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Obchodní 2025\VZ 2025\042 ZPŘ Garáže Trutnov\A ZD\"/>
    </mc:Choice>
  </mc:AlternateContent>
  <xr:revisionPtr revIDLastSave="0" documentId="8_{AC235D80-5CE2-4F79-802C-F16C9FB65E0B}" xr6:coauthVersionLast="47" xr6:coauthVersionMax="47" xr10:uidLastSave="{00000000-0000-0000-0000-000000000000}"/>
  <bookViews>
    <workbookView xWindow="-28920" yWindow="30" windowWidth="29040" windowHeight="15990" xr2:uid="{00000000-000D-0000-FFFF-FFFF00000000}"/>
  </bookViews>
  <sheets>
    <sheet name="Rekapitulace stavby" sheetId="1" r:id="rId1"/>
    <sheet name="01.1 - Bourací práce" sheetId="2" r:id="rId2"/>
    <sheet name="01.2 - Rekonstrukce a nov..." sheetId="3" r:id="rId3"/>
    <sheet name="01.3.1 - Dešťová kanaliza..." sheetId="4" r:id="rId4"/>
    <sheet name="01.3.2 - Oplocení" sheetId="5" r:id="rId5"/>
    <sheet name="01.4 - Rrozvody stlačenéh..." sheetId="6" r:id="rId6"/>
    <sheet name="01.5 - Slaboproud" sheetId="7" r:id="rId7"/>
    <sheet name="01.6 - Silnoproud" sheetId="8" r:id="rId8"/>
    <sheet name="02.1 - Bourací práce" sheetId="9" r:id="rId9"/>
    <sheet name="02.2 - Rekonstrukce a nov..." sheetId="10" r:id="rId10"/>
    <sheet name="02.3.1 - Dešťová kanaliza..." sheetId="11" r:id="rId11"/>
    <sheet name="02.4 - Rozvody stlačeného..." sheetId="12" r:id="rId12"/>
    <sheet name="02.5 - Slaboproud" sheetId="13" r:id="rId13"/>
    <sheet name="02.6 - Silnoproud" sheetId="14" r:id="rId14"/>
    <sheet name="03.1 - Bourací práce" sheetId="15" r:id="rId15"/>
    <sheet name="03.2 - Rekonstrukce a nov..." sheetId="16" r:id="rId16"/>
    <sheet name="03.3.1 - Dešťová kanaliza..." sheetId="17" r:id="rId17"/>
    <sheet name="03.4 - Rozvody stlačeného..." sheetId="18" r:id="rId18"/>
    <sheet name="03.5 - Slaboproud" sheetId="19" r:id="rId19"/>
    <sheet name="03.6 - Silnoproud" sheetId="20" r:id="rId20"/>
    <sheet name="VRN - Vedlejší rozpočtové..." sheetId="21" r:id="rId21"/>
  </sheets>
  <definedNames>
    <definedName name="_xlnm._FilterDatabase" localSheetId="1" hidden="1">'01.1 - Bourací práce'!$C$137:$K$366</definedName>
    <definedName name="_xlnm._FilterDatabase" localSheetId="2" hidden="1">'01.2 - Rekonstrukce a nov...'!$C$139:$K$866</definedName>
    <definedName name="_xlnm._FilterDatabase" localSheetId="3" hidden="1">'01.3.1 - Dešťová kanaliza...'!$C$135:$K$341</definedName>
    <definedName name="_xlnm._FilterDatabase" localSheetId="4" hidden="1">'01.3.2 - Oplocení'!$C$125:$K$132</definedName>
    <definedName name="_xlnm._FilterDatabase" localSheetId="5" hidden="1">'01.4 - Rrozvody stlačenéh...'!$C$123:$K$147</definedName>
    <definedName name="_xlnm._FilterDatabase" localSheetId="6" hidden="1">'01.5 - Slaboproud'!$C$125:$K$162</definedName>
    <definedName name="_xlnm._FilterDatabase" localSheetId="7" hidden="1">'01.6 - Silnoproud'!$C$126:$K$179</definedName>
    <definedName name="_xlnm._FilterDatabase" localSheetId="8" hidden="1">'02.1 - Bourací práce'!$C$136:$K$309</definedName>
    <definedName name="_xlnm._FilterDatabase" localSheetId="9" hidden="1">'02.2 - Rekonstrukce a nov...'!$C$138:$K$766</definedName>
    <definedName name="_xlnm._FilterDatabase" localSheetId="10" hidden="1">'02.3.1 - Dešťová kanaliza...'!$C$133:$K$300</definedName>
    <definedName name="_xlnm._FilterDatabase" localSheetId="11" hidden="1">'02.4 - Rozvody stlačeného...'!$C$121:$K$139</definedName>
    <definedName name="_xlnm._FilterDatabase" localSheetId="12" hidden="1">'02.5 - Slaboproud'!$C$123:$K$155</definedName>
    <definedName name="_xlnm._FilterDatabase" localSheetId="13" hidden="1">'02.6 - Silnoproud'!$C$126:$K$176</definedName>
    <definedName name="_xlnm._FilterDatabase" localSheetId="14" hidden="1">'03.1 - Bourací práce'!$C$136:$K$318</definedName>
    <definedName name="_xlnm._FilterDatabase" localSheetId="15" hidden="1">'03.2 - Rekonstrukce a nov...'!$C$138:$K$773</definedName>
    <definedName name="_xlnm._FilterDatabase" localSheetId="16" hidden="1">'03.3.1 - Dešťová kanaliza...'!$C$133:$K$304</definedName>
    <definedName name="_xlnm._FilterDatabase" localSheetId="17" hidden="1">'03.4 - Rozvody stlačeného...'!$C$121:$K$137</definedName>
    <definedName name="_xlnm._FilterDatabase" localSheetId="18" hidden="1">'03.5 - Slaboproud'!$C$123:$K$153</definedName>
    <definedName name="_xlnm._FilterDatabase" localSheetId="19" hidden="1">'03.6 - Silnoproud'!$C$126:$K$173</definedName>
    <definedName name="_xlnm._FilterDatabase" localSheetId="20" hidden="1">'VRN - Vedlejší rozpočtové...'!$C$116:$K$128</definedName>
    <definedName name="_xlnm.Print_Titles" localSheetId="1">'01.1 - Bourací práce'!$137:$137</definedName>
    <definedName name="_xlnm.Print_Titles" localSheetId="2">'01.2 - Rekonstrukce a nov...'!$139:$139</definedName>
    <definedName name="_xlnm.Print_Titles" localSheetId="3">'01.3.1 - Dešťová kanaliza...'!$135:$135</definedName>
    <definedName name="_xlnm.Print_Titles" localSheetId="4">'01.3.2 - Oplocení'!$125:$125</definedName>
    <definedName name="_xlnm.Print_Titles" localSheetId="5">'01.4 - Rrozvody stlačenéh...'!$123:$123</definedName>
    <definedName name="_xlnm.Print_Titles" localSheetId="6">'01.5 - Slaboproud'!$125:$125</definedName>
    <definedName name="_xlnm.Print_Titles" localSheetId="7">'01.6 - Silnoproud'!$126:$126</definedName>
    <definedName name="_xlnm.Print_Titles" localSheetId="8">'02.1 - Bourací práce'!$136:$136</definedName>
    <definedName name="_xlnm.Print_Titles" localSheetId="9">'02.2 - Rekonstrukce a nov...'!$138:$138</definedName>
    <definedName name="_xlnm.Print_Titles" localSheetId="10">'02.3.1 - Dešťová kanaliza...'!$133:$133</definedName>
    <definedName name="_xlnm.Print_Titles" localSheetId="11">'02.4 - Rozvody stlačeného...'!$121:$121</definedName>
    <definedName name="_xlnm.Print_Titles" localSheetId="12">'02.5 - Slaboproud'!$123:$123</definedName>
    <definedName name="_xlnm.Print_Titles" localSheetId="13">'02.6 - Silnoproud'!$126:$126</definedName>
    <definedName name="_xlnm.Print_Titles" localSheetId="14">'03.1 - Bourací práce'!$136:$136</definedName>
    <definedName name="_xlnm.Print_Titles" localSheetId="15">'03.2 - Rekonstrukce a nov...'!$138:$138</definedName>
    <definedName name="_xlnm.Print_Titles" localSheetId="16">'03.3.1 - Dešťová kanaliza...'!$133:$133</definedName>
    <definedName name="_xlnm.Print_Titles" localSheetId="17">'03.4 - Rozvody stlačeného...'!$121:$121</definedName>
    <definedName name="_xlnm.Print_Titles" localSheetId="18">'03.5 - Slaboproud'!$123:$123</definedName>
    <definedName name="_xlnm.Print_Titles" localSheetId="19">'03.6 - Silnoproud'!$126:$126</definedName>
    <definedName name="_xlnm.Print_Titles" localSheetId="0">'Rekapitulace stavby'!$92:$92</definedName>
    <definedName name="_xlnm.Print_Titles" localSheetId="20">'VRN - Vedlejší rozpočtové...'!$116:$116</definedName>
    <definedName name="_xlnm.Print_Area" localSheetId="1">'01.1 - Bourací práce'!$C$4:$J$76,'01.1 - Bourací práce'!$C$82:$J$117,'01.1 - Bourací práce'!$C$123:$K$366</definedName>
    <definedName name="_xlnm.Print_Area" localSheetId="2">'01.2 - Rekonstrukce a nov...'!$C$4:$J$76,'01.2 - Rekonstrukce a nov...'!$C$82:$J$119,'01.2 - Rekonstrukce a nov...'!$C$125:$K$866</definedName>
    <definedName name="_xlnm.Print_Area" localSheetId="3">'01.3.1 - Dešťová kanaliza...'!$C$4:$J$76,'01.3.1 - Dešťová kanaliza...'!$C$82:$J$113,'01.3.1 - Dešťová kanaliza...'!$C$119:$K$341</definedName>
    <definedName name="_xlnm.Print_Area" localSheetId="4">'01.3.2 - Oplocení'!$C$4:$J$76,'01.3.2 - Oplocení'!$C$82:$J$103,'01.3.2 - Oplocení'!$C$109:$K$132</definedName>
    <definedName name="_xlnm.Print_Area" localSheetId="5">'01.4 - Rrozvody stlačenéh...'!$C$4:$J$76,'01.4 - Rrozvody stlačenéh...'!$C$82:$J$103,'01.4 - Rrozvody stlačenéh...'!$C$109:$K$147</definedName>
    <definedName name="_xlnm.Print_Area" localSheetId="6">'01.5 - Slaboproud'!$C$4:$J$76,'01.5 - Slaboproud'!$C$82:$J$105,'01.5 - Slaboproud'!$C$111:$K$162</definedName>
    <definedName name="_xlnm.Print_Area" localSheetId="7">'01.6 - Silnoproud'!$C$4:$J$76,'01.6 - Silnoproud'!$C$82:$J$106,'01.6 - Silnoproud'!$C$112:$K$179</definedName>
    <definedName name="_xlnm.Print_Area" localSheetId="8">'02.1 - Bourací práce'!$C$4:$J$76,'02.1 - Bourací práce'!$C$82:$J$116,'02.1 - Bourací práce'!$C$122:$K$309</definedName>
    <definedName name="_xlnm.Print_Area" localSheetId="9">'02.2 - Rekonstrukce a nov...'!$C$4:$J$76,'02.2 - Rekonstrukce a nov...'!$C$82:$J$118,'02.2 - Rekonstrukce a nov...'!$C$124:$K$766</definedName>
    <definedName name="_xlnm.Print_Area" localSheetId="10">'02.3.1 - Dešťová kanaliza...'!$C$4:$J$76,'02.3.1 - Dešťová kanaliza...'!$C$82:$J$111,'02.3.1 - Dešťová kanaliza...'!$C$117:$K$300</definedName>
    <definedName name="_xlnm.Print_Area" localSheetId="11">'02.4 - Rozvody stlačeného...'!$C$4:$J$76,'02.4 - Rozvody stlačeného...'!$C$82:$J$101,'02.4 - Rozvody stlačeného...'!$C$107:$K$139</definedName>
    <definedName name="_xlnm.Print_Area" localSheetId="12">'02.5 - Slaboproud'!$C$4:$J$76,'02.5 - Slaboproud'!$C$82:$J$103,'02.5 - Slaboproud'!$C$109:$K$155</definedName>
    <definedName name="_xlnm.Print_Area" localSheetId="13">'02.6 - Silnoproud'!$C$4:$J$76,'02.6 - Silnoproud'!$C$82:$J$106,'02.6 - Silnoproud'!$C$112:$K$176</definedName>
    <definedName name="_xlnm.Print_Area" localSheetId="14">'03.1 - Bourací práce'!$C$4:$J$76,'03.1 - Bourací práce'!$C$82:$J$116,'03.1 - Bourací práce'!$C$122:$K$318</definedName>
    <definedName name="_xlnm.Print_Area" localSheetId="15">'03.2 - Rekonstrukce a nov...'!$C$4:$J$76,'03.2 - Rekonstrukce a nov...'!$C$82:$J$118,'03.2 - Rekonstrukce a nov...'!$C$124:$K$773</definedName>
    <definedName name="_xlnm.Print_Area" localSheetId="16">'03.3.1 - Dešťová kanaliza...'!$C$4:$J$76,'03.3.1 - Dešťová kanaliza...'!$C$82:$J$111,'03.3.1 - Dešťová kanaliza...'!$C$117:$K$304</definedName>
    <definedName name="_xlnm.Print_Area" localSheetId="17">'03.4 - Rozvody stlačeného...'!$C$4:$J$76,'03.4 - Rozvody stlačeného...'!$C$82:$J$101,'03.4 - Rozvody stlačeného...'!$C$107:$K$137</definedName>
    <definedName name="_xlnm.Print_Area" localSheetId="18">'03.5 - Slaboproud'!$C$4:$J$76,'03.5 - Slaboproud'!$C$82:$J$103,'03.5 - Slaboproud'!$C$109:$K$153</definedName>
    <definedName name="_xlnm.Print_Area" localSheetId="19">'03.6 - Silnoproud'!$C$4:$J$76,'03.6 - Silnoproud'!$C$82:$J$106,'03.6 - Silnoproud'!$C$112:$K$173</definedName>
    <definedName name="_xlnm.Print_Area" localSheetId="0">'Rekapitulace stavby'!$D$4:$AO$76,'Rekapitulace stavby'!$C$82:$AQ$121</definedName>
    <definedName name="_xlnm.Print_Area" localSheetId="20">'VRN - Vedlejší rozpočtové...'!$C$4:$J$76,'VRN - Vedlejší rozpočtové...'!$C$82:$J$98,'VRN - Vedlejší rozpočtové...'!$C$104:$K$128</definedName>
  </definedNames>
  <calcPr calcId="191029"/>
</workbook>
</file>

<file path=xl/calcChain.xml><?xml version="1.0" encoding="utf-8"?>
<calcChain xmlns="http://schemas.openxmlformats.org/spreadsheetml/2006/main">
  <c r="J37" i="21" l="1"/>
  <c r="J36" i="21"/>
  <c r="AY120" i="1" s="1"/>
  <c r="J35" i="21"/>
  <c r="AX120" i="1"/>
  <c r="BI128" i="21"/>
  <c r="BH128" i="21"/>
  <c r="BG128" i="21"/>
  <c r="BF128" i="21"/>
  <c r="T128" i="21"/>
  <c r="R128" i="21"/>
  <c r="P128" i="21"/>
  <c r="BI127" i="21"/>
  <c r="BH127" i="21"/>
  <c r="BG127" i="21"/>
  <c r="BF127" i="21"/>
  <c r="T127" i="21"/>
  <c r="R127" i="21"/>
  <c r="P127" i="21"/>
  <c r="BI125" i="21"/>
  <c r="BH125" i="21"/>
  <c r="BG125" i="21"/>
  <c r="BF125" i="21"/>
  <c r="T125" i="21"/>
  <c r="R125" i="21"/>
  <c r="P125" i="21"/>
  <c r="BI123" i="21"/>
  <c r="BH123" i="21"/>
  <c r="BG123" i="21"/>
  <c r="BF123" i="21"/>
  <c r="T123" i="21"/>
  <c r="R123" i="21"/>
  <c r="P123" i="21"/>
  <c r="BI122" i="21"/>
  <c r="BH122" i="21"/>
  <c r="BG122" i="21"/>
  <c r="BF122" i="21"/>
  <c r="T122" i="21"/>
  <c r="R122" i="21"/>
  <c r="P122" i="21"/>
  <c r="BI120" i="21"/>
  <c r="BH120" i="21"/>
  <c r="BG120" i="21"/>
  <c r="BF120" i="21"/>
  <c r="T120" i="21"/>
  <c r="R120" i="21"/>
  <c r="P120" i="21"/>
  <c r="BI119" i="21"/>
  <c r="BH119" i="21"/>
  <c r="BG119" i="21"/>
  <c r="BF119" i="21"/>
  <c r="T119" i="21"/>
  <c r="R119" i="21"/>
  <c r="R118" i="21" s="1"/>
  <c r="R117" i="21" s="1"/>
  <c r="P119" i="21"/>
  <c r="J113" i="21"/>
  <c r="F113" i="21"/>
  <c r="F111" i="21"/>
  <c r="E109" i="21"/>
  <c r="J91" i="21"/>
  <c r="F91" i="21"/>
  <c r="F89" i="21"/>
  <c r="E87" i="21"/>
  <c r="J24" i="21"/>
  <c r="E24" i="21"/>
  <c r="J114" i="21" s="1"/>
  <c r="J23" i="21"/>
  <c r="J18" i="21"/>
  <c r="E18" i="21"/>
  <c r="F114" i="21" s="1"/>
  <c r="J17" i="21"/>
  <c r="J12" i="21"/>
  <c r="J111" i="21"/>
  <c r="E7" i="21"/>
  <c r="E85" i="21"/>
  <c r="J39" i="20"/>
  <c r="J38" i="20"/>
  <c r="AY119" i="1" s="1"/>
  <c r="J37" i="20"/>
  <c r="AX119" i="1" s="1"/>
  <c r="BI173" i="20"/>
  <c r="BH173" i="20"/>
  <c r="BG173" i="20"/>
  <c r="BF173" i="20"/>
  <c r="T173" i="20"/>
  <c r="R173" i="20"/>
  <c r="P173" i="20"/>
  <c r="BI172" i="20"/>
  <c r="BH172" i="20"/>
  <c r="BG172" i="20"/>
  <c r="BF172" i="20"/>
  <c r="T172" i="20"/>
  <c r="R172" i="20"/>
  <c r="P172" i="20"/>
  <c r="BI171" i="20"/>
  <c r="BH171" i="20"/>
  <c r="BG171" i="20"/>
  <c r="BF171" i="20"/>
  <c r="T171" i="20"/>
  <c r="R171" i="20"/>
  <c r="P171" i="20"/>
  <c r="BI170" i="20"/>
  <c r="BH170" i="20"/>
  <c r="BG170" i="20"/>
  <c r="BF170" i="20"/>
  <c r="T170" i="20"/>
  <c r="R170" i="20"/>
  <c r="P170" i="20"/>
  <c r="BI169" i="20"/>
  <c r="BH169" i="20"/>
  <c r="BG169" i="20"/>
  <c r="BF169" i="20"/>
  <c r="T169" i="20"/>
  <c r="R169" i="20"/>
  <c r="P169" i="20"/>
  <c r="BI167" i="20"/>
  <c r="BH167" i="20"/>
  <c r="BG167" i="20"/>
  <c r="BF167" i="20"/>
  <c r="T167" i="20"/>
  <c r="R167" i="20"/>
  <c r="P167" i="20"/>
  <c r="BI165" i="20"/>
  <c r="BH165" i="20"/>
  <c r="BG165" i="20"/>
  <c r="BF165" i="20"/>
  <c r="T165" i="20"/>
  <c r="R165" i="20"/>
  <c r="P165" i="20"/>
  <c r="BI164" i="20"/>
  <c r="BH164" i="20"/>
  <c r="BG164" i="20"/>
  <c r="BF164" i="20"/>
  <c r="T164" i="20"/>
  <c r="R164" i="20"/>
  <c r="P164" i="20"/>
  <c r="BI162" i="20"/>
  <c r="BH162" i="20"/>
  <c r="BG162" i="20"/>
  <c r="BF162" i="20"/>
  <c r="T162" i="20"/>
  <c r="R162" i="20"/>
  <c r="P162" i="20"/>
  <c r="BI161" i="20"/>
  <c r="BH161" i="20"/>
  <c r="BG161" i="20"/>
  <c r="BF161" i="20"/>
  <c r="T161" i="20"/>
  <c r="R161" i="20"/>
  <c r="P161" i="20"/>
  <c r="BI160" i="20"/>
  <c r="BH160" i="20"/>
  <c r="BG160" i="20"/>
  <c r="BF160" i="20"/>
  <c r="T160" i="20"/>
  <c r="R160" i="20"/>
  <c r="P160" i="20"/>
  <c r="BI159" i="20"/>
  <c r="BH159" i="20"/>
  <c r="BG159" i="20"/>
  <c r="BF159" i="20"/>
  <c r="T159" i="20"/>
  <c r="R159" i="20"/>
  <c r="P159" i="20"/>
  <c r="BI158" i="20"/>
  <c r="BH158" i="20"/>
  <c r="BG158" i="20"/>
  <c r="BF158" i="20"/>
  <c r="T158" i="20"/>
  <c r="R158" i="20"/>
  <c r="P158" i="20"/>
  <c r="BI157" i="20"/>
  <c r="BH157" i="20"/>
  <c r="BG157" i="20"/>
  <c r="BF157" i="20"/>
  <c r="T157" i="20"/>
  <c r="R157" i="20"/>
  <c r="P157" i="20"/>
  <c r="BI156" i="20"/>
  <c r="BH156" i="20"/>
  <c r="BG156" i="20"/>
  <c r="BF156" i="20"/>
  <c r="T156" i="20"/>
  <c r="R156" i="20"/>
  <c r="P156" i="20"/>
  <c r="BI155" i="20"/>
  <c r="BH155" i="20"/>
  <c r="BG155" i="20"/>
  <c r="BF155" i="20"/>
  <c r="T155" i="20"/>
  <c r="R155" i="20"/>
  <c r="P155" i="20"/>
  <c r="BI154" i="20"/>
  <c r="BH154" i="20"/>
  <c r="BG154" i="20"/>
  <c r="BF154" i="20"/>
  <c r="T154" i="20"/>
  <c r="R154" i="20"/>
  <c r="P154" i="20"/>
  <c r="BI153" i="20"/>
  <c r="BH153" i="20"/>
  <c r="BG153" i="20"/>
  <c r="BF153" i="20"/>
  <c r="T153" i="20"/>
  <c r="R153" i="20"/>
  <c r="P153" i="20"/>
  <c r="BI152" i="20"/>
  <c r="BH152" i="20"/>
  <c r="BG152" i="20"/>
  <c r="BF152" i="20"/>
  <c r="T152" i="20"/>
  <c r="R152" i="20"/>
  <c r="P152" i="20"/>
  <c r="BI151" i="20"/>
  <c r="BH151" i="20"/>
  <c r="BG151" i="20"/>
  <c r="BF151" i="20"/>
  <c r="T151" i="20"/>
  <c r="R151" i="20"/>
  <c r="P151" i="20"/>
  <c r="BI150" i="20"/>
  <c r="BH150" i="20"/>
  <c r="BG150" i="20"/>
  <c r="BF150" i="20"/>
  <c r="T150" i="20"/>
  <c r="R150" i="20"/>
  <c r="P150" i="20"/>
  <c r="BI149" i="20"/>
  <c r="BH149" i="20"/>
  <c r="BG149" i="20"/>
  <c r="BF149" i="20"/>
  <c r="T149" i="20"/>
  <c r="R149" i="20"/>
  <c r="P149" i="20"/>
  <c r="BI147" i="20"/>
  <c r="BH147" i="20"/>
  <c r="BG147" i="20"/>
  <c r="BF147" i="20"/>
  <c r="T147" i="20"/>
  <c r="R147" i="20"/>
  <c r="P147" i="20"/>
  <c r="BI146" i="20"/>
  <c r="BH146" i="20"/>
  <c r="BG146" i="20"/>
  <c r="BF146" i="20"/>
  <c r="T146" i="20"/>
  <c r="R146" i="20"/>
  <c r="P146" i="20"/>
  <c r="BI144" i="20"/>
  <c r="BH144" i="20"/>
  <c r="BG144" i="20"/>
  <c r="BF144" i="20"/>
  <c r="T144" i="20"/>
  <c r="R144" i="20"/>
  <c r="P144" i="20"/>
  <c r="BI143" i="20"/>
  <c r="BH143" i="20"/>
  <c r="BG143" i="20"/>
  <c r="BF143" i="20"/>
  <c r="T143" i="20"/>
  <c r="R143" i="20"/>
  <c r="P143" i="20"/>
  <c r="BI141" i="20"/>
  <c r="BH141" i="20"/>
  <c r="BG141" i="20"/>
  <c r="BF141" i="20"/>
  <c r="T141" i="20"/>
  <c r="T140" i="20" s="1"/>
  <c r="R141" i="20"/>
  <c r="R140" i="20"/>
  <c r="P141" i="20"/>
  <c r="P140" i="20" s="1"/>
  <c r="BI139" i="20"/>
  <c r="BH139" i="20"/>
  <c r="BG139" i="20"/>
  <c r="BF139" i="20"/>
  <c r="T139" i="20"/>
  <c r="R139" i="20"/>
  <c r="P139" i="20"/>
  <c r="BI138" i="20"/>
  <c r="BH138" i="20"/>
  <c r="BG138" i="20"/>
  <c r="BF138" i="20"/>
  <c r="T138" i="20"/>
  <c r="R138" i="20"/>
  <c r="P138" i="20"/>
  <c r="BI137" i="20"/>
  <c r="BH137" i="20"/>
  <c r="BG137" i="20"/>
  <c r="BF137" i="20"/>
  <c r="T137" i="20"/>
  <c r="R137" i="20"/>
  <c r="P137" i="20"/>
  <c r="BI136" i="20"/>
  <c r="BH136" i="20"/>
  <c r="BG136" i="20"/>
  <c r="BF136" i="20"/>
  <c r="T136" i="20"/>
  <c r="R136" i="20"/>
  <c r="P136" i="20"/>
  <c r="BI135" i="20"/>
  <c r="BH135" i="20"/>
  <c r="BG135" i="20"/>
  <c r="BF135" i="20"/>
  <c r="T135" i="20"/>
  <c r="R135" i="20"/>
  <c r="P135" i="20"/>
  <c r="BI134" i="20"/>
  <c r="BH134" i="20"/>
  <c r="BG134" i="20"/>
  <c r="BF134" i="20"/>
  <c r="T134" i="20"/>
  <c r="R134" i="20"/>
  <c r="P134" i="20"/>
  <c r="BI133" i="20"/>
  <c r="BH133" i="20"/>
  <c r="BG133" i="20"/>
  <c r="BF133" i="20"/>
  <c r="T133" i="20"/>
  <c r="R133" i="20"/>
  <c r="P133" i="20"/>
  <c r="BI132" i="20"/>
  <c r="BH132" i="20"/>
  <c r="BG132" i="20"/>
  <c r="BF132" i="20"/>
  <c r="T132" i="20"/>
  <c r="R132" i="20"/>
  <c r="P132" i="20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J123" i="20"/>
  <c r="F123" i="20"/>
  <c r="F121" i="20"/>
  <c r="E119" i="20"/>
  <c r="J93" i="20"/>
  <c r="F93" i="20"/>
  <c r="F91" i="20"/>
  <c r="E89" i="20"/>
  <c r="J26" i="20"/>
  <c r="E26" i="20"/>
  <c r="J124" i="20" s="1"/>
  <c r="J25" i="20"/>
  <c r="J20" i="20"/>
  <c r="E20" i="20"/>
  <c r="F124" i="20" s="1"/>
  <c r="J19" i="20"/>
  <c r="J14" i="20"/>
  <c r="J91" i="20"/>
  <c r="E7" i="20"/>
  <c r="E115" i="20" s="1"/>
  <c r="J39" i="19"/>
  <c r="J38" i="19"/>
  <c r="AY118" i="1" s="1"/>
  <c r="J37" i="19"/>
  <c r="AX118" i="1"/>
  <c r="BI153" i="19"/>
  <c r="BH153" i="19"/>
  <c r="BG153" i="19"/>
  <c r="BF153" i="19"/>
  <c r="T153" i="19"/>
  <c r="R153" i="19"/>
  <c r="P153" i="19"/>
  <c r="BI152" i="19"/>
  <c r="BH152" i="19"/>
  <c r="BG152" i="19"/>
  <c r="BF152" i="19"/>
  <c r="T152" i="19"/>
  <c r="R152" i="19"/>
  <c r="P152" i="19"/>
  <c r="BI151" i="19"/>
  <c r="BH151" i="19"/>
  <c r="BG151" i="19"/>
  <c r="BF151" i="19"/>
  <c r="T151" i="19"/>
  <c r="R151" i="19"/>
  <c r="P151" i="19"/>
  <c r="BI150" i="19"/>
  <c r="BH150" i="19"/>
  <c r="BG150" i="19"/>
  <c r="BF150" i="19"/>
  <c r="T150" i="19"/>
  <c r="R150" i="19"/>
  <c r="P150" i="19"/>
  <c r="BI149" i="19"/>
  <c r="BH149" i="19"/>
  <c r="BG149" i="19"/>
  <c r="BF149" i="19"/>
  <c r="T149" i="19"/>
  <c r="R149" i="19"/>
  <c r="P149" i="19"/>
  <c r="BI148" i="19"/>
  <c r="BH148" i="19"/>
  <c r="BG148" i="19"/>
  <c r="BF148" i="19"/>
  <c r="T148" i="19"/>
  <c r="R148" i="19"/>
  <c r="P148" i="19"/>
  <c r="BI147" i="19"/>
  <c r="BH147" i="19"/>
  <c r="BG147" i="19"/>
  <c r="BF147" i="19"/>
  <c r="T147" i="19"/>
  <c r="R147" i="19"/>
  <c r="P147" i="19"/>
  <c r="BI146" i="19"/>
  <c r="BH146" i="19"/>
  <c r="BG146" i="19"/>
  <c r="BF146" i="19"/>
  <c r="T146" i="19"/>
  <c r="R146" i="19"/>
  <c r="P146" i="19"/>
  <c r="BI145" i="19"/>
  <c r="BH145" i="19"/>
  <c r="BG145" i="19"/>
  <c r="BF145" i="19"/>
  <c r="T145" i="19"/>
  <c r="R145" i="19"/>
  <c r="P145" i="19"/>
  <c r="BI144" i="19"/>
  <c r="BH144" i="19"/>
  <c r="BG144" i="19"/>
  <c r="BF144" i="19"/>
  <c r="T144" i="19"/>
  <c r="R144" i="19"/>
  <c r="P144" i="19"/>
  <c r="BI143" i="19"/>
  <c r="BH143" i="19"/>
  <c r="BG143" i="19"/>
  <c r="BF143" i="19"/>
  <c r="T143" i="19"/>
  <c r="R143" i="19"/>
  <c r="P143" i="19"/>
  <c r="BI141" i="19"/>
  <c r="BH141" i="19"/>
  <c r="BG141" i="19"/>
  <c r="BF141" i="19"/>
  <c r="T141" i="19"/>
  <c r="R141" i="19"/>
  <c r="P141" i="19"/>
  <c r="BI140" i="19"/>
  <c r="BH140" i="19"/>
  <c r="BG140" i="19"/>
  <c r="BF140" i="19"/>
  <c r="T140" i="19"/>
  <c r="R140" i="19"/>
  <c r="P140" i="19"/>
  <c r="BI139" i="19"/>
  <c r="BH139" i="19"/>
  <c r="BG139" i="19"/>
  <c r="BF139" i="19"/>
  <c r="T139" i="19"/>
  <c r="R139" i="19"/>
  <c r="P139" i="19"/>
  <c r="BI138" i="19"/>
  <c r="BH138" i="19"/>
  <c r="BG138" i="19"/>
  <c r="BF138" i="19"/>
  <c r="T138" i="19"/>
  <c r="R138" i="19"/>
  <c r="P138" i="19"/>
  <c r="BI137" i="19"/>
  <c r="BH137" i="19"/>
  <c r="BG137" i="19"/>
  <c r="BF137" i="19"/>
  <c r="T137" i="19"/>
  <c r="R137" i="19"/>
  <c r="P137" i="19"/>
  <c r="BI136" i="19"/>
  <c r="BH136" i="19"/>
  <c r="BG136" i="19"/>
  <c r="BF136" i="19"/>
  <c r="T136" i="19"/>
  <c r="R136" i="19"/>
  <c r="P136" i="19"/>
  <c r="BI135" i="19"/>
  <c r="BH135" i="19"/>
  <c r="BG135" i="19"/>
  <c r="BF135" i="19"/>
  <c r="T135" i="19"/>
  <c r="R135" i="19"/>
  <c r="P135" i="19"/>
  <c r="BI133" i="19"/>
  <c r="BH133" i="19"/>
  <c r="BG133" i="19"/>
  <c r="BF133" i="19"/>
  <c r="T133" i="19"/>
  <c r="R133" i="19"/>
  <c r="P133" i="19"/>
  <c r="BI132" i="19"/>
  <c r="BH132" i="19"/>
  <c r="BG132" i="19"/>
  <c r="BF132" i="19"/>
  <c r="T132" i="19"/>
  <c r="R132" i="19"/>
  <c r="P132" i="19"/>
  <c r="BI131" i="19"/>
  <c r="BH131" i="19"/>
  <c r="BG131" i="19"/>
  <c r="BF131" i="19"/>
  <c r="T131" i="19"/>
  <c r="R131" i="19"/>
  <c r="P131" i="19"/>
  <c r="BI130" i="19"/>
  <c r="BH130" i="19"/>
  <c r="BG130" i="19"/>
  <c r="BF130" i="19"/>
  <c r="T130" i="19"/>
  <c r="R130" i="19"/>
  <c r="P130" i="19"/>
  <c r="BI128" i="19"/>
  <c r="BH128" i="19"/>
  <c r="BG128" i="19"/>
  <c r="BF128" i="19"/>
  <c r="T128" i="19"/>
  <c r="R128" i="19"/>
  <c r="P128" i="19"/>
  <c r="BI127" i="19"/>
  <c r="BH127" i="19"/>
  <c r="BG127" i="19"/>
  <c r="BF127" i="19"/>
  <c r="T127" i="19"/>
  <c r="R127" i="19"/>
  <c r="P127" i="19"/>
  <c r="BI126" i="19"/>
  <c r="BH126" i="19"/>
  <c r="BG126" i="19"/>
  <c r="BF126" i="19"/>
  <c r="T126" i="19"/>
  <c r="R126" i="19"/>
  <c r="P126" i="19"/>
  <c r="J120" i="19"/>
  <c r="F120" i="19"/>
  <c r="F118" i="19"/>
  <c r="E116" i="19"/>
  <c r="J93" i="19"/>
  <c r="F93" i="19"/>
  <c r="F91" i="19"/>
  <c r="E89" i="19"/>
  <c r="J26" i="19"/>
  <c r="E26" i="19"/>
  <c r="J121" i="19" s="1"/>
  <c r="J25" i="19"/>
  <c r="J20" i="19"/>
  <c r="E20" i="19"/>
  <c r="F94" i="19" s="1"/>
  <c r="J19" i="19"/>
  <c r="J14" i="19"/>
  <c r="J91" i="19"/>
  <c r="E7" i="19"/>
  <c r="E112" i="19"/>
  <c r="J39" i="18"/>
  <c r="J38" i="18"/>
  <c r="AY117" i="1" s="1"/>
  <c r="J37" i="18"/>
  <c r="AX117" i="1"/>
  <c r="BI137" i="18"/>
  <c r="BH137" i="18"/>
  <c r="BG137" i="18"/>
  <c r="BF137" i="18"/>
  <c r="T137" i="18"/>
  <c r="R137" i="18"/>
  <c r="P137" i="18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4" i="18"/>
  <c r="BH134" i="18"/>
  <c r="BG134" i="18"/>
  <c r="BF134" i="18"/>
  <c r="T134" i="18"/>
  <c r="R134" i="18"/>
  <c r="P134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J118" i="18"/>
  <c r="F118" i="18"/>
  <c r="F116" i="18"/>
  <c r="E114" i="18"/>
  <c r="J93" i="18"/>
  <c r="F93" i="18"/>
  <c r="F91" i="18"/>
  <c r="E89" i="18"/>
  <c r="J26" i="18"/>
  <c r="E26" i="18"/>
  <c r="J119" i="18" s="1"/>
  <c r="J25" i="18"/>
  <c r="J20" i="18"/>
  <c r="E20" i="18"/>
  <c r="F94" i="18" s="1"/>
  <c r="J19" i="18"/>
  <c r="J14" i="18"/>
  <c r="J116" i="18"/>
  <c r="E7" i="18"/>
  <c r="E110" i="18"/>
  <c r="J41" i="17"/>
  <c r="J40" i="17"/>
  <c r="AY116" i="1" s="1"/>
  <c r="J39" i="17"/>
  <c r="AX116" i="1" s="1"/>
  <c r="BI303" i="17"/>
  <c r="BH303" i="17"/>
  <c r="BG303" i="17"/>
  <c r="BF303" i="17"/>
  <c r="T303" i="17"/>
  <c r="R303" i="17"/>
  <c r="P303" i="17"/>
  <c r="BI301" i="17"/>
  <c r="BH301" i="17"/>
  <c r="BG301" i="17"/>
  <c r="BF301" i="17"/>
  <c r="T301" i="17"/>
  <c r="R301" i="17"/>
  <c r="P301" i="17"/>
  <c r="BI298" i="17"/>
  <c r="BH298" i="17"/>
  <c r="BG298" i="17"/>
  <c r="BF298" i="17"/>
  <c r="T298" i="17"/>
  <c r="R298" i="17"/>
  <c r="P298" i="17"/>
  <c r="BI296" i="17"/>
  <c r="BH296" i="17"/>
  <c r="BG296" i="17"/>
  <c r="BF296" i="17"/>
  <c r="T296" i="17"/>
  <c r="R296" i="17"/>
  <c r="P296" i="17"/>
  <c r="BI294" i="17"/>
  <c r="BH294" i="17"/>
  <c r="BG294" i="17"/>
  <c r="BF294" i="17"/>
  <c r="T294" i="17"/>
  <c r="R294" i="17"/>
  <c r="P294" i="17"/>
  <c r="BI293" i="17"/>
  <c r="BH293" i="17"/>
  <c r="BG293" i="17"/>
  <c r="BF293" i="17"/>
  <c r="T293" i="17"/>
  <c r="R293" i="17"/>
  <c r="P293" i="17"/>
  <c r="BI290" i="17"/>
  <c r="BH290" i="17"/>
  <c r="BG290" i="17"/>
  <c r="BF290" i="17"/>
  <c r="T290" i="17"/>
  <c r="R290" i="17"/>
  <c r="P290" i="17"/>
  <c r="BI287" i="17"/>
  <c r="BH287" i="17"/>
  <c r="BG287" i="17"/>
  <c r="BF287" i="17"/>
  <c r="T287" i="17"/>
  <c r="R287" i="17"/>
  <c r="P287" i="17"/>
  <c r="BI284" i="17"/>
  <c r="BH284" i="17"/>
  <c r="BG284" i="17"/>
  <c r="BF284" i="17"/>
  <c r="T284" i="17"/>
  <c r="R284" i="17"/>
  <c r="P284" i="17"/>
  <c r="BI277" i="17"/>
  <c r="BH277" i="17"/>
  <c r="BG277" i="17"/>
  <c r="BF277" i="17"/>
  <c r="T277" i="17"/>
  <c r="R277" i="17"/>
  <c r="P277" i="17"/>
  <c r="BI274" i="17"/>
  <c r="BH274" i="17"/>
  <c r="BG274" i="17"/>
  <c r="BF274" i="17"/>
  <c r="T274" i="17"/>
  <c r="R274" i="17"/>
  <c r="P274" i="17"/>
  <c r="BI272" i="17"/>
  <c r="BH272" i="17"/>
  <c r="BG272" i="17"/>
  <c r="BF272" i="17"/>
  <c r="T272" i="17"/>
  <c r="R272" i="17"/>
  <c r="P272" i="17"/>
  <c r="BI269" i="17"/>
  <c r="BH269" i="17"/>
  <c r="BG269" i="17"/>
  <c r="BF269" i="17"/>
  <c r="T269" i="17"/>
  <c r="R269" i="17"/>
  <c r="P269" i="17"/>
  <c r="BI267" i="17"/>
  <c r="BH267" i="17"/>
  <c r="BG267" i="17"/>
  <c r="BF267" i="17"/>
  <c r="T267" i="17"/>
  <c r="R267" i="17"/>
  <c r="P267" i="17"/>
  <c r="BI265" i="17"/>
  <c r="BH265" i="17"/>
  <c r="BG265" i="17"/>
  <c r="BF265" i="17"/>
  <c r="T265" i="17"/>
  <c r="R265" i="17"/>
  <c r="P265" i="17"/>
  <c r="BI262" i="17"/>
  <c r="BH262" i="17"/>
  <c r="BG262" i="17"/>
  <c r="BF262" i="17"/>
  <c r="T262" i="17"/>
  <c r="R262" i="17"/>
  <c r="P262" i="17"/>
  <c r="BI258" i="17"/>
  <c r="BH258" i="17"/>
  <c r="BG258" i="17"/>
  <c r="BF258" i="17"/>
  <c r="T258" i="17"/>
  <c r="T257" i="17" s="1"/>
  <c r="R258" i="17"/>
  <c r="R257" i="17"/>
  <c r="P258" i="17"/>
  <c r="P257" i="17" s="1"/>
  <c r="BI255" i="17"/>
  <c r="BH255" i="17"/>
  <c r="BG255" i="17"/>
  <c r="BF255" i="17"/>
  <c r="T255" i="17"/>
  <c r="R255" i="17"/>
  <c r="P255" i="17"/>
  <c r="BI253" i="17"/>
  <c r="BH253" i="17"/>
  <c r="BG253" i="17"/>
  <c r="BF253" i="17"/>
  <c r="T253" i="17"/>
  <c r="R253" i="17"/>
  <c r="P253" i="17"/>
  <c r="BI251" i="17"/>
  <c r="BH251" i="17"/>
  <c r="BG251" i="17"/>
  <c r="BF251" i="17"/>
  <c r="T251" i="17"/>
  <c r="R251" i="17"/>
  <c r="P251" i="17"/>
  <c r="BI247" i="17"/>
  <c r="BH247" i="17"/>
  <c r="BG247" i="17"/>
  <c r="BF247" i="17"/>
  <c r="T247" i="17"/>
  <c r="R247" i="17"/>
  <c r="P247" i="17"/>
  <c r="BI240" i="17"/>
  <c r="BH240" i="17"/>
  <c r="BG240" i="17"/>
  <c r="BF240" i="17"/>
  <c r="T240" i="17"/>
  <c r="R240" i="17"/>
  <c r="P240" i="17"/>
  <c r="BI235" i="17"/>
  <c r="BH235" i="17"/>
  <c r="BG235" i="17"/>
  <c r="BF235" i="17"/>
  <c r="T235" i="17"/>
  <c r="T234" i="17"/>
  <c r="R235" i="17"/>
  <c r="R234" i="17"/>
  <c r="P235" i="17"/>
  <c r="P234" i="17"/>
  <c r="BI231" i="17"/>
  <c r="BH231" i="17"/>
  <c r="BG231" i="17"/>
  <c r="BF231" i="17"/>
  <c r="T231" i="17"/>
  <c r="R231" i="17"/>
  <c r="P231" i="17"/>
  <c r="BI224" i="17"/>
  <c r="BH224" i="17"/>
  <c r="BG224" i="17"/>
  <c r="BF224" i="17"/>
  <c r="T224" i="17"/>
  <c r="R224" i="17"/>
  <c r="P224" i="17"/>
  <c r="BI222" i="17"/>
  <c r="BH222" i="17"/>
  <c r="BG222" i="17"/>
  <c r="BF222" i="17"/>
  <c r="T222" i="17"/>
  <c r="R222" i="17"/>
  <c r="P222" i="17"/>
  <c r="BI214" i="17"/>
  <c r="BH214" i="17"/>
  <c r="BG214" i="17"/>
  <c r="BF214" i="17"/>
  <c r="T214" i="17"/>
  <c r="R214" i="17"/>
  <c r="P214" i="17"/>
  <c r="BI210" i="17"/>
  <c r="BH210" i="17"/>
  <c r="BG210" i="17"/>
  <c r="BF210" i="17"/>
  <c r="T210" i="17"/>
  <c r="R210" i="17"/>
  <c r="P210" i="17"/>
  <c r="BI207" i="17"/>
  <c r="BH207" i="17"/>
  <c r="BG207" i="17"/>
  <c r="BF207" i="17"/>
  <c r="T207" i="17"/>
  <c r="R207" i="17"/>
  <c r="P207" i="17"/>
  <c r="BI204" i="17"/>
  <c r="BH204" i="17"/>
  <c r="BG204" i="17"/>
  <c r="BF204" i="17"/>
  <c r="T204" i="17"/>
  <c r="R204" i="17"/>
  <c r="P204" i="17"/>
  <c r="BI202" i="17"/>
  <c r="BH202" i="17"/>
  <c r="BG202" i="17"/>
  <c r="BF202" i="17"/>
  <c r="T202" i="17"/>
  <c r="R202" i="17"/>
  <c r="P202" i="17"/>
  <c r="BI199" i="17"/>
  <c r="BH199" i="17"/>
  <c r="BG199" i="17"/>
  <c r="BF199" i="17"/>
  <c r="T199" i="17"/>
  <c r="R199" i="17"/>
  <c r="P199" i="17"/>
  <c r="BI192" i="17"/>
  <c r="BH192" i="17"/>
  <c r="BG192" i="17"/>
  <c r="BF192" i="17"/>
  <c r="T192" i="17"/>
  <c r="R192" i="17"/>
  <c r="P192" i="17"/>
  <c r="BI189" i="17"/>
  <c r="BH189" i="17"/>
  <c r="BG189" i="17"/>
  <c r="BF189" i="17"/>
  <c r="T189" i="17"/>
  <c r="R189" i="17"/>
  <c r="P189" i="17"/>
  <c r="BI183" i="17"/>
  <c r="BH183" i="17"/>
  <c r="BG183" i="17"/>
  <c r="BF183" i="17"/>
  <c r="T183" i="17"/>
  <c r="R183" i="17"/>
  <c r="P183" i="17"/>
  <c r="BI179" i="17"/>
  <c r="BH179" i="17"/>
  <c r="BG179" i="17"/>
  <c r="BF179" i="17"/>
  <c r="T179" i="17"/>
  <c r="R179" i="17"/>
  <c r="P179" i="17"/>
  <c r="BI177" i="17"/>
  <c r="BH177" i="17"/>
  <c r="BG177" i="17"/>
  <c r="BF177" i="17"/>
  <c r="T177" i="17"/>
  <c r="R177" i="17"/>
  <c r="P177" i="17"/>
  <c r="BI175" i="17"/>
  <c r="BH175" i="17"/>
  <c r="BG175" i="17"/>
  <c r="BF175" i="17"/>
  <c r="T175" i="17"/>
  <c r="R175" i="17"/>
  <c r="P175" i="17"/>
  <c r="BI173" i="17"/>
  <c r="BH173" i="17"/>
  <c r="BG173" i="17"/>
  <c r="BF173" i="17"/>
  <c r="T173" i="17"/>
  <c r="R173" i="17"/>
  <c r="P173" i="17"/>
  <c r="BI170" i="17"/>
  <c r="BH170" i="17"/>
  <c r="BG170" i="17"/>
  <c r="BF170" i="17"/>
  <c r="T170" i="17"/>
  <c r="R170" i="17"/>
  <c r="P170" i="17"/>
  <c r="BI168" i="17"/>
  <c r="BH168" i="17"/>
  <c r="BG168" i="17"/>
  <c r="BF168" i="17"/>
  <c r="T168" i="17"/>
  <c r="R168" i="17"/>
  <c r="P168" i="17"/>
  <c r="BI165" i="17"/>
  <c r="BH165" i="17"/>
  <c r="BG165" i="17"/>
  <c r="BF165" i="17"/>
  <c r="T165" i="17"/>
  <c r="R165" i="17"/>
  <c r="P165" i="17"/>
  <c r="BI163" i="17"/>
  <c r="BH163" i="17"/>
  <c r="BG163" i="17"/>
  <c r="BF163" i="17"/>
  <c r="T163" i="17"/>
  <c r="R163" i="17"/>
  <c r="P163" i="17"/>
  <c r="BI156" i="17"/>
  <c r="BH156" i="17"/>
  <c r="BG156" i="17"/>
  <c r="BF156" i="17"/>
  <c r="T156" i="17"/>
  <c r="R156" i="17"/>
  <c r="P156" i="17"/>
  <c r="BI151" i="17"/>
  <c r="BH151" i="17"/>
  <c r="BG151" i="17"/>
  <c r="BF151" i="17"/>
  <c r="T151" i="17"/>
  <c r="R151" i="17"/>
  <c r="P151" i="17"/>
  <c r="BI147" i="17"/>
  <c r="BH147" i="17"/>
  <c r="BG147" i="17"/>
  <c r="BF147" i="17"/>
  <c r="T147" i="17"/>
  <c r="R147" i="17"/>
  <c r="P147" i="17"/>
  <c r="BI144" i="17"/>
  <c r="BH144" i="17"/>
  <c r="BG144" i="17"/>
  <c r="BF144" i="17"/>
  <c r="T144" i="17"/>
  <c r="R144" i="17"/>
  <c r="P144" i="17"/>
  <c r="BI137" i="17"/>
  <c r="BH137" i="17"/>
  <c r="BG137" i="17"/>
  <c r="BF137" i="17"/>
  <c r="T137" i="17"/>
  <c r="R137" i="17"/>
  <c r="P137" i="17"/>
  <c r="J130" i="17"/>
  <c r="F130" i="17"/>
  <c r="F128" i="17"/>
  <c r="E126" i="17"/>
  <c r="J95" i="17"/>
  <c r="F95" i="17"/>
  <c r="F93" i="17"/>
  <c r="E91" i="17"/>
  <c r="J28" i="17"/>
  <c r="E28" i="17"/>
  <c r="J131" i="17"/>
  <c r="J27" i="17"/>
  <c r="J22" i="17"/>
  <c r="E22" i="17"/>
  <c r="F131" i="17"/>
  <c r="J21" i="17"/>
  <c r="J16" i="17"/>
  <c r="J128" i="17"/>
  <c r="E7" i="17"/>
  <c r="E120" i="17" s="1"/>
  <c r="J39" i="16"/>
  <c r="J38" i="16"/>
  <c r="AY114" i="1"/>
  <c r="J37" i="16"/>
  <c r="AX114" i="1"/>
  <c r="BI770" i="16"/>
  <c r="BH770" i="16"/>
  <c r="BG770" i="16"/>
  <c r="BF770" i="16"/>
  <c r="T770" i="16"/>
  <c r="T769" i="16"/>
  <c r="R770" i="16"/>
  <c r="R769" i="16"/>
  <c r="P770" i="16"/>
  <c r="P769" i="16"/>
  <c r="BI767" i="16"/>
  <c r="BH767" i="16"/>
  <c r="BG767" i="16"/>
  <c r="BF767" i="16"/>
  <c r="T767" i="16"/>
  <c r="R767" i="16"/>
  <c r="P767" i="16"/>
  <c r="BI755" i="16"/>
  <c r="BH755" i="16"/>
  <c r="BG755" i="16"/>
  <c r="BF755" i="16"/>
  <c r="T755" i="16"/>
  <c r="T754" i="16" s="1"/>
  <c r="R755" i="16"/>
  <c r="R754" i="16" s="1"/>
  <c r="P755" i="16"/>
  <c r="P754" i="16" s="1"/>
  <c r="BI748" i="16"/>
  <c r="BH748" i="16"/>
  <c r="BG748" i="16"/>
  <c r="BF748" i="16"/>
  <c r="T748" i="16"/>
  <c r="R748" i="16"/>
  <c r="P748" i="16"/>
  <c r="BI746" i="16"/>
  <c r="BH746" i="16"/>
  <c r="BG746" i="16"/>
  <c r="BF746" i="16"/>
  <c r="T746" i="16"/>
  <c r="R746" i="16"/>
  <c r="P746" i="16"/>
  <c r="BI739" i="16"/>
  <c r="BH739" i="16"/>
  <c r="BG739" i="16"/>
  <c r="BF739" i="16"/>
  <c r="T739" i="16"/>
  <c r="R739" i="16"/>
  <c r="P739" i="16"/>
  <c r="BI737" i="16"/>
  <c r="BH737" i="16"/>
  <c r="BG737" i="16"/>
  <c r="BF737" i="16"/>
  <c r="T737" i="16"/>
  <c r="R737" i="16"/>
  <c r="P737" i="16"/>
  <c r="BI733" i="16"/>
  <c r="BH733" i="16"/>
  <c r="BG733" i="16"/>
  <c r="BF733" i="16"/>
  <c r="T733" i="16"/>
  <c r="R733" i="16"/>
  <c r="P733" i="16"/>
  <c r="BI732" i="16"/>
  <c r="BH732" i="16"/>
  <c r="BG732" i="16"/>
  <c r="BF732" i="16"/>
  <c r="T732" i="16"/>
  <c r="R732" i="16"/>
  <c r="P732" i="16"/>
  <c r="BI731" i="16"/>
  <c r="BH731" i="16"/>
  <c r="BG731" i="16"/>
  <c r="BF731" i="16"/>
  <c r="T731" i="16"/>
  <c r="R731" i="16"/>
  <c r="P731" i="16"/>
  <c r="BI728" i="16"/>
  <c r="BH728" i="16"/>
  <c r="BG728" i="16"/>
  <c r="BF728" i="16"/>
  <c r="T728" i="16"/>
  <c r="R728" i="16"/>
  <c r="P728" i="16"/>
  <c r="BI725" i="16"/>
  <c r="BH725" i="16"/>
  <c r="BG725" i="16"/>
  <c r="BF725" i="16"/>
  <c r="T725" i="16"/>
  <c r="R725" i="16"/>
  <c r="P725" i="16"/>
  <c r="BI718" i="16"/>
  <c r="BH718" i="16"/>
  <c r="BG718" i="16"/>
  <c r="BF718" i="16"/>
  <c r="T718" i="16"/>
  <c r="R718" i="16"/>
  <c r="P718" i="16"/>
  <c r="BI716" i="16"/>
  <c r="BH716" i="16"/>
  <c r="BG716" i="16"/>
  <c r="BF716" i="16"/>
  <c r="T716" i="16"/>
  <c r="R716" i="16"/>
  <c r="P716" i="16"/>
  <c r="BI712" i="16"/>
  <c r="BH712" i="16"/>
  <c r="BG712" i="16"/>
  <c r="BF712" i="16"/>
  <c r="T712" i="16"/>
  <c r="R712" i="16"/>
  <c r="P712" i="16"/>
  <c r="BI707" i="16"/>
  <c r="BH707" i="16"/>
  <c r="BG707" i="16"/>
  <c r="BF707" i="16"/>
  <c r="T707" i="16"/>
  <c r="R707" i="16"/>
  <c r="P707" i="16"/>
  <c r="BI703" i="16"/>
  <c r="BH703" i="16"/>
  <c r="BG703" i="16"/>
  <c r="BF703" i="16"/>
  <c r="T703" i="16"/>
  <c r="R703" i="16"/>
  <c r="P703" i="16"/>
  <c r="BI699" i="16"/>
  <c r="BH699" i="16"/>
  <c r="BG699" i="16"/>
  <c r="BF699" i="16"/>
  <c r="T699" i="16"/>
  <c r="R699" i="16"/>
  <c r="P699" i="16"/>
  <c r="BI695" i="16"/>
  <c r="BH695" i="16"/>
  <c r="BG695" i="16"/>
  <c r="BF695" i="16"/>
  <c r="T695" i="16"/>
  <c r="R695" i="16"/>
  <c r="P695" i="16"/>
  <c r="BI688" i="16"/>
  <c r="BH688" i="16"/>
  <c r="BG688" i="16"/>
  <c r="BF688" i="16"/>
  <c r="T688" i="16"/>
  <c r="R688" i="16"/>
  <c r="P688" i="16"/>
  <c r="BI686" i="16"/>
  <c r="BH686" i="16"/>
  <c r="BG686" i="16"/>
  <c r="BF686" i="16"/>
  <c r="T686" i="16"/>
  <c r="R686" i="16"/>
  <c r="P686" i="16"/>
  <c r="BI683" i="16"/>
  <c r="BH683" i="16"/>
  <c r="BG683" i="16"/>
  <c r="BF683" i="16"/>
  <c r="T683" i="16"/>
  <c r="R683" i="16"/>
  <c r="P683" i="16"/>
  <c r="BI678" i="16"/>
  <c r="BH678" i="16"/>
  <c r="BG678" i="16"/>
  <c r="BF678" i="16"/>
  <c r="T678" i="16"/>
  <c r="R678" i="16"/>
  <c r="P678" i="16"/>
  <c r="BI673" i="16"/>
  <c r="BH673" i="16"/>
  <c r="BG673" i="16"/>
  <c r="BF673" i="16"/>
  <c r="T673" i="16"/>
  <c r="R673" i="16"/>
  <c r="P673" i="16"/>
  <c r="BI667" i="16"/>
  <c r="BH667" i="16"/>
  <c r="BG667" i="16"/>
  <c r="BF667" i="16"/>
  <c r="T667" i="16"/>
  <c r="R667" i="16"/>
  <c r="P667" i="16"/>
  <c r="BI662" i="16"/>
  <c r="BH662" i="16"/>
  <c r="BG662" i="16"/>
  <c r="BF662" i="16"/>
  <c r="T662" i="16"/>
  <c r="T661" i="16" s="1"/>
  <c r="R662" i="16"/>
  <c r="R661" i="16" s="1"/>
  <c r="P662" i="16"/>
  <c r="P661" i="16" s="1"/>
  <c r="BI660" i="16"/>
  <c r="BH660" i="16"/>
  <c r="BG660" i="16"/>
  <c r="BF660" i="16"/>
  <c r="T660" i="16"/>
  <c r="R660" i="16"/>
  <c r="P660" i="16"/>
  <c r="BI659" i="16"/>
  <c r="BH659" i="16"/>
  <c r="BG659" i="16"/>
  <c r="BF659" i="16"/>
  <c r="T659" i="16"/>
  <c r="R659" i="16"/>
  <c r="P659" i="16"/>
  <c r="BI655" i="16"/>
  <c r="BH655" i="16"/>
  <c r="BG655" i="16"/>
  <c r="BF655" i="16"/>
  <c r="T655" i="16"/>
  <c r="R655" i="16"/>
  <c r="P655" i="16"/>
  <c r="BI653" i="16"/>
  <c r="BH653" i="16"/>
  <c r="BG653" i="16"/>
  <c r="BF653" i="16"/>
  <c r="T653" i="16"/>
  <c r="R653" i="16"/>
  <c r="P653" i="16"/>
  <c r="BI650" i="16"/>
  <c r="BH650" i="16"/>
  <c r="BG650" i="16"/>
  <c r="BF650" i="16"/>
  <c r="T650" i="16"/>
  <c r="R650" i="16"/>
  <c r="P650" i="16"/>
  <c r="BI648" i="16"/>
  <c r="BH648" i="16"/>
  <c r="BG648" i="16"/>
  <c r="BF648" i="16"/>
  <c r="T648" i="16"/>
  <c r="R648" i="16"/>
  <c r="P648" i="16"/>
  <c r="BI643" i="16"/>
  <c r="BH643" i="16"/>
  <c r="BG643" i="16"/>
  <c r="BF643" i="16"/>
  <c r="T643" i="16"/>
  <c r="R643" i="16"/>
  <c r="P643" i="16"/>
  <c r="BI639" i="16"/>
  <c r="BH639" i="16"/>
  <c r="BG639" i="16"/>
  <c r="BF639" i="16"/>
  <c r="T639" i="16"/>
  <c r="R639" i="16"/>
  <c r="P639" i="16"/>
  <c r="BI636" i="16"/>
  <c r="BH636" i="16"/>
  <c r="BG636" i="16"/>
  <c r="BF636" i="16"/>
  <c r="T636" i="16"/>
  <c r="R636" i="16"/>
  <c r="P636" i="16"/>
  <c r="BI632" i="16"/>
  <c r="BH632" i="16"/>
  <c r="BG632" i="16"/>
  <c r="BF632" i="16"/>
  <c r="T632" i="16"/>
  <c r="R632" i="16"/>
  <c r="P632" i="16"/>
  <c r="BI630" i="16"/>
  <c r="BH630" i="16"/>
  <c r="BG630" i="16"/>
  <c r="BF630" i="16"/>
  <c r="T630" i="16"/>
  <c r="R630" i="16"/>
  <c r="P630" i="16"/>
  <c r="BI628" i="16"/>
  <c r="BH628" i="16"/>
  <c r="BG628" i="16"/>
  <c r="BF628" i="16"/>
  <c r="T628" i="16"/>
  <c r="R628" i="16"/>
  <c r="P628" i="16"/>
  <c r="BI626" i="16"/>
  <c r="BH626" i="16"/>
  <c r="BG626" i="16"/>
  <c r="BF626" i="16"/>
  <c r="T626" i="16"/>
  <c r="R626" i="16"/>
  <c r="P626" i="16"/>
  <c r="BI623" i="16"/>
  <c r="BH623" i="16"/>
  <c r="BG623" i="16"/>
  <c r="BF623" i="16"/>
  <c r="T623" i="16"/>
  <c r="R623" i="16"/>
  <c r="P623" i="16"/>
  <c r="BI618" i="16"/>
  <c r="BH618" i="16"/>
  <c r="BG618" i="16"/>
  <c r="BF618" i="16"/>
  <c r="T618" i="16"/>
  <c r="T617" i="16" s="1"/>
  <c r="R618" i="16"/>
  <c r="R617" i="16" s="1"/>
  <c r="P618" i="16"/>
  <c r="P617" i="16" s="1"/>
  <c r="BI616" i="16"/>
  <c r="BH616" i="16"/>
  <c r="BG616" i="16"/>
  <c r="BF616" i="16"/>
  <c r="T616" i="16"/>
  <c r="R616" i="16"/>
  <c r="P616" i="16"/>
  <c r="BI612" i="16"/>
  <c r="BH612" i="16"/>
  <c r="BG612" i="16"/>
  <c r="BF612" i="16"/>
  <c r="T612" i="16"/>
  <c r="R612" i="16"/>
  <c r="P612" i="16"/>
  <c r="BI609" i="16"/>
  <c r="BH609" i="16"/>
  <c r="BG609" i="16"/>
  <c r="BF609" i="16"/>
  <c r="T609" i="16"/>
  <c r="R609" i="16"/>
  <c r="P609" i="16"/>
  <c r="BI607" i="16"/>
  <c r="BH607" i="16"/>
  <c r="BG607" i="16"/>
  <c r="BF607" i="16"/>
  <c r="T607" i="16"/>
  <c r="R607" i="16"/>
  <c r="P607" i="16"/>
  <c r="BI599" i="16"/>
  <c r="BH599" i="16"/>
  <c r="BG599" i="16"/>
  <c r="BF599" i="16"/>
  <c r="T599" i="16"/>
  <c r="R599" i="16"/>
  <c r="P599" i="16"/>
  <c r="BI589" i="16"/>
  <c r="BH589" i="16"/>
  <c r="BG589" i="16"/>
  <c r="BF589" i="16"/>
  <c r="T589" i="16"/>
  <c r="R589" i="16"/>
  <c r="P589" i="16"/>
  <c r="BI575" i="16"/>
  <c r="BH575" i="16"/>
  <c r="BG575" i="16"/>
  <c r="BF575" i="16"/>
  <c r="T575" i="16"/>
  <c r="R575" i="16"/>
  <c r="P575" i="16"/>
  <c r="BI555" i="16"/>
  <c r="BH555" i="16"/>
  <c r="BG555" i="16"/>
  <c r="BF555" i="16"/>
  <c r="T555" i="16"/>
  <c r="R555" i="16"/>
  <c r="P555" i="16"/>
  <c r="BI549" i="16"/>
  <c r="BH549" i="16"/>
  <c r="BG549" i="16"/>
  <c r="BF549" i="16"/>
  <c r="T549" i="16"/>
  <c r="R549" i="16"/>
  <c r="P549" i="16"/>
  <c r="BI543" i="16"/>
  <c r="BH543" i="16"/>
  <c r="BG543" i="16"/>
  <c r="BF543" i="16"/>
  <c r="T543" i="16"/>
  <c r="R543" i="16"/>
  <c r="P543" i="16"/>
  <c r="BI536" i="16"/>
  <c r="BH536" i="16"/>
  <c r="BG536" i="16"/>
  <c r="BF536" i="16"/>
  <c r="T536" i="16"/>
  <c r="R536" i="16"/>
  <c r="P536" i="16"/>
  <c r="BI530" i="16"/>
  <c r="BH530" i="16"/>
  <c r="BG530" i="16"/>
  <c r="BF530" i="16"/>
  <c r="T530" i="16"/>
  <c r="R530" i="16"/>
  <c r="P530" i="16"/>
  <c r="BI524" i="16"/>
  <c r="BH524" i="16"/>
  <c r="BG524" i="16"/>
  <c r="BF524" i="16"/>
  <c r="T524" i="16"/>
  <c r="R524" i="16"/>
  <c r="P524" i="16"/>
  <c r="BI515" i="16"/>
  <c r="BH515" i="16"/>
  <c r="BG515" i="16"/>
  <c r="BF515" i="16"/>
  <c r="T515" i="16"/>
  <c r="R515" i="16"/>
  <c r="P515" i="16"/>
  <c r="BI491" i="16"/>
  <c r="BH491" i="16"/>
  <c r="BG491" i="16"/>
  <c r="BF491" i="16"/>
  <c r="T491" i="16"/>
  <c r="R491" i="16"/>
  <c r="P491" i="16"/>
  <c r="BI489" i="16"/>
  <c r="BH489" i="16"/>
  <c r="BG489" i="16"/>
  <c r="BF489" i="16"/>
  <c r="T489" i="16"/>
  <c r="R489" i="16"/>
  <c r="P489" i="16"/>
  <c r="BI483" i="16"/>
  <c r="BH483" i="16"/>
  <c r="BG483" i="16"/>
  <c r="BF483" i="16"/>
  <c r="T483" i="16"/>
  <c r="R483" i="16"/>
  <c r="P483" i="16"/>
  <c r="BI481" i="16"/>
  <c r="BH481" i="16"/>
  <c r="BG481" i="16"/>
  <c r="BF481" i="16"/>
  <c r="T481" i="16"/>
  <c r="R481" i="16"/>
  <c r="P481" i="16"/>
  <c r="BI474" i="16"/>
  <c r="BH474" i="16"/>
  <c r="BG474" i="16"/>
  <c r="BF474" i="16"/>
  <c r="T474" i="16"/>
  <c r="R474" i="16"/>
  <c r="P474" i="16"/>
  <c r="BI471" i="16"/>
  <c r="BH471" i="16"/>
  <c r="BG471" i="16"/>
  <c r="BF471" i="16"/>
  <c r="T471" i="16"/>
  <c r="T470" i="16"/>
  <c r="R471" i="16"/>
  <c r="R470" i="16" s="1"/>
  <c r="P471" i="16"/>
  <c r="P470" i="16"/>
  <c r="BI468" i="16"/>
  <c r="BH468" i="16"/>
  <c r="BG468" i="16"/>
  <c r="BF468" i="16"/>
  <c r="T468" i="16"/>
  <c r="R468" i="16"/>
  <c r="P468" i="16"/>
  <c r="BI466" i="16"/>
  <c r="BH466" i="16"/>
  <c r="BG466" i="16"/>
  <c r="BF466" i="16"/>
  <c r="T466" i="16"/>
  <c r="R466" i="16"/>
  <c r="P466" i="16"/>
  <c r="BI460" i="16"/>
  <c r="BH460" i="16"/>
  <c r="BG460" i="16"/>
  <c r="BF460" i="16"/>
  <c r="T460" i="16"/>
  <c r="R460" i="16"/>
  <c r="P460" i="16"/>
  <c r="BI458" i="16"/>
  <c r="BH458" i="16"/>
  <c r="BG458" i="16"/>
  <c r="BF458" i="16"/>
  <c r="T458" i="16"/>
  <c r="R458" i="16"/>
  <c r="P458" i="16"/>
  <c r="BI455" i="16"/>
  <c r="BH455" i="16"/>
  <c r="BG455" i="16"/>
  <c r="BF455" i="16"/>
  <c r="T455" i="16"/>
  <c r="R455" i="16"/>
  <c r="P455" i="16"/>
  <c r="BI453" i="16"/>
  <c r="BH453" i="16"/>
  <c r="BG453" i="16"/>
  <c r="BF453" i="16"/>
  <c r="T453" i="16"/>
  <c r="R453" i="16"/>
  <c r="P453" i="16"/>
  <c r="BI451" i="16"/>
  <c r="BH451" i="16"/>
  <c r="BG451" i="16"/>
  <c r="BF451" i="16"/>
  <c r="T451" i="16"/>
  <c r="R451" i="16"/>
  <c r="P451" i="16"/>
  <c r="BI449" i="16"/>
  <c r="BH449" i="16"/>
  <c r="BG449" i="16"/>
  <c r="BF449" i="16"/>
  <c r="T449" i="16"/>
  <c r="R449" i="16"/>
  <c r="P449" i="16"/>
  <c r="BI447" i="16"/>
  <c r="BH447" i="16"/>
  <c r="BG447" i="16"/>
  <c r="BF447" i="16"/>
  <c r="T447" i="16"/>
  <c r="R447" i="16"/>
  <c r="P447" i="16"/>
  <c r="BI445" i="16"/>
  <c r="BH445" i="16"/>
  <c r="BG445" i="16"/>
  <c r="BF445" i="16"/>
  <c r="T445" i="16"/>
  <c r="R445" i="16"/>
  <c r="P445" i="16"/>
  <c r="BI443" i="16"/>
  <c r="BH443" i="16"/>
  <c r="BG443" i="16"/>
  <c r="BF443" i="16"/>
  <c r="T443" i="16"/>
  <c r="R443" i="16"/>
  <c r="P443" i="16"/>
  <c r="BI441" i="16"/>
  <c r="BH441" i="16"/>
  <c r="BG441" i="16"/>
  <c r="BF441" i="16"/>
  <c r="T441" i="16"/>
  <c r="R441" i="16"/>
  <c r="P441" i="16"/>
  <c r="BI436" i="16"/>
  <c r="BH436" i="16"/>
  <c r="BG436" i="16"/>
  <c r="BF436" i="16"/>
  <c r="T436" i="16"/>
  <c r="R436" i="16"/>
  <c r="P436" i="16"/>
  <c r="BI433" i="16"/>
  <c r="BH433" i="16"/>
  <c r="BG433" i="16"/>
  <c r="BF433" i="16"/>
  <c r="T433" i="16"/>
  <c r="R433" i="16"/>
  <c r="P433" i="16"/>
  <c r="BI430" i="16"/>
  <c r="BH430" i="16"/>
  <c r="BG430" i="16"/>
  <c r="BF430" i="16"/>
  <c r="T430" i="16"/>
  <c r="R430" i="16"/>
  <c r="P430" i="16"/>
  <c r="BI428" i="16"/>
  <c r="BH428" i="16"/>
  <c r="BG428" i="16"/>
  <c r="BF428" i="16"/>
  <c r="T428" i="16"/>
  <c r="R428" i="16"/>
  <c r="P428" i="16"/>
  <c r="BI424" i="16"/>
  <c r="BH424" i="16"/>
  <c r="BG424" i="16"/>
  <c r="BF424" i="16"/>
  <c r="T424" i="16"/>
  <c r="R424" i="16"/>
  <c r="P424" i="16"/>
  <c r="BI418" i="16"/>
  <c r="BH418" i="16"/>
  <c r="BG418" i="16"/>
  <c r="BF418" i="16"/>
  <c r="T418" i="16"/>
  <c r="R418" i="16"/>
  <c r="P418" i="16"/>
  <c r="BI415" i="16"/>
  <c r="BH415" i="16"/>
  <c r="BG415" i="16"/>
  <c r="BF415" i="16"/>
  <c r="T415" i="16"/>
  <c r="R415" i="16"/>
  <c r="P415" i="16"/>
  <c r="BI411" i="16"/>
  <c r="BH411" i="16"/>
  <c r="BG411" i="16"/>
  <c r="BF411" i="16"/>
  <c r="T411" i="16"/>
  <c r="R411" i="16"/>
  <c r="P411" i="16"/>
  <c r="BI409" i="16"/>
  <c r="BH409" i="16"/>
  <c r="BG409" i="16"/>
  <c r="BF409" i="16"/>
  <c r="T409" i="16"/>
  <c r="R409" i="16"/>
  <c r="P409" i="16"/>
  <c r="BI401" i="16"/>
  <c r="BH401" i="16"/>
  <c r="BG401" i="16"/>
  <c r="BF401" i="16"/>
  <c r="T401" i="16"/>
  <c r="R401" i="16"/>
  <c r="P401" i="16"/>
  <c r="BI397" i="16"/>
  <c r="BH397" i="16"/>
  <c r="BG397" i="16"/>
  <c r="BF397" i="16"/>
  <c r="T397" i="16"/>
  <c r="R397" i="16"/>
  <c r="P397" i="16"/>
  <c r="BI395" i="16"/>
  <c r="BH395" i="16"/>
  <c r="BG395" i="16"/>
  <c r="BF395" i="16"/>
  <c r="T395" i="16"/>
  <c r="R395" i="16"/>
  <c r="P395" i="16"/>
  <c r="BI393" i="16"/>
  <c r="BH393" i="16"/>
  <c r="BG393" i="16"/>
  <c r="BF393" i="16"/>
  <c r="T393" i="16"/>
  <c r="R393" i="16"/>
  <c r="P393" i="16"/>
  <c r="BI379" i="16"/>
  <c r="BH379" i="16"/>
  <c r="BG379" i="16"/>
  <c r="BF379" i="16"/>
  <c r="T379" i="16"/>
  <c r="R379" i="16"/>
  <c r="P379" i="16"/>
  <c r="BI358" i="16"/>
  <c r="BH358" i="16"/>
  <c r="BG358" i="16"/>
  <c r="BF358" i="16"/>
  <c r="T358" i="16"/>
  <c r="R358" i="16"/>
  <c r="P358" i="16"/>
  <c r="BI355" i="16"/>
  <c r="BH355" i="16"/>
  <c r="BG355" i="16"/>
  <c r="BF355" i="16"/>
  <c r="T355" i="16"/>
  <c r="R355" i="16"/>
  <c r="P355" i="16"/>
  <c r="BI351" i="16"/>
  <c r="BH351" i="16"/>
  <c r="BG351" i="16"/>
  <c r="BF351" i="16"/>
  <c r="T351" i="16"/>
  <c r="R351" i="16"/>
  <c r="P351" i="16"/>
  <c r="BI345" i="16"/>
  <c r="BH345" i="16"/>
  <c r="BG345" i="16"/>
  <c r="BF345" i="16"/>
  <c r="T345" i="16"/>
  <c r="R345" i="16"/>
  <c r="P345" i="16"/>
  <c r="BI342" i="16"/>
  <c r="BH342" i="16"/>
  <c r="BG342" i="16"/>
  <c r="BF342" i="16"/>
  <c r="T342" i="16"/>
  <c r="R342" i="16"/>
  <c r="P342" i="16"/>
  <c r="BI330" i="16"/>
  <c r="BH330" i="16"/>
  <c r="BG330" i="16"/>
  <c r="BF330" i="16"/>
  <c r="T330" i="16"/>
  <c r="R330" i="16"/>
  <c r="P330" i="16"/>
  <c r="BI311" i="16"/>
  <c r="BH311" i="16"/>
  <c r="BG311" i="16"/>
  <c r="BF311" i="16"/>
  <c r="T311" i="16"/>
  <c r="R311" i="16"/>
  <c r="P311" i="16"/>
  <c r="BI309" i="16"/>
  <c r="BH309" i="16"/>
  <c r="BG309" i="16"/>
  <c r="BF309" i="16"/>
  <c r="T309" i="16"/>
  <c r="R309" i="16"/>
  <c r="P309" i="16"/>
  <c r="BI307" i="16"/>
  <c r="BH307" i="16"/>
  <c r="BG307" i="16"/>
  <c r="BF307" i="16"/>
  <c r="T307" i="16"/>
  <c r="R307" i="16"/>
  <c r="P307" i="16"/>
  <c r="BI304" i="16"/>
  <c r="BH304" i="16"/>
  <c r="BG304" i="16"/>
  <c r="BF304" i="16"/>
  <c r="T304" i="16"/>
  <c r="R304" i="16"/>
  <c r="P304" i="16"/>
  <c r="BI296" i="16"/>
  <c r="BH296" i="16"/>
  <c r="BG296" i="16"/>
  <c r="BF296" i="16"/>
  <c r="T296" i="16"/>
  <c r="R296" i="16"/>
  <c r="P296" i="16"/>
  <c r="BI283" i="16"/>
  <c r="BH283" i="16"/>
  <c r="BG283" i="16"/>
  <c r="BF283" i="16"/>
  <c r="T283" i="16"/>
  <c r="R283" i="16"/>
  <c r="P283" i="16"/>
  <c r="BI267" i="16"/>
  <c r="BH267" i="16"/>
  <c r="BG267" i="16"/>
  <c r="BF267" i="16"/>
  <c r="T267" i="16"/>
  <c r="R267" i="16"/>
  <c r="P267" i="16"/>
  <c r="BI254" i="16"/>
  <c r="BH254" i="16"/>
  <c r="BG254" i="16"/>
  <c r="BF254" i="16"/>
  <c r="T254" i="16"/>
  <c r="R254" i="16"/>
  <c r="P254" i="16"/>
  <c r="BI245" i="16"/>
  <c r="BH245" i="16"/>
  <c r="BG245" i="16"/>
  <c r="BF245" i="16"/>
  <c r="T245" i="16"/>
  <c r="R245" i="16"/>
  <c r="P245" i="16"/>
  <c r="BI241" i="16"/>
  <c r="BH241" i="16"/>
  <c r="BG241" i="16"/>
  <c r="BF241" i="16"/>
  <c r="T241" i="16"/>
  <c r="R241" i="16"/>
  <c r="P241" i="16"/>
  <c r="BI239" i="16"/>
  <c r="BH239" i="16"/>
  <c r="BG239" i="16"/>
  <c r="BF239" i="16"/>
  <c r="T239" i="16"/>
  <c r="R239" i="16"/>
  <c r="P239" i="16"/>
  <c r="BI236" i="16"/>
  <c r="BH236" i="16"/>
  <c r="BG236" i="16"/>
  <c r="BF236" i="16"/>
  <c r="T236" i="16"/>
  <c r="R236" i="16"/>
  <c r="P236" i="16"/>
  <c r="BI233" i="16"/>
  <c r="BH233" i="16"/>
  <c r="BG233" i="16"/>
  <c r="BF233" i="16"/>
  <c r="T233" i="16"/>
  <c r="R233" i="16"/>
  <c r="P233" i="16"/>
  <c r="BI231" i="16"/>
  <c r="BH231" i="16"/>
  <c r="BG231" i="16"/>
  <c r="BF231" i="16"/>
  <c r="T231" i="16"/>
  <c r="R231" i="16"/>
  <c r="P231" i="16"/>
  <c r="BI229" i="16"/>
  <c r="BH229" i="16"/>
  <c r="BG229" i="16"/>
  <c r="BF229" i="16"/>
  <c r="T229" i="16"/>
  <c r="R229" i="16"/>
  <c r="P229" i="16"/>
  <c r="BI227" i="16"/>
  <c r="BH227" i="16"/>
  <c r="BG227" i="16"/>
  <c r="BF227" i="16"/>
  <c r="T227" i="16"/>
  <c r="R227" i="16"/>
  <c r="P227" i="16"/>
  <c r="BI225" i="16"/>
  <c r="BH225" i="16"/>
  <c r="BG225" i="16"/>
  <c r="BF225" i="16"/>
  <c r="T225" i="16"/>
  <c r="R225" i="16"/>
  <c r="P225" i="16"/>
  <c r="BI223" i="16"/>
  <c r="BH223" i="16"/>
  <c r="BG223" i="16"/>
  <c r="BF223" i="16"/>
  <c r="T223" i="16"/>
  <c r="R223" i="16"/>
  <c r="P223" i="16"/>
  <c r="BI218" i="16"/>
  <c r="BH218" i="16"/>
  <c r="BG218" i="16"/>
  <c r="BF218" i="16"/>
  <c r="T218" i="16"/>
  <c r="R218" i="16"/>
  <c r="P218" i="16"/>
  <c r="BI214" i="16"/>
  <c r="BH214" i="16"/>
  <c r="BG214" i="16"/>
  <c r="BF214" i="16"/>
  <c r="T214" i="16"/>
  <c r="R214" i="16"/>
  <c r="P214" i="16"/>
  <c r="BI212" i="16"/>
  <c r="BH212" i="16"/>
  <c r="BG212" i="16"/>
  <c r="BF212" i="16"/>
  <c r="T212" i="16"/>
  <c r="R212" i="16"/>
  <c r="P212" i="16"/>
  <c r="BI209" i="16"/>
  <c r="BH209" i="16"/>
  <c r="BG209" i="16"/>
  <c r="BF209" i="16"/>
  <c r="T209" i="16"/>
  <c r="R209" i="16"/>
  <c r="P209" i="16"/>
  <c r="BI205" i="16"/>
  <c r="BH205" i="16"/>
  <c r="BG205" i="16"/>
  <c r="BF205" i="16"/>
  <c r="T205" i="16"/>
  <c r="R205" i="16"/>
  <c r="P205" i="16"/>
  <c r="BI202" i="16"/>
  <c r="BH202" i="16"/>
  <c r="BG202" i="16"/>
  <c r="BF202" i="16"/>
  <c r="T202" i="16"/>
  <c r="R202" i="16"/>
  <c r="P202" i="16"/>
  <c r="BI196" i="16"/>
  <c r="BH196" i="16"/>
  <c r="BG196" i="16"/>
  <c r="BF196" i="16"/>
  <c r="T196" i="16"/>
  <c r="R196" i="16"/>
  <c r="P196" i="16"/>
  <c r="BI191" i="16"/>
  <c r="BH191" i="16"/>
  <c r="BG191" i="16"/>
  <c r="BF191" i="16"/>
  <c r="T191" i="16"/>
  <c r="R191" i="16"/>
  <c r="P191" i="16"/>
  <c r="BI186" i="16"/>
  <c r="BH186" i="16"/>
  <c r="BG186" i="16"/>
  <c r="BF186" i="16"/>
  <c r="T186" i="16"/>
  <c r="R186" i="16"/>
  <c r="P186" i="16"/>
  <c r="BI182" i="16"/>
  <c r="BH182" i="16"/>
  <c r="BG182" i="16"/>
  <c r="BF182" i="16"/>
  <c r="T182" i="16"/>
  <c r="R182" i="16"/>
  <c r="P182" i="16"/>
  <c r="BI179" i="16"/>
  <c r="BH179" i="16"/>
  <c r="BG179" i="16"/>
  <c r="BF179" i="16"/>
  <c r="T179" i="16"/>
  <c r="R179" i="16"/>
  <c r="P179" i="16"/>
  <c r="BI177" i="16"/>
  <c r="BH177" i="16"/>
  <c r="BG177" i="16"/>
  <c r="BF177" i="16"/>
  <c r="T177" i="16"/>
  <c r="R177" i="16"/>
  <c r="P177" i="16"/>
  <c r="BI170" i="16"/>
  <c r="BH170" i="16"/>
  <c r="BG170" i="16"/>
  <c r="BF170" i="16"/>
  <c r="T170" i="16"/>
  <c r="R170" i="16"/>
  <c r="P170" i="16"/>
  <c r="BI162" i="16"/>
  <c r="BH162" i="16"/>
  <c r="BG162" i="16"/>
  <c r="BF162" i="16"/>
  <c r="T162" i="16"/>
  <c r="R162" i="16"/>
  <c r="P162" i="16"/>
  <c r="BI155" i="16"/>
  <c r="BH155" i="16"/>
  <c r="BG155" i="16"/>
  <c r="BF155" i="16"/>
  <c r="T155" i="16"/>
  <c r="R155" i="16"/>
  <c r="P155" i="16"/>
  <c r="BI148" i="16"/>
  <c r="BH148" i="16"/>
  <c r="BG148" i="16"/>
  <c r="BF148" i="16"/>
  <c r="T148" i="16"/>
  <c r="R148" i="16"/>
  <c r="P148" i="16"/>
  <c r="BI142" i="16"/>
  <c r="BH142" i="16"/>
  <c r="BG142" i="16"/>
  <c r="BF142" i="16"/>
  <c r="T142" i="16"/>
  <c r="R142" i="16"/>
  <c r="P142" i="16"/>
  <c r="J135" i="16"/>
  <c r="F135" i="16"/>
  <c r="F133" i="16"/>
  <c r="E131" i="16"/>
  <c r="J93" i="16"/>
  <c r="F93" i="16"/>
  <c r="F91" i="16"/>
  <c r="E89" i="16"/>
  <c r="J26" i="16"/>
  <c r="E26" i="16"/>
  <c r="J94" i="16"/>
  <c r="J25" i="16"/>
  <c r="J20" i="16"/>
  <c r="E20" i="16"/>
  <c r="F136" i="16"/>
  <c r="J19" i="16"/>
  <c r="J14" i="16"/>
  <c r="J133" i="16"/>
  <c r="E7" i="16"/>
  <c r="E85" i="16" s="1"/>
  <c r="J39" i="15"/>
  <c r="J38" i="15"/>
  <c r="AY113" i="1"/>
  <c r="J37" i="15"/>
  <c r="AX113" i="1"/>
  <c r="BI316" i="15"/>
  <c r="BH316" i="15"/>
  <c r="BG316" i="15"/>
  <c r="BF316" i="15"/>
  <c r="T316" i="15"/>
  <c r="T315" i="15"/>
  <c r="R316" i="15"/>
  <c r="R315" i="15"/>
  <c r="P316" i="15"/>
  <c r="P315" i="15"/>
  <c r="BI312" i="15"/>
  <c r="BH312" i="15"/>
  <c r="BG312" i="15"/>
  <c r="BF312" i="15"/>
  <c r="T312" i="15"/>
  <c r="T311" i="15"/>
  <c r="R312" i="15"/>
  <c r="R311" i="15"/>
  <c r="P312" i="15"/>
  <c r="P311" i="15"/>
  <c r="BI302" i="15"/>
  <c r="BH302" i="15"/>
  <c r="BG302" i="15"/>
  <c r="BF302" i="15"/>
  <c r="T302" i="15"/>
  <c r="R302" i="15"/>
  <c r="P302" i="15"/>
  <c r="BI301" i="15"/>
  <c r="BH301" i="15"/>
  <c r="BG301" i="15"/>
  <c r="BF301" i="15"/>
  <c r="T301" i="15"/>
  <c r="R301" i="15"/>
  <c r="P301" i="15"/>
  <c r="BI300" i="15"/>
  <c r="BH300" i="15"/>
  <c r="BG300" i="15"/>
  <c r="BF300" i="15"/>
  <c r="T300" i="15"/>
  <c r="R300" i="15"/>
  <c r="P300" i="15"/>
  <c r="BI295" i="15"/>
  <c r="BH295" i="15"/>
  <c r="BG295" i="15"/>
  <c r="BF295" i="15"/>
  <c r="T295" i="15"/>
  <c r="R295" i="15"/>
  <c r="P295" i="15"/>
  <c r="BI292" i="15"/>
  <c r="BH292" i="15"/>
  <c r="BG292" i="15"/>
  <c r="BF292" i="15"/>
  <c r="T292" i="15"/>
  <c r="R292" i="15"/>
  <c r="P292" i="15"/>
  <c r="BI290" i="15"/>
  <c r="BH290" i="15"/>
  <c r="BG290" i="15"/>
  <c r="BF290" i="15"/>
  <c r="T290" i="15"/>
  <c r="R290" i="15"/>
  <c r="P290" i="15"/>
  <c r="BI280" i="15"/>
  <c r="BH280" i="15"/>
  <c r="BG280" i="15"/>
  <c r="BF280" i="15"/>
  <c r="T280" i="15"/>
  <c r="R280" i="15"/>
  <c r="P280" i="15"/>
  <c r="BI277" i="15"/>
  <c r="BH277" i="15"/>
  <c r="BG277" i="15"/>
  <c r="BF277" i="15"/>
  <c r="T277" i="15"/>
  <c r="R277" i="15"/>
  <c r="P277" i="15"/>
  <c r="BI272" i="15"/>
  <c r="BH272" i="15"/>
  <c r="BG272" i="15"/>
  <c r="BF272" i="15"/>
  <c r="T272" i="15"/>
  <c r="R272" i="15"/>
  <c r="P272" i="15"/>
  <c r="BI269" i="15"/>
  <c r="BH269" i="15"/>
  <c r="BG269" i="15"/>
  <c r="BF269" i="15"/>
  <c r="T269" i="15"/>
  <c r="R269" i="15"/>
  <c r="P269" i="15"/>
  <c r="BI267" i="15"/>
  <c r="BH267" i="15"/>
  <c r="BG267" i="15"/>
  <c r="BF267" i="15"/>
  <c r="T267" i="15"/>
  <c r="R267" i="15"/>
  <c r="P267" i="15"/>
  <c r="BI265" i="15"/>
  <c r="BH265" i="15"/>
  <c r="BG265" i="15"/>
  <c r="BF265" i="15"/>
  <c r="T265" i="15"/>
  <c r="R265" i="15"/>
  <c r="P265" i="15"/>
  <c r="BI262" i="15"/>
  <c r="BH262" i="15"/>
  <c r="BG262" i="15"/>
  <c r="BF262" i="15"/>
  <c r="T262" i="15"/>
  <c r="R262" i="15"/>
  <c r="P262" i="15"/>
  <c r="BI260" i="15"/>
  <c r="BH260" i="15"/>
  <c r="BG260" i="15"/>
  <c r="BF260" i="15"/>
  <c r="T260" i="15"/>
  <c r="R260" i="15"/>
  <c r="P260" i="15"/>
  <c r="BI258" i="15"/>
  <c r="BH258" i="15"/>
  <c r="BG258" i="15"/>
  <c r="BF258" i="15"/>
  <c r="T258" i="15"/>
  <c r="R258" i="15"/>
  <c r="P258" i="15"/>
  <c r="BI255" i="15"/>
  <c r="BH255" i="15"/>
  <c r="BG255" i="15"/>
  <c r="BF255" i="15"/>
  <c r="T255" i="15"/>
  <c r="R255" i="15"/>
  <c r="P255" i="15"/>
  <c r="BI252" i="15"/>
  <c r="BH252" i="15"/>
  <c r="BG252" i="15"/>
  <c r="BF252" i="15"/>
  <c r="T252" i="15"/>
  <c r="R252" i="15"/>
  <c r="P252" i="15"/>
  <c r="BI250" i="15"/>
  <c r="BH250" i="15"/>
  <c r="BG250" i="15"/>
  <c r="BF250" i="15"/>
  <c r="T250" i="15"/>
  <c r="R250" i="15"/>
  <c r="P250" i="15"/>
  <c r="BI247" i="15"/>
  <c r="BH247" i="15"/>
  <c r="BG247" i="15"/>
  <c r="BF247" i="15"/>
  <c r="T247" i="15"/>
  <c r="T246" i="15" s="1"/>
  <c r="R247" i="15"/>
  <c r="R246" i="15"/>
  <c r="P247" i="15"/>
  <c r="P246" i="15" s="1"/>
  <c r="BI244" i="15"/>
  <c r="BH244" i="15"/>
  <c r="BG244" i="15"/>
  <c r="BF244" i="15"/>
  <c r="T244" i="15"/>
  <c r="T243" i="15"/>
  <c r="R244" i="15"/>
  <c r="R243" i="15" s="1"/>
  <c r="P244" i="15"/>
  <c r="P243" i="15"/>
  <c r="BI240" i="15"/>
  <c r="BH240" i="15"/>
  <c r="BG240" i="15"/>
  <c r="BF240" i="15"/>
  <c r="T240" i="15"/>
  <c r="T239" i="15"/>
  <c r="R240" i="15"/>
  <c r="R239" i="15"/>
  <c r="P240" i="15"/>
  <c r="P239" i="15"/>
  <c r="BI236" i="15"/>
  <c r="BH236" i="15"/>
  <c r="BG236" i="15"/>
  <c r="BF236" i="15"/>
  <c r="T236" i="15"/>
  <c r="T235" i="15"/>
  <c r="R236" i="15"/>
  <c r="R235" i="15"/>
  <c r="P236" i="15"/>
  <c r="P235" i="15"/>
  <c r="BI232" i="15"/>
  <c r="BH232" i="15"/>
  <c r="BG232" i="15"/>
  <c r="BF232" i="15"/>
  <c r="T232" i="15"/>
  <c r="T231" i="15"/>
  <c r="R232" i="15"/>
  <c r="R231" i="15"/>
  <c r="P232" i="15"/>
  <c r="P231" i="15"/>
  <c r="BI228" i="15"/>
  <c r="BH228" i="15"/>
  <c r="BG228" i="15"/>
  <c r="BF228" i="15"/>
  <c r="T228" i="15"/>
  <c r="R228" i="15"/>
  <c r="P228" i="15"/>
  <c r="BI225" i="15"/>
  <c r="BH225" i="15"/>
  <c r="BG225" i="15"/>
  <c r="BF225" i="15"/>
  <c r="T225" i="15"/>
  <c r="R225" i="15"/>
  <c r="P225" i="15"/>
  <c r="BI222" i="15"/>
  <c r="BH222" i="15"/>
  <c r="BG222" i="15"/>
  <c r="BF222" i="15"/>
  <c r="T222" i="15"/>
  <c r="R222" i="15"/>
  <c r="P222" i="15"/>
  <c r="BI220" i="15"/>
  <c r="BH220" i="15"/>
  <c r="BG220" i="15"/>
  <c r="BF220" i="15"/>
  <c r="T220" i="15"/>
  <c r="R220" i="15"/>
  <c r="P220" i="15"/>
  <c r="BI218" i="15"/>
  <c r="BH218" i="15"/>
  <c r="BG218" i="15"/>
  <c r="BF218" i="15"/>
  <c r="T218" i="15"/>
  <c r="R218" i="15"/>
  <c r="P218" i="15"/>
  <c r="BI217" i="15"/>
  <c r="BH217" i="15"/>
  <c r="BG217" i="15"/>
  <c r="BF217" i="15"/>
  <c r="T217" i="15"/>
  <c r="R217" i="15"/>
  <c r="P217" i="15"/>
  <c r="BI216" i="15"/>
  <c r="BH216" i="15"/>
  <c r="BG216" i="15"/>
  <c r="BF216" i="15"/>
  <c r="T216" i="15"/>
  <c r="R216" i="15"/>
  <c r="P216" i="15"/>
  <c r="BI205" i="15"/>
  <c r="BH205" i="15"/>
  <c r="BG205" i="15"/>
  <c r="BF205" i="15"/>
  <c r="T205" i="15"/>
  <c r="R205" i="15"/>
  <c r="P205" i="15"/>
  <c r="BI202" i="15"/>
  <c r="BH202" i="15"/>
  <c r="BG202" i="15"/>
  <c r="BF202" i="15"/>
  <c r="T202" i="15"/>
  <c r="R202" i="15"/>
  <c r="P202" i="15"/>
  <c r="BI199" i="15"/>
  <c r="BH199" i="15"/>
  <c r="BG199" i="15"/>
  <c r="BF199" i="15"/>
  <c r="T199" i="15"/>
  <c r="R199" i="15"/>
  <c r="P199" i="15"/>
  <c r="BI195" i="15"/>
  <c r="BH195" i="15"/>
  <c r="BG195" i="15"/>
  <c r="BF195" i="15"/>
  <c r="T195" i="15"/>
  <c r="R195" i="15"/>
  <c r="P195" i="15"/>
  <c r="BI192" i="15"/>
  <c r="BH192" i="15"/>
  <c r="BG192" i="15"/>
  <c r="BF192" i="15"/>
  <c r="T192" i="15"/>
  <c r="R192" i="15"/>
  <c r="P192" i="15"/>
  <c r="BI188" i="15"/>
  <c r="BH188" i="15"/>
  <c r="BG188" i="15"/>
  <c r="BF188" i="15"/>
  <c r="T188" i="15"/>
  <c r="R188" i="15"/>
  <c r="P188" i="15"/>
  <c r="BI185" i="15"/>
  <c r="BH185" i="15"/>
  <c r="BG185" i="15"/>
  <c r="BF185" i="15"/>
  <c r="T185" i="15"/>
  <c r="R185" i="15"/>
  <c r="P185" i="15"/>
  <c r="BI182" i="15"/>
  <c r="BH182" i="15"/>
  <c r="BG182" i="15"/>
  <c r="BF182" i="15"/>
  <c r="T182" i="15"/>
  <c r="R182" i="15"/>
  <c r="P182" i="15"/>
  <c r="BI178" i="15"/>
  <c r="BH178" i="15"/>
  <c r="BG178" i="15"/>
  <c r="BF178" i="15"/>
  <c r="T178" i="15"/>
  <c r="R178" i="15"/>
  <c r="P178" i="15"/>
  <c r="BI174" i="15"/>
  <c r="BH174" i="15"/>
  <c r="BG174" i="15"/>
  <c r="BF174" i="15"/>
  <c r="T174" i="15"/>
  <c r="R174" i="15"/>
  <c r="P174" i="15"/>
  <c r="BI161" i="15"/>
  <c r="BH161" i="15"/>
  <c r="BG161" i="15"/>
  <c r="BF161" i="15"/>
  <c r="T161" i="15"/>
  <c r="R161" i="15"/>
  <c r="P161" i="15"/>
  <c r="BI155" i="15"/>
  <c r="BH155" i="15"/>
  <c r="BG155" i="15"/>
  <c r="BF155" i="15"/>
  <c r="T155" i="15"/>
  <c r="R155" i="15"/>
  <c r="P155" i="15"/>
  <c r="BI152" i="15"/>
  <c r="BH152" i="15"/>
  <c r="BG152" i="15"/>
  <c r="BF152" i="15"/>
  <c r="T152" i="15"/>
  <c r="R152" i="15"/>
  <c r="P152" i="15"/>
  <c r="BI150" i="15"/>
  <c r="BH150" i="15"/>
  <c r="BG150" i="15"/>
  <c r="BF150" i="15"/>
  <c r="T150" i="15"/>
  <c r="R150" i="15"/>
  <c r="P150" i="15"/>
  <c r="BI147" i="15"/>
  <c r="BH147" i="15"/>
  <c r="BG147" i="15"/>
  <c r="BF147" i="15"/>
  <c r="T147" i="15"/>
  <c r="R147" i="15"/>
  <c r="P147" i="15"/>
  <c r="BI145" i="15"/>
  <c r="BH145" i="15"/>
  <c r="BG145" i="15"/>
  <c r="BF145" i="15"/>
  <c r="T145" i="15"/>
  <c r="R145" i="15"/>
  <c r="P145" i="15"/>
  <c r="BI140" i="15"/>
  <c r="BH140" i="15"/>
  <c r="BG140" i="15"/>
  <c r="BF140" i="15"/>
  <c r="T140" i="15"/>
  <c r="R140" i="15"/>
  <c r="P140" i="15"/>
  <c r="J133" i="15"/>
  <c r="F133" i="15"/>
  <c r="F131" i="15"/>
  <c r="E129" i="15"/>
  <c r="J93" i="15"/>
  <c r="F93" i="15"/>
  <c r="F91" i="15"/>
  <c r="E89" i="15"/>
  <c r="J26" i="15"/>
  <c r="E26" i="15"/>
  <c r="J134" i="15" s="1"/>
  <c r="J25" i="15"/>
  <c r="J20" i="15"/>
  <c r="E20" i="15"/>
  <c r="F94" i="15" s="1"/>
  <c r="J19" i="15"/>
  <c r="J14" i="15"/>
  <c r="J131" i="15"/>
  <c r="E7" i="15"/>
  <c r="E85" i="15"/>
  <c r="J39" i="14"/>
  <c r="J38" i="14"/>
  <c r="AY111" i="1" s="1"/>
  <c r="J37" i="14"/>
  <c r="AX111" i="1"/>
  <c r="BI176" i="14"/>
  <c r="BH176" i="14"/>
  <c r="BG176" i="14"/>
  <c r="BF176" i="14"/>
  <c r="T176" i="14"/>
  <c r="R176" i="14"/>
  <c r="P176" i="14"/>
  <c r="BI175" i="14"/>
  <c r="BH175" i="14"/>
  <c r="BG175" i="14"/>
  <c r="BF175" i="14"/>
  <c r="T175" i="14"/>
  <c r="R175" i="14"/>
  <c r="P175" i="14"/>
  <c r="BI174" i="14"/>
  <c r="BH174" i="14"/>
  <c r="BG174" i="14"/>
  <c r="BF174" i="14"/>
  <c r="T174" i="14"/>
  <c r="R174" i="14"/>
  <c r="P174" i="14"/>
  <c r="BI173" i="14"/>
  <c r="BH173" i="14"/>
  <c r="BG173" i="14"/>
  <c r="BF173" i="14"/>
  <c r="T173" i="14"/>
  <c r="R173" i="14"/>
  <c r="P173" i="14"/>
  <c r="BI172" i="14"/>
  <c r="BH172" i="14"/>
  <c r="BG172" i="14"/>
  <c r="BF172" i="14"/>
  <c r="T172" i="14"/>
  <c r="R172" i="14"/>
  <c r="P172" i="14"/>
  <c r="BI171" i="14"/>
  <c r="BH171" i="14"/>
  <c r="BG171" i="14"/>
  <c r="BF171" i="14"/>
  <c r="T171" i="14"/>
  <c r="R171" i="14"/>
  <c r="P171" i="14"/>
  <c r="BI169" i="14"/>
  <c r="BH169" i="14"/>
  <c r="BG169" i="14"/>
  <c r="BF169" i="14"/>
  <c r="T169" i="14"/>
  <c r="R169" i="14"/>
  <c r="P169" i="14"/>
  <c r="BI167" i="14"/>
  <c r="BH167" i="14"/>
  <c r="BG167" i="14"/>
  <c r="BF167" i="14"/>
  <c r="T167" i="14"/>
  <c r="R167" i="14"/>
  <c r="P167" i="14"/>
  <c r="BI166" i="14"/>
  <c r="BH166" i="14"/>
  <c r="BG166" i="14"/>
  <c r="BF166" i="14"/>
  <c r="T166" i="14"/>
  <c r="R166" i="14"/>
  <c r="P166" i="14"/>
  <c r="BI164" i="14"/>
  <c r="BH164" i="14"/>
  <c r="BG164" i="14"/>
  <c r="BF164" i="14"/>
  <c r="T164" i="14"/>
  <c r="R164" i="14"/>
  <c r="P164" i="14"/>
  <c r="BI163" i="14"/>
  <c r="BH163" i="14"/>
  <c r="BG163" i="14"/>
  <c r="BF163" i="14"/>
  <c r="T163" i="14"/>
  <c r="R163" i="14"/>
  <c r="P163" i="14"/>
  <c r="BI162" i="14"/>
  <c r="BH162" i="14"/>
  <c r="BG162" i="14"/>
  <c r="BF162" i="14"/>
  <c r="T162" i="14"/>
  <c r="R162" i="14"/>
  <c r="P162" i="14"/>
  <c r="BI161" i="14"/>
  <c r="BH161" i="14"/>
  <c r="BG161" i="14"/>
  <c r="BF161" i="14"/>
  <c r="T161" i="14"/>
  <c r="R161" i="14"/>
  <c r="P161" i="14"/>
  <c r="BI160" i="14"/>
  <c r="BH160" i="14"/>
  <c r="BG160" i="14"/>
  <c r="BF160" i="14"/>
  <c r="T160" i="14"/>
  <c r="R160" i="14"/>
  <c r="P160" i="14"/>
  <c r="BI159" i="14"/>
  <c r="BH159" i="14"/>
  <c r="BG159" i="14"/>
  <c r="BF159" i="14"/>
  <c r="T159" i="14"/>
  <c r="R159" i="14"/>
  <c r="P159" i="14"/>
  <c r="BI158" i="14"/>
  <c r="BH158" i="14"/>
  <c r="BG158" i="14"/>
  <c r="BF158" i="14"/>
  <c r="T158" i="14"/>
  <c r="R158" i="14"/>
  <c r="P158" i="14"/>
  <c r="BI157" i="14"/>
  <c r="BH157" i="14"/>
  <c r="BG157" i="14"/>
  <c r="BF157" i="14"/>
  <c r="T157" i="14"/>
  <c r="R157" i="14"/>
  <c r="P157" i="14"/>
  <c r="BI156" i="14"/>
  <c r="BH156" i="14"/>
  <c r="BG156" i="14"/>
  <c r="BF156" i="14"/>
  <c r="T156" i="14"/>
  <c r="R156" i="14"/>
  <c r="P156" i="14"/>
  <c r="BI155" i="14"/>
  <c r="BH155" i="14"/>
  <c r="BG155" i="14"/>
  <c r="BF155" i="14"/>
  <c r="T155" i="14"/>
  <c r="R155" i="14"/>
  <c r="P155" i="14"/>
  <c r="BI154" i="14"/>
  <c r="BH154" i="14"/>
  <c r="BG154" i="14"/>
  <c r="BF154" i="14"/>
  <c r="T154" i="14"/>
  <c r="R154" i="14"/>
  <c r="P154" i="14"/>
  <c r="BI153" i="14"/>
  <c r="BH153" i="14"/>
  <c r="BG153" i="14"/>
  <c r="BF153" i="14"/>
  <c r="T153" i="14"/>
  <c r="R153" i="14"/>
  <c r="P153" i="14"/>
  <c r="BI152" i="14"/>
  <c r="BH152" i="14"/>
  <c r="BG152" i="14"/>
  <c r="BF152" i="14"/>
  <c r="T152" i="14"/>
  <c r="R152" i="14"/>
  <c r="P152" i="14"/>
  <c r="BI151" i="14"/>
  <c r="BH151" i="14"/>
  <c r="BG151" i="14"/>
  <c r="BF151" i="14"/>
  <c r="T151" i="14"/>
  <c r="R151" i="14"/>
  <c r="P151" i="14"/>
  <c r="BI149" i="14"/>
  <c r="BH149" i="14"/>
  <c r="BG149" i="14"/>
  <c r="BF149" i="14"/>
  <c r="T149" i="14"/>
  <c r="R149" i="14"/>
  <c r="P149" i="14"/>
  <c r="BI148" i="14"/>
  <c r="BH148" i="14"/>
  <c r="BG148" i="14"/>
  <c r="BF148" i="14"/>
  <c r="T148" i="14"/>
  <c r="R148" i="14"/>
  <c r="P148" i="14"/>
  <c r="BI147" i="14"/>
  <c r="BH147" i="14"/>
  <c r="BG147" i="14"/>
  <c r="BF147" i="14"/>
  <c r="T147" i="14"/>
  <c r="R147" i="14"/>
  <c r="P147" i="14"/>
  <c r="BI145" i="14"/>
  <c r="BH145" i="14"/>
  <c r="BG145" i="14"/>
  <c r="BF145" i="14"/>
  <c r="T145" i="14"/>
  <c r="R145" i="14"/>
  <c r="P145" i="14"/>
  <c r="BI144" i="14"/>
  <c r="BH144" i="14"/>
  <c r="BG144" i="14"/>
  <c r="BF144" i="14"/>
  <c r="T144" i="14"/>
  <c r="R144" i="14"/>
  <c r="P144" i="14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J123" i="14"/>
  <c r="F123" i="14"/>
  <c r="F121" i="14"/>
  <c r="E119" i="14"/>
  <c r="J93" i="14"/>
  <c r="F93" i="14"/>
  <c r="F91" i="14"/>
  <c r="E89" i="14"/>
  <c r="J26" i="14"/>
  <c r="E26" i="14"/>
  <c r="J124" i="14" s="1"/>
  <c r="J25" i="14"/>
  <c r="J20" i="14"/>
  <c r="E20" i="14"/>
  <c r="F94" i="14" s="1"/>
  <c r="J19" i="14"/>
  <c r="J14" i="14"/>
  <c r="J91" i="14"/>
  <c r="E7" i="14"/>
  <c r="E115" i="14"/>
  <c r="J39" i="13"/>
  <c r="J38" i="13"/>
  <c r="AY110" i="1" s="1"/>
  <c r="J37" i="13"/>
  <c r="AX110" i="1"/>
  <c r="BI155" i="13"/>
  <c r="BH155" i="13"/>
  <c r="BG155" i="13"/>
  <c r="BF155" i="13"/>
  <c r="T155" i="13"/>
  <c r="R155" i="13"/>
  <c r="P155" i="13"/>
  <c r="BI154" i="13"/>
  <c r="BH154" i="13"/>
  <c r="BG154" i="13"/>
  <c r="BF154" i="13"/>
  <c r="T154" i="13"/>
  <c r="R154" i="13"/>
  <c r="P154" i="13"/>
  <c r="BI153" i="13"/>
  <c r="BH153" i="13"/>
  <c r="BG153" i="13"/>
  <c r="BF153" i="13"/>
  <c r="T153" i="13"/>
  <c r="R153" i="13"/>
  <c r="P153" i="13"/>
  <c r="BI152" i="13"/>
  <c r="BH152" i="13"/>
  <c r="BG152" i="13"/>
  <c r="BF152" i="13"/>
  <c r="T152" i="13"/>
  <c r="R152" i="13"/>
  <c r="P152" i="13"/>
  <c r="BI151" i="13"/>
  <c r="BH151" i="13"/>
  <c r="BG151" i="13"/>
  <c r="BF151" i="13"/>
  <c r="T151" i="13"/>
  <c r="R151" i="13"/>
  <c r="P151" i="13"/>
  <c r="BI150" i="13"/>
  <c r="BH150" i="13"/>
  <c r="BG150" i="13"/>
  <c r="BF150" i="13"/>
  <c r="T150" i="13"/>
  <c r="R150" i="13"/>
  <c r="P150" i="13"/>
  <c r="BI149" i="13"/>
  <c r="BH149" i="13"/>
  <c r="BG149" i="13"/>
  <c r="BF149" i="13"/>
  <c r="T149" i="13"/>
  <c r="R149" i="13"/>
  <c r="P149" i="13"/>
  <c r="BI148" i="13"/>
  <c r="BH148" i="13"/>
  <c r="BG148" i="13"/>
  <c r="BF148" i="13"/>
  <c r="T148" i="13"/>
  <c r="R148" i="13"/>
  <c r="P148" i="13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4" i="13"/>
  <c r="BH144" i="13"/>
  <c r="BG144" i="13"/>
  <c r="BF144" i="13"/>
  <c r="T144" i="13"/>
  <c r="R144" i="13"/>
  <c r="P144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J120" i="13"/>
  <c r="F120" i="13"/>
  <c r="F118" i="13"/>
  <c r="E116" i="13"/>
  <c r="J93" i="13"/>
  <c r="F93" i="13"/>
  <c r="F91" i="13"/>
  <c r="E89" i="13"/>
  <c r="J26" i="13"/>
  <c r="E26" i="13"/>
  <c r="J121" i="13"/>
  <c r="J25" i="13"/>
  <c r="J20" i="13"/>
  <c r="E20" i="13"/>
  <c r="F121" i="13"/>
  <c r="J19" i="13"/>
  <c r="J14" i="13"/>
  <c r="J91" i="13" s="1"/>
  <c r="E7" i="13"/>
  <c r="E112" i="13"/>
  <c r="J39" i="12"/>
  <c r="J38" i="12"/>
  <c r="AY109" i="1"/>
  <c r="J37" i="12"/>
  <c r="AX109" i="1" s="1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J118" i="12"/>
  <c r="F118" i="12"/>
  <c r="F116" i="12"/>
  <c r="E114" i="12"/>
  <c r="J93" i="12"/>
  <c r="F93" i="12"/>
  <c r="F91" i="12"/>
  <c r="E89" i="12"/>
  <c r="J26" i="12"/>
  <c r="E26" i="12"/>
  <c r="J119" i="12" s="1"/>
  <c r="J25" i="12"/>
  <c r="J20" i="12"/>
  <c r="E20" i="12"/>
  <c r="F119" i="12" s="1"/>
  <c r="J19" i="12"/>
  <c r="J14" i="12"/>
  <c r="J116" i="12"/>
  <c r="E7" i="12"/>
  <c r="E110" i="12"/>
  <c r="J41" i="11"/>
  <c r="J40" i="11"/>
  <c r="AY108" i="1" s="1"/>
  <c r="J39" i="11"/>
  <c r="AX108" i="1"/>
  <c r="BI299" i="11"/>
  <c r="BH299" i="11"/>
  <c r="BG299" i="11"/>
  <c r="BF299" i="11"/>
  <c r="T299" i="11"/>
  <c r="R299" i="11"/>
  <c r="P299" i="11"/>
  <c r="BI297" i="11"/>
  <c r="BH297" i="11"/>
  <c r="BG297" i="11"/>
  <c r="BF297" i="11"/>
  <c r="T297" i="11"/>
  <c r="R297" i="11"/>
  <c r="P297" i="11"/>
  <c r="BI294" i="11"/>
  <c r="BH294" i="11"/>
  <c r="BG294" i="11"/>
  <c r="BF294" i="11"/>
  <c r="T294" i="11"/>
  <c r="R294" i="11"/>
  <c r="P294" i="11"/>
  <c r="BI292" i="11"/>
  <c r="BH292" i="11"/>
  <c r="BG292" i="11"/>
  <c r="BF292" i="11"/>
  <c r="T292" i="11"/>
  <c r="R292" i="11"/>
  <c r="P292" i="11"/>
  <c r="BI290" i="11"/>
  <c r="BH290" i="11"/>
  <c r="BG290" i="11"/>
  <c r="BF290" i="11"/>
  <c r="T290" i="11"/>
  <c r="R290" i="11"/>
  <c r="P290" i="11"/>
  <c r="BI289" i="11"/>
  <c r="BH289" i="11"/>
  <c r="BG289" i="11"/>
  <c r="BF289" i="11"/>
  <c r="T289" i="11"/>
  <c r="R289" i="11"/>
  <c r="P289" i="11"/>
  <c r="BI286" i="11"/>
  <c r="BH286" i="11"/>
  <c r="BG286" i="11"/>
  <c r="BF286" i="11"/>
  <c r="T286" i="11"/>
  <c r="R286" i="11"/>
  <c r="P286" i="11"/>
  <c r="BI283" i="11"/>
  <c r="BH283" i="11"/>
  <c r="BG283" i="11"/>
  <c r="BF283" i="11"/>
  <c r="T283" i="11"/>
  <c r="R283" i="11"/>
  <c r="P283" i="11"/>
  <c r="BI280" i="11"/>
  <c r="BH280" i="11"/>
  <c r="BG280" i="11"/>
  <c r="BF280" i="11"/>
  <c r="T280" i="11"/>
  <c r="R280" i="11"/>
  <c r="P280" i="11"/>
  <c r="BI273" i="11"/>
  <c r="BH273" i="11"/>
  <c r="BG273" i="11"/>
  <c r="BF273" i="11"/>
  <c r="T273" i="11"/>
  <c r="R273" i="11"/>
  <c r="P273" i="11"/>
  <c r="BI270" i="11"/>
  <c r="BH270" i="11"/>
  <c r="BG270" i="11"/>
  <c r="BF270" i="11"/>
  <c r="T270" i="11"/>
  <c r="R270" i="11"/>
  <c r="P270" i="11"/>
  <c r="BI268" i="11"/>
  <c r="BH268" i="11"/>
  <c r="BG268" i="11"/>
  <c r="BF268" i="11"/>
  <c r="T268" i="11"/>
  <c r="R268" i="11"/>
  <c r="P268" i="11"/>
  <c r="BI265" i="11"/>
  <c r="BH265" i="11"/>
  <c r="BG265" i="11"/>
  <c r="BF265" i="11"/>
  <c r="T265" i="11"/>
  <c r="R265" i="11"/>
  <c r="P265" i="11"/>
  <c r="BI263" i="11"/>
  <c r="BH263" i="11"/>
  <c r="BG263" i="11"/>
  <c r="BF263" i="11"/>
  <c r="T263" i="11"/>
  <c r="R263" i="11"/>
  <c r="P263" i="11"/>
  <c r="BI261" i="11"/>
  <c r="BH261" i="11"/>
  <c r="BG261" i="11"/>
  <c r="BF261" i="11"/>
  <c r="T261" i="11"/>
  <c r="R261" i="11"/>
  <c r="P261" i="11"/>
  <c r="BI259" i="11"/>
  <c r="BH259" i="11"/>
  <c r="BG259" i="11"/>
  <c r="BF259" i="11"/>
  <c r="T259" i="11"/>
  <c r="R259" i="11"/>
  <c r="P259" i="11"/>
  <c r="BI255" i="11"/>
  <c r="BH255" i="11"/>
  <c r="BG255" i="11"/>
  <c r="BF255" i="11"/>
  <c r="T255" i="11"/>
  <c r="T254" i="11" s="1"/>
  <c r="R255" i="11"/>
  <c r="R254" i="11" s="1"/>
  <c r="P255" i="11"/>
  <c r="P254" i="11" s="1"/>
  <c r="BI252" i="11"/>
  <c r="BH252" i="11"/>
  <c r="BG252" i="11"/>
  <c r="BF252" i="11"/>
  <c r="T252" i="11"/>
  <c r="R252" i="11"/>
  <c r="P252" i="11"/>
  <c r="BI250" i="11"/>
  <c r="BH250" i="11"/>
  <c r="BG250" i="11"/>
  <c r="BF250" i="11"/>
  <c r="T250" i="11"/>
  <c r="R250" i="11"/>
  <c r="P250" i="11"/>
  <c r="BI248" i="11"/>
  <c r="BH248" i="11"/>
  <c r="BG248" i="11"/>
  <c r="BF248" i="11"/>
  <c r="T248" i="11"/>
  <c r="R248" i="11"/>
  <c r="P248" i="11"/>
  <c r="BI244" i="11"/>
  <c r="BH244" i="11"/>
  <c r="BG244" i="11"/>
  <c r="BF244" i="11"/>
  <c r="T244" i="11"/>
  <c r="R244" i="11"/>
  <c r="P244" i="11"/>
  <c r="BI238" i="11"/>
  <c r="BH238" i="11"/>
  <c r="BG238" i="11"/>
  <c r="BF238" i="11"/>
  <c r="T238" i="11"/>
  <c r="R238" i="11"/>
  <c r="P238" i="11"/>
  <c r="BI233" i="11"/>
  <c r="BH233" i="11"/>
  <c r="BG233" i="11"/>
  <c r="BF233" i="11"/>
  <c r="T233" i="11"/>
  <c r="T232" i="11"/>
  <c r="R233" i="11"/>
  <c r="R232" i="11"/>
  <c r="P233" i="11"/>
  <c r="P232" i="11"/>
  <c r="BI229" i="11"/>
  <c r="BH229" i="11"/>
  <c r="BG229" i="11"/>
  <c r="BF229" i="11"/>
  <c r="T229" i="11"/>
  <c r="R229" i="11"/>
  <c r="P229" i="11"/>
  <c r="BI223" i="11"/>
  <c r="BH223" i="11"/>
  <c r="BG223" i="11"/>
  <c r="BF223" i="11"/>
  <c r="T223" i="11"/>
  <c r="R223" i="11"/>
  <c r="P223" i="11"/>
  <c r="BI221" i="11"/>
  <c r="BH221" i="11"/>
  <c r="BG221" i="11"/>
  <c r="BF221" i="11"/>
  <c r="T221" i="11"/>
  <c r="R221" i="11"/>
  <c r="P221" i="11"/>
  <c r="BI213" i="11"/>
  <c r="BH213" i="11"/>
  <c r="BG213" i="11"/>
  <c r="BF213" i="11"/>
  <c r="T213" i="11"/>
  <c r="R213" i="11"/>
  <c r="P213" i="11"/>
  <c r="BI209" i="11"/>
  <c r="BH209" i="11"/>
  <c r="BG209" i="11"/>
  <c r="BF209" i="11"/>
  <c r="T209" i="11"/>
  <c r="R209" i="11"/>
  <c r="P209" i="11"/>
  <c r="BI206" i="11"/>
  <c r="BH206" i="11"/>
  <c r="BG206" i="11"/>
  <c r="BF206" i="11"/>
  <c r="T206" i="11"/>
  <c r="R206" i="11"/>
  <c r="P206" i="11"/>
  <c r="BI203" i="11"/>
  <c r="BH203" i="11"/>
  <c r="BG203" i="11"/>
  <c r="BF203" i="11"/>
  <c r="T203" i="11"/>
  <c r="R203" i="11"/>
  <c r="P203" i="11"/>
  <c r="BI201" i="11"/>
  <c r="BH201" i="11"/>
  <c r="BG201" i="11"/>
  <c r="BF201" i="11"/>
  <c r="T201" i="11"/>
  <c r="R201" i="11"/>
  <c r="P201" i="11"/>
  <c r="BI198" i="11"/>
  <c r="BH198" i="11"/>
  <c r="BG198" i="11"/>
  <c r="BF198" i="11"/>
  <c r="T198" i="11"/>
  <c r="R198" i="11"/>
  <c r="P198" i="11"/>
  <c r="BI191" i="11"/>
  <c r="BH191" i="11"/>
  <c r="BG191" i="11"/>
  <c r="BF191" i="11"/>
  <c r="T191" i="11"/>
  <c r="R191" i="11"/>
  <c r="P191" i="11"/>
  <c r="BI189" i="11"/>
  <c r="BH189" i="11"/>
  <c r="BG189" i="11"/>
  <c r="BF189" i="11"/>
  <c r="T189" i="11"/>
  <c r="R189" i="11"/>
  <c r="P189" i="11"/>
  <c r="BI186" i="11"/>
  <c r="BH186" i="11"/>
  <c r="BG186" i="11"/>
  <c r="BF186" i="11"/>
  <c r="T186" i="11"/>
  <c r="R186" i="11"/>
  <c r="P186" i="11"/>
  <c r="BI180" i="11"/>
  <c r="BH180" i="11"/>
  <c r="BG180" i="11"/>
  <c r="BF180" i="11"/>
  <c r="T180" i="11"/>
  <c r="R180" i="11"/>
  <c r="P180" i="11"/>
  <c r="BI176" i="11"/>
  <c r="BH176" i="11"/>
  <c r="BG176" i="11"/>
  <c r="BF176" i="11"/>
  <c r="T176" i="11"/>
  <c r="R176" i="11"/>
  <c r="P176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70" i="11"/>
  <c r="BH170" i="11"/>
  <c r="BG170" i="11"/>
  <c r="BF170" i="11"/>
  <c r="T170" i="11"/>
  <c r="R170" i="11"/>
  <c r="P170" i="11"/>
  <c r="BI167" i="11"/>
  <c r="BH167" i="11"/>
  <c r="BG167" i="11"/>
  <c r="BF167" i="11"/>
  <c r="T167" i="11"/>
  <c r="R167" i="11"/>
  <c r="P167" i="11"/>
  <c r="BI165" i="11"/>
  <c r="BH165" i="11"/>
  <c r="BG165" i="11"/>
  <c r="BF165" i="11"/>
  <c r="T165" i="11"/>
  <c r="R165" i="11"/>
  <c r="P165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6" i="11"/>
  <c r="BH156" i="11"/>
  <c r="BG156" i="11"/>
  <c r="BF156" i="11"/>
  <c r="T156" i="11"/>
  <c r="R156" i="11"/>
  <c r="P156" i="11"/>
  <c r="BI150" i="11"/>
  <c r="BH150" i="11"/>
  <c r="BG150" i="11"/>
  <c r="BF150" i="11"/>
  <c r="T150" i="11"/>
  <c r="R150" i="11"/>
  <c r="P150" i="11"/>
  <c r="BI146" i="11"/>
  <c r="BH146" i="11"/>
  <c r="BG146" i="11"/>
  <c r="BF146" i="11"/>
  <c r="T146" i="11"/>
  <c r="R146" i="11"/>
  <c r="P146" i="11"/>
  <c r="BI143" i="11"/>
  <c r="BH143" i="11"/>
  <c r="BG143" i="11"/>
  <c r="BF143" i="11"/>
  <c r="T143" i="11"/>
  <c r="R143" i="11"/>
  <c r="P143" i="11"/>
  <c r="BI137" i="11"/>
  <c r="BH137" i="11"/>
  <c r="BG137" i="11"/>
  <c r="BF137" i="11"/>
  <c r="T137" i="11"/>
  <c r="R137" i="11"/>
  <c r="P137" i="11"/>
  <c r="J130" i="11"/>
  <c r="F130" i="11"/>
  <c r="F128" i="11"/>
  <c r="E126" i="11"/>
  <c r="J95" i="11"/>
  <c r="F95" i="11"/>
  <c r="F93" i="11"/>
  <c r="E91" i="11"/>
  <c r="J28" i="11"/>
  <c r="E28" i="11"/>
  <c r="J131" i="11" s="1"/>
  <c r="J27" i="11"/>
  <c r="J22" i="11"/>
  <c r="E22" i="11"/>
  <c r="F131" i="11" s="1"/>
  <c r="J21" i="11"/>
  <c r="J16" i="11"/>
  <c r="J128" i="11" s="1"/>
  <c r="E7" i="11"/>
  <c r="E85" i="11"/>
  <c r="J39" i="10"/>
  <c r="J38" i="10"/>
  <c r="AY106" i="1"/>
  <c r="J37" i="10"/>
  <c r="AX106" i="1" s="1"/>
  <c r="BI763" i="10"/>
  <c r="BH763" i="10"/>
  <c r="BG763" i="10"/>
  <c r="BF763" i="10"/>
  <c r="T763" i="10"/>
  <c r="T762" i="10"/>
  <c r="R763" i="10"/>
  <c r="R762" i="10" s="1"/>
  <c r="P763" i="10"/>
  <c r="P762" i="10"/>
  <c r="BI760" i="10"/>
  <c r="BH760" i="10"/>
  <c r="BG760" i="10"/>
  <c r="BF760" i="10"/>
  <c r="T760" i="10"/>
  <c r="R760" i="10"/>
  <c r="P760" i="10"/>
  <c r="BI746" i="10"/>
  <c r="BH746" i="10"/>
  <c r="BG746" i="10"/>
  <c r="BF746" i="10"/>
  <c r="T746" i="10"/>
  <c r="T745" i="10" s="1"/>
  <c r="R746" i="10"/>
  <c r="R745" i="10" s="1"/>
  <c r="P746" i="10"/>
  <c r="P745" i="10" s="1"/>
  <c r="BI739" i="10"/>
  <c r="BH739" i="10"/>
  <c r="BG739" i="10"/>
  <c r="BF739" i="10"/>
  <c r="T739" i="10"/>
  <c r="R739" i="10"/>
  <c r="P739" i="10"/>
  <c r="BI737" i="10"/>
  <c r="BH737" i="10"/>
  <c r="BG737" i="10"/>
  <c r="BF737" i="10"/>
  <c r="T737" i="10"/>
  <c r="R737" i="10"/>
  <c r="P737" i="10"/>
  <c r="BI730" i="10"/>
  <c r="BH730" i="10"/>
  <c r="BG730" i="10"/>
  <c r="BF730" i="10"/>
  <c r="T730" i="10"/>
  <c r="R730" i="10"/>
  <c r="P730" i="10"/>
  <c r="BI728" i="10"/>
  <c r="BH728" i="10"/>
  <c r="BG728" i="10"/>
  <c r="BF728" i="10"/>
  <c r="T728" i="10"/>
  <c r="R728" i="10"/>
  <c r="P728" i="10"/>
  <c r="BI724" i="10"/>
  <c r="BH724" i="10"/>
  <c r="BG724" i="10"/>
  <c r="BF724" i="10"/>
  <c r="T724" i="10"/>
  <c r="R724" i="10"/>
  <c r="P724" i="10"/>
  <c r="BI723" i="10"/>
  <c r="BH723" i="10"/>
  <c r="BG723" i="10"/>
  <c r="BF723" i="10"/>
  <c r="T723" i="10"/>
  <c r="R723" i="10"/>
  <c r="P723" i="10"/>
  <c r="BI722" i="10"/>
  <c r="BH722" i="10"/>
  <c r="BG722" i="10"/>
  <c r="BF722" i="10"/>
  <c r="T722" i="10"/>
  <c r="R722" i="10"/>
  <c r="P722" i="10"/>
  <c r="BI719" i="10"/>
  <c r="BH719" i="10"/>
  <c r="BG719" i="10"/>
  <c r="BF719" i="10"/>
  <c r="T719" i="10"/>
  <c r="R719" i="10"/>
  <c r="P719" i="10"/>
  <c r="BI716" i="10"/>
  <c r="BH716" i="10"/>
  <c r="BG716" i="10"/>
  <c r="BF716" i="10"/>
  <c r="T716" i="10"/>
  <c r="R716" i="10"/>
  <c r="P716" i="10"/>
  <c r="BI707" i="10"/>
  <c r="BH707" i="10"/>
  <c r="BG707" i="10"/>
  <c r="BF707" i="10"/>
  <c r="T707" i="10"/>
  <c r="R707" i="10"/>
  <c r="P707" i="10"/>
  <c r="BI705" i="10"/>
  <c r="BH705" i="10"/>
  <c r="BG705" i="10"/>
  <c r="BF705" i="10"/>
  <c r="T705" i="10"/>
  <c r="R705" i="10"/>
  <c r="P705" i="10"/>
  <c r="BI701" i="10"/>
  <c r="BH701" i="10"/>
  <c r="BG701" i="10"/>
  <c r="BF701" i="10"/>
  <c r="T701" i="10"/>
  <c r="R701" i="10"/>
  <c r="P701" i="10"/>
  <c r="BI696" i="10"/>
  <c r="BH696" i="10"/>
  <c r="BG696" i="10"/>
  <c r="BF696" i="10"/>
  <c r="T696" i="10"/>
  <c r="R696" i="10"/>
  <c r="P696" i="10"/>
  <c r="BI692" i="10"/>
  <c r="BH692" i="10"/>
  <c r="BG692" i="10"/>
  <c r="BF692" i="10"/>
  <c r="T692" i="10"/>
  <c r="R692" i="10"/>
  <c r="P692" i="10"/>
  <c r="BI688" i="10"/>
  <c r="BH688" i="10"/>
  <c r="BG688" i="10"/>
  <c r="BF688" i="10"/>
  <c r="T688" i="10"/>
  <c r="R688" i="10"/>
  <c r="P688" i="10"/>
  <c r="BI684" i="10"/>
  <c r="BH684" i="10"/>
  <c r="BG684" i="10"/>
  <c r="BF684" i="10"/>
  <c r="T684" i="10"/>
  <c r="R684" i="10"/>
  <c r="P684" i="10"/>
  <c r="BI680" i="10"/>
  <c r="BH680" i="10"/>
  <c r="BG680" i="10"/>
  <c r="BF680" i="10"/>
  <c r="T680" i="10"/>
  <c r="R680" i="10"/>
  <c r="P680" i="10"/>
  <c r="BI673" i="10"/>
  <c r="BH673" i="10"/>
  <c r="BG673" i="10"/>
  <c r="BF673" i="10"/>
  <c r="T673" i="10"/>
  <c r="R673" i="10"/>
  <c r="P673" i="10"/>
  <c r="BI671" i="10"/>
  <c r="BH671" i="10"/>
  <c r="BG671" i="10"/>
  <c r="BF671" i="10"/>
  <c r="T671" i="10"/>
  <c r="R671" i="10"/>
  <c r="P671" i="10"/>
  <c r="BI668" i="10"/>
  <c r="BH668" i="10"/>
  <c r="BG668" i="10"/>
  <c r="BF668" i="10"/>
  <c r="T668" i="10"/>
  <c r="R668" i="10"/>
  <c r="P668" i="10"/>
  <c r="BI663" i="10"/>
  <c r="BH663" i="10"/>
  <c r="BG663" i="10"/>
  <c r="BF663" i="10"/>
  <c r="T663" i="10"/>
  <c r="R663" i="10"/>
  <c r="P663" i="10"/>
  <c r="BI658" i="10"/>
  <c r="BH658" i="10"/>
  <c r="BG658" i="10"/>
  <c r="BF658" i="10"/>
  <c r="T658" i="10"/>
  <c r="R658" i="10"/>
  <c r="P658" i="10"/>
  <c r="BI652" i="10"/>
  <c r="BH652" i="10"/>
  <c r="BG652" i="10"/>
  <c r="BF652" i="10"/>
  <c r="T652" i="10"/>
  <c r="R652" i="10"/>
  <c r="P652" i="10"/>
  <c r="BI647" i="10"/>
  <c r="BH647" i="10"/>
  <c r="BG647" i="10"/>
  <c r="BF647" i="10"/>
  <c r="T647" i="10"/>
  <c r="T646" i="10"/>
  <c r="R647" i="10"/>
  <c r="R646" i="10" s="1"/>
  <c r="P647" i="10"/>
  <c r="P646" i="10"/>
  <c r="BI645" i="10"/>
  <c r="BH645" i="10"/>
  <c r="BG645" i="10"/>
  <c r="BF645" i="10"/>
  <c r="T645" i="10"/>
  <c r="R645" i="10"/>
  <c r="P645" i="10"/>
  <c r="BI644" i="10"/>
  <c r="BH644" i="10"/>
  <c r="BG644" i="10"/>
  <c r="BF644" i="10"/>
  <c r="T644" i="10"/>
  <c r="R644" i="10"/>
  <c r="P644" i="10"/>
  <c r="BI640" i="10"/>
  <c r="BH640" i="10"/>
  <c r="BG640" i="10"/>
  <c r="BF640" i="10"/>
  <c r="T640" i="10"/>
  <c r="R640" i="10"/>
  <c r="P640" i="10"/>
  <c r="BI638" i="10"/>
  <c r="BH638" i="10"/>
  <c r="BG638" i="10"/>
  <c r="BF638" i="10"/>
  <c r="T638" i="10"/>
  <c r="R638" i="10"/>
  <c r="P638" i="10"/>
  <c r="BI635" i="10"/>
  <c r="BH635" i="10"/>
  <c r="BG635" i="10"/>
  <c r="BF635" i="10"/>
  <c r="T635" i="10"/>
  <c r="R635" i="10"/>
  <c r="P635" i="10"/>
  <c r="BI633" i="10"/>
  <c r="BH633" i="10"/>
  <c r="BG633" i="10"/>
  <c r="BF633" i="10"/>
  <c r="T633" i="10"/>
  <c r="R633" i="10"/>
  <c r="P633" i="10"/>
  <c r="BI628" i="10"/>
  <c r="BH628" i="10"/>
  <c r="BG628" i="10"/>
  <c r="BF628" i="10"/>
  <c r="T628" i="10"/>
  <c r="R628" i="10"/>
  <c r="P628" i="10"/>
  <c r="BI624" i="10"/>
  <c r="BH624" i="10"/>
  <c r="BG624" i="10"/>
  <c r="BF624" i="10"/>
  <c r="T624" i="10"/>
  <c r="R624" i="10"/>
  <c r="P624" i="10"/>
  <c r="BI621" i="10"/>
  <c r="BH621" i="10"/>
  <c r="BG621" i="10"/>
  <c r="BF621" i="10"/>
  <c r="T621" i="10"/>
  <c r="R621" i="10"/>
  <c r="P621" i="10"/>
  <c r="BI617" i="10"/>
  <c r="BH617" i="10"/>
  <c r="BG617" i="10"/>
  <c r="BF617" i="10"/>
  <c r="T617" i="10"/>
  <c r="R617" i="10"/>
  <c r="P617" i="10"/>
  <c r="BI615" i="10"/>
  <c r="BH615" i="10"/>
  <c r="BG615" i="10"/>
  <c r="BF615" i="10"/>
  <c r="T615" i="10"/>
  <c r="R615" i="10"/>
  <c r="P615" i="10"/>
  <c r="BI613" i="10"/>
  <c r="BH613" i="10"/>
  <c r="BG613" i="10"/>
  <c r="BF613" i="10"/>
  <c r="T613" i="10"/>
  <c r="R613" i="10"/>
  <c r="P613" i="10"/>
  <c r="BI611" i="10"/>
  <c r="BH611" i="10"/>
  <c r="BG611" i="10"/>
  <c r="BF611" i="10"/>
  <c r="T611" i="10"/>
  <c r="R611" i="10"/>
  <c r="P611" i="10"/>
  <c r="BI607" i="10"/>
  <c r="BH607" i="10"/>
  <c r="BG607" i="10"/>
  <c r="BF607" i="10"/>
  <c r="T607" i="10"/>
  <c r="R607" i="10"/>
  <c r="P607" i="10"/>
  <c r="BI602" i="10"/>
  <c r="BH602" i="10"/>
  <c r="BG602" i="10"/>
  <c r="BF602" i="10"/>
  <c r="T602" i="10"/>
  <c r="T601" i="10" s="1"/>
  <c r="R602" i="10"/>
  <c r="R601" i="10" s="1"/>
  <c r="P602" i="10"/>
  <c r="P601" i="10" s="1"/>
  <c r="BI600" i="10"/>
  <c r="BH600" i="10"/>
  <c r="BG600" i="10"/>
  <c r="BF600" i="10"/>
  <c r="T600" i="10"/>
  <c r="R600" i="10"/>
  <c r="P600" i="10"/>
  <c r="BI596" i="10"/>
  <c r="BH596" i="10"/>
  <c r="BG596" i="10"/>
  <c r="BF596" i="10"/>
  <c r="T596" i="10"/>
  <c r="R596" i="10"/>
  <c r="P596" i="10"/>
  <c r="BI593" i="10"/>
  <c r="BH593" i="10"/>
  <c r="BG593" i="10"/>
  <c r="BF593" i="10"/>
  <c r="T593" i="10"/>
  <c r="R593" i="10"/>
  <c r="P593" i="10"/>
  <c r="BI591" i="10"/>
  <c r="BH591" i="10"/>
  <c r="BG591" i="10"/>
  <c r="BF591" i="10"/>
  <c r="T591" i="10"/>
  <c r="R591" i="10"/>
  <c r="P591" i="10"/>
  <c r="BI584" i="10"/>
  <c r="BH584" i="10"/>
  <c r="BG584" i="10"/>
  <c r="BF584" i="10"/>
  <c r="T584" i="10"/>
  <c r="R584" i="10"/>
  <c r="P584" i="10"/>
  <c r="BI576" i="10"/>
  <c r="BH576" i="10"/>
  <c r="BG576" i="10"/>
  <c r="BF576" i="10"/>
  <c r="T576" i="10"/>
  <c r="R576" i="10"/>
  <c r="P576" i="10"/>
  <c r="BI562" i="10"/>
  <c r="BH562" i="10"/>
  <c r="BG562" i="10"/>
  <c r="BF562" i="10"/>
  <c r="T562" i="10"/>
  <c r="R562" i="10"/>
  <c r="P562" i="10"/>
  <c r="BI544" i="10"/>
  <c r="BH544" i="10"/>
  <c r="BG544" i="10"/>
  <c r="BF544" i="10"/>
  <c r="T544" i="10"/>
  <c r="R544" i="10"/>
  <c r="P544" i="10"/>
  <c r="BI539" i="10"/>
  <c r="BH539" i="10"/>
  <c r="BG539" i="10"/>
  <c r="BF539" i="10"/>
  <c r="T539" i="10"/>
  <c r="R539" i="10"/>
  <c r="P539" i="10"/>
  <c r="BI534" i="10"/>
  <c r="BH534" i="10"/>
  <c r="BG534" i="10"/>
  <c r="BF534" i="10"/>
  <c r="T534" i="10"/>
  <c r="R534" i="10"/>
  <c r="P534" i="10"/>
  <c r="BI528" i="10"/>
  <c r="BH528" i="10"/>
  <c r="BG528" i="10"/>
  <c r="BF528" i="10"/>
  <c r="T528" i="10"/>
  <c r="R528" i="10"/>
  <c r="P528" i="10"/>
  <c r="BI522" i="10"/>
  <c r="BH522" i="10"/>
  <c r="BG522" i="10"/>
  <c r="BF522" i="10"/>
  <c r="T522" i="10"/>
  <c r="R522" i="10"/>
  <c r="P522" i="10"/>
  <c r="BI516" i="10"/>
  <c r="BH516" i="10"/>
  <c r="BG516" i="10"/>
  <c r="BF516" i="10"/>
  <c r="T516" i="10"/>
  <c r="R516" i="10"/>
  <c r="P516" i="10"/>
  <c r="BI509" i="10"/>
  <c r="BH509" i="10"/>
  <c r="BG509" i="10"/>
  <c r="BF509" i="10"/>
  <c r="T509" i="10"/>
  <c r="R509" i="10"/>
  <c r="P509" i="10"/>
  <c r="BI485" i="10"/>
  <c r="BH485" i="10"/>
  <c r="BG485" i="10"/>
  <c r="BF485" i="10"/>
  <c r="T485" i="10"/>
  <c r="R485" i="10"/>
  <c r="P485" i="10"/>
  <c r="BI483" i="10"/>
  <c r="BH483" i="10"/>
  <c r="BG483" i="10"/>
  <c r="BF483" i="10"/>
  <c r="T483" i="10"/>
  <c r="R483" i="10"/>
  <c r="P483" i="10"/>
  <c r="BI478" i="10"/>
  <c r="BH478" i="10"/>
  <c r="BG478" i="10"/>
  <c r="BF478" i="10"/>
  <c r="T478" i="10"/>
  <c r="R478" i="10"/>
  <c r="P478" i="10"/>
  <c r="BI476" i="10"/>
  <c r="BH476" i="10"/>
  <c r="BG476" i="10"/>
  <c r="BF476" i="10"/>
  <c r="T476" i="10"/>
  <c r="R476" i="10"/>
  <c r="P476" i="10"/>
  <c r="BI471" i="10"/>
  <c r="BH471" i="10"/>
  <c r="BG471" i="10"/>
  <c r="BF471" i="10"/>
  <c r="T471" i="10"/>
  <c r="R471" i="10"/>
  <c r="P471" i="10"/>
  <c r="BI468" i="10"/>
  <c r="BH468" i="10"/>
  <c r="BG468" i="10"/>
  <c r="BF468" i="10"/>
  <c r="T468" i="10"/>
  <c r="T467" i="10"/>
  <c r="R468" i="10"/>
  <c r="R467" i="10"/>
  <c r="P468" i="10"/>
  <c r="P467" i="10"/>
  <c r="BI465" i="10"/>
  <c r="BH465" i="10"/>
  <c r="BG465" i="10"/>
  <c r="BF465" i="10"/>
  <c r="T465" i="10"/>
  <c r="R465" i="10"/>
  <c r="P465" i="10"/>
  <c r="BI463" i="10"/>
  <c r="BH463" i="10"/>
  <c r="BG463" i="10"/>
  <c r="BF463" i="10"/>
  <c r="T463" i="10"/>
  <c r="R463" i="10"/>
  <c r="P463" i="10"/>
  <c r="BI457" i="10"/>
  <c r="BH457" i="10"/>
  <c r="BG457" i="10"/>
  <c r="BF457" i="10"/>
  <c r="T457" i="10"/>
  <c r="R457" i="10"/>
  <c r="P457" i="10"/>
  <c r="BI455" i="10"/>
  <c r="BH455" i="10"/>
  <c r="BG455" i="10"/>
  <c r="BF455" i="10"/>
  <c r="T455" i="10"/>
  <c r="R455" i="10"/>
  <c r="P455" i="10"/>
  <c r="BI452" i="10"/>
  <c r="BH452" i="10"/>
  <c r="BG452" i="10"/>
  <c r="BF452" i="10"/>
  <c r="T452" i="10"/>
  <c r="R452" i="10"/>
  <c r="P452" i="10"/>
  <c r="BI450" i="10"/>
  <c r="BH450" i="10"/>
  <c r="BG450" i="10"/>
  <c r="BF450" i="10"/>
  <c r="T450" i="10"/>
  <c r="R450" i="10"/>
  <c r="P450" i="10"/>
  <c r="BI448" i="10"/>
  <c r="BH448" i="10"/>
  <c r="BG448" i="10"/>
  <c r="BF448" i="10"/>
  <c r="T448" i="10"/>
  <c r="R448" i="10"/>
  <c r="P448" i="10"/>
  <c r="BI446" i="10"/>
  <c r="BH446" i="10"/>
  <c r="BG446" i="10"/>
  <c r="BF446" i="10"/>
  <c r="T446" i="10"/>
  <c r="R446" i="10"/>
  <c r="P446" i="10"/>
  <c r="BI444" i="10"/>
  <c r="BH444" i="10"/>
  <c r="BG444" i="10"/>
  <c r="BF444" i="10"/>
  <c r="T444" i="10"/>
  <c r="R444" i="10"/>
  <c r="P444" i="10"/>
  <c r="BI442" i="10"/>
  <c r="BH442" i="10"/>
  <c r="BG442" i="10"/>
  <c r="BF442" i="10"/>
  <c r="T442" i="10"/>
  <c r="R442" i="10"/>
  <c r="P442" i="10"/>
  <c r="BI440" i="10"/>
  <c r="BH440" i="10"/>
  <c r="BG440" i="10"/>
  <c r="BF440" i="10"/>
  <c r="T440" i="10"/>
  <c r="R440" i="10"/>
  <c r="P440" i="10"/>
  <c r="BI438" i="10"/>
  <c r="BH438" i="10"/>
  <c r="BG438" i="10"/>
  <c r="BF438" i="10"/>
  <c r="T438" i="10"/>
  <c r="R438" i="10"/>
  <c r="P438" i="10"/>
  <c r="BI433" i="10"/>
  <c r="BH433" i="10"/>
  <c r="BG433" i="10"/>
  <c r="BF433" i="10"/>
  <c r="T433" i="10"/>
  <c r="R433" i="10"/>
  <c r="P433" i="10"/>
  <c r="BI430" i="10"/>
  <c r="BH430" i="10"/>
  <c r="BG430" i="10"/>
  <c r="BF430" i="10"/>
  <c r="T430" i="10"/>
  <c r="R430" i="10"/>
  <c r="P430" i="10"/>
  <c r="BI427" i="10"/>
  <c r="BH427" i="10"/>
  <c r="BG427" i="10"/>
  <c r="BF427" i="10"/>
  <c r="T427" i="10"/>
  <c r="R427" i="10"/>
  <c r="P427" i="10"/>
  <c r="BI425" i="10"/>
  <c r="BH425" i="10"/>
  <c r="BG425" i="10"/>
  <c r="BF425" i="10"/>
  <c r="T425" i="10"/>
  <c r="R425" i="10"/>
  <c r="P425" i="10"/>
  <c r="BI421" i="10"/>
  <c r="BH421" i="10"/>
  <c r="BG421" i="10"/>
  <c r="BF421" i="10"/>
  <c r="T421" i="10"/>
  <c r="R421" i="10"/>
  <c r="P421" i="10"/>
  <c r="BI414" i="10"/>
  <c r="BH414" i="10"/>
  <c r="BG414" i="10"/>
  <c r="BF414" i="10"/>
  <c r="T414" i="10"/>
  <c r="R414" i="10"/>
  <c r="P414" i="10"/>
  <c r="BI411" i="10"/>
  <c r="BH411" i="10"/>
  <c r="BG411" i="10"/>
  <c r="BF411" i="10"/>
  <c r="T411" i="10"/>
  <c r="R411" i="10"/>
  <c r="P411" i="10"/>
  <c r="BI409" i="10"/>
  <c r="BH409" i="10"/>
  <c r="BG409" i="10"/>
  <c r="BF409" i="10"/>
  <c r="T409" i="10"/>
  <c r="R409" i="10"/>
  <c r="P409" i="10"/>
  <c r="BI407" i="10"/>
  <c r="BH407" i="10"/>
  <c r="BG407" i="10"/>
  <c r="BF407" i="10"/>
  <c r="T407" i="10"/>
  <c r="R407" i="10"/>
  <c r="P407" i="10"/>
  <c r="BI399" i="10"/>
  <c r="BH399" i="10"/>
  <c r="BG399" i="10"/>
  <c r="BF399" i="10"/>
  <c r="T399" i="10"/>
  <c r="R399" i="10"/>
  <c r="P399" i="10"/>
  <c r="BI395" i="10"/>
  <c r="BH395" i="10"/>
  <c r="BG395" i="10"/>
  <c r="BF395" i="10"/>
  <c r="T395" i="10"/>
  <c r="R395" i="10"/>
  <c r="P395" i="10"/>
  <c r="BI393" i="10"/>
  <c r="BH393" i="10"/>
  <c r="BG393" i="10"/>
  <c r="BF393" i="10"/>
  <c r="T393" i="10"/>
  <c r="R393" i="10"/>
  <c r="P393" i="10"/>
  <c r="BI391" i="10"/>
  <c r="BH391" i="10"/>
  <c r="BG391" i="10"/>
  <c r="BF391" i="10"/>
  <c r="T391" i="10"/>
  <c r="R391" i="10"/>
  <c r="P391" i="10"/>
  <c r="BI377" i="10"/>
  <c r="BH377" i="10"/>
  <c r="BG377" i="10"/>
  <c r="BF377" i="10"/>
  <c r="T377" i="10"/>
  <c r="R377" i="10"/>
  <c r="P377" i="10"/>
  <c r="BI356" i="10"/>
  <c r="BH356" i="10"/>
  <c r="BG356" i="10"/>
  <c r="BF356" i="10"/>
  <c r="T356" i="10"/>
  <c r="R356" i="10"/>
  <c r="P356" i="10"/>
  <c r="BI353" i="10"/>
  <c r="BH353" i="10"/>
  <c r="BG353" i="10"/>
  <c r="BF353" i="10"/>
  <c r="T353" i="10"/>
  <c r="R353" i="10"/>
  <c r="P353" i="10"/>
  <c r="BI349" i="10"/>
  <c r="BH349" i="10"/>
  <c r="BG349" i="10"/>
  <c r="BF349" i="10"/>
  <c r="T349" i="10"/>
  <c r="R349" i="10"/>
  <c r="P349" i="10"/>
  <c r="BI342" i="10"/>
  <c r="BH342" i="10"/>
  <c r="BG342" i="10"/>
  <c r="BF342" i="10"/>
  <c r="T342" i="10"/>
  <c r="R342" i="10"/>
  <c r="P342" i="10"/>
  <c r="BI339" i="10"/>
  <c r="BH339" i="10"/>
  <c r="BG339" i="10"/>
  <c r="BF339" i="10"/>
  <c r="T339" i="10"/>
  <c r="R339" i="10"/>
  <c r="P339" i="10"/>
  <c r="BI326" i="10"/>
  <c r="BH326" i="10"/>
  <c r="BG326" i="10"/>
  <c r="BF326" i="10"/>
  <c r="T326" i="10"/>
  <c r="R326" i="10"/>
  <c r="P326" i="10"/>
  <c r="BI304" i="10"/>
  <c r="BH304" i="10"/>
  <c r="BG304" i="10"/>
  <c r="BF304" i="10"/>
  <c r="T304" i="10"/>
  <c r="R304" i="10"/>
  <c r="P304" i="10"/>
  <c r="BI302" i="10"/>
  <c r="BH302" i="10"/>
  <c r="BG302" i="10"/>
  <c r="BF302" i="10"/>
  <c r="T302" i="10"/>
  <c r="R302" i="10"/>
  <c r="P302" i="10"/>
  <c r="BI300" i="10"/>
  <c r="BH300" i="10"/>
  <c r="BG300" i="10"/>
  <c r="BF300" i="10"/>
  <c r="T300" i="10"/>
  <c r="R300" i="10"/>
  <c r="P300" i="10"/>
  <c r="BI297" i="10"/>
  <c r="BH297" i="10"/>
  <c r="BG297" i="10"/>
  <c r="BF297" i="10"/>
  <c r="T297" i="10"/>
  <c r="R297" i="10"/>
  <c r="P297" i="10"/>
  <c r="BI289" i="10"/>
  <c r="BH289" i="10"/>
  <c r="BG289" i="10"/>
  <c r="BF289" i="10"/>
  <c r="T289" i="10"/>
  <c r="R289" i="10"/>
  <c r="P289" i="10"/>
  <c r="BI275" i="10"/>
  <c r="BH275" i="10"/>
  <c r="BG275" i="10"/>
  <c r="BF275" i="10"/>
  <c r="T275" i="10"/>
  <c r="R275" i="10"/>
  <c r="P275" i="10"/>
  <c r="BI257" i="10"/>
  <c r="BH257" i="10"/>
  <c r="BG257" i="10"/>
  <c r="BF257" i="10"/>
  <c r="T257" i="10"/>
  <c r="R257" i="10"/>
  <c r="P257" i="10"/>
  <c r="BI243" i="10"/>
  <c r="BH243" i="10"/>
  <c r="BG243" i="10"/>
  <c r="BF243" i="10"/>
  <c r="T243" i="10"/>
  <c r="R243" i="10"/>
  <c r="P243" i="10"/>
  <c r="BI233" i="10"/>
  <c r="BH233" i="10"/>
  <c r="BG233" i="10"/>
  <c r="BF233" i="10"/>
  <c r="T233" i="10"/>
  <c r="R233" i="10"/>
  <c r="P233" i="10"/>
  <c r="BI229" i="10"/>
  <c r="BH229" i="10"/>
  <c r="BG229" i="10"/>
  <c r="BF229" i="10"/>
  <c r="T229" i="10"/>
  <c r="R229" i="10"/>
  <c r="P229" i="10"/>
  <c r="BI227" i="10"/>
  <c r="BH227" i="10"/>
  <c r="BG227" i="10"/>
  <c r="BF227" i="10"/>
  <c r="T227" i="10"/>
  <c r="R227" i="10"/>
  <c r="P227" i="10"/>
  <c r="BI224" i="10"/>
  <c r="BH224" i="10"/>
  <c r="BG224" i="10"/>
  <c r="BF224" i="10"/>
  <c r="T224" i="10"/>
  <c r="R224" i="10"/>
  <c r="P224" i="10"/>
  <c r="BI221" i="10"/>
  <c r="BH221" i="10"/>
  <c r="BG221" i="10"/>
  <c r="BF221" i="10"/>
  <c r="T221" i="10"/>
  <c r="R221" i="10"/>
  <c r="P221" i="10"/>
  <c r="BI219" i="10"/>
  <c r="BH219" i="10"/>
  <c r="BG219" i="10"/>
  <c r="BF219" i="10"/>
  <c r="T219" i="10"/>
  <c r="R219" i="10"/>
  <c r="P219" i="10"/>
  <c r="BI217" i="10"/>
  <c r="BH217" i="10"/>
  <c r="BG217" i="10"/>
  <c r="BF217" i="10"/>
  <c r="T217" i="10"/>
  <c r="R217" i="10"/>
  <c r="P217" i="10"/>
  <c r="BI215" i="10"/>
  <c r="BH215" i="10"/>
  <c r="BG215" i="10"/>
  <c r="BF215" i="10"/>
  <c r="T215" i="10"/>
  <c r="R215" i="10"/>
  <c r="P215" i="10"/>
  <c r="BI213" i="10"/>
  <c r="BH213" i="10"/>
  <c r="BG213" i="10"/>
  <c r="BF213" i="10"/>
  <c r="T213" i="10"/>
  <c r="R213" i="10"/>
  <c r="P213" i="10"/>
  <c r="BI211" i="10"/>
  <c r="BH211" i="10"/>
  <c r="BG211" i="10"/>
  <c r="BF211" i="10"/>
  <c r="T211" i="10"/>
  <c r="R211" i="10"/>
  <c r="P211" i="10"/>
  <c r="BI206" i="10"/>
  <c r="BH206" i="10"/>
  <c r="BG206" i="10"/>
  <c r="BF206" i="10"/>
  <c r="T206" i="10"/>
  <c r="R206" i="10"/>
  <c r="P206" i="10"/>
  <c r="BI202" i="10"/>
  <c r="BH202" i="10"/>
  <c r="BG202" i="10"/>
  <c r="BF202" i="10"/>
  <c r="T202" i="10"/>
  <c r="R202" i="10"/>
  <c r="P202" i="10"/>
  <c r="BI200" i="10"/>
  <c r="BH200" i="10"/>
  <c r="BG200" i="10"/>
  <c r="BF200" i="10"/>
  <c r="T200" i="10"/>
  <c r="R200" i="10"/>
  <c r="P200" i="10"/>
  <c r="BI197" i="10"/>
  <c r="BH197" i="10"/>
  <c r="BG197" i="10"/>
  <c r="BF197" i="10"/>
  <c r="T197" i="10"/>
  <c r="R197" i="10"/>
  <c r="P197" i="10"/>
  <c r="BI193" i="10"/>
  <c r="BH193" i="10"/>
  <c r="BG193" i="10"/>
  <c r="BF193" i="10"/>
  <c r="T193" i="10"/>
  <c r="R193" i="10"/>
  <c r="P193" i="10"/>
  <c r="BI190" i="10"/>
  <c r="BH190" i="10"/>
  <c r="BG190" i="10"/>
  <c r="BF190" i="10"/>
  <c r="T190" i="10"/>
  <c r="R190" i="10"/>
  <c r="P190" i="10"/>
  <c r="BI183" i="10"/>
  <c r="BH183" i="10"/>
  <c r="BG183" i="10"/>
  <c r="BF183" i="10"/>
  <c r="T183" i="10"/>
  <c r="R183" i="10"/>
  <c r="P183" i="10"/>
  <c r="BI177" i="10"/>
  <c r="BH177" i="10"/>
  <c r="BG177" i="10"/>
  <c r="BF177" i="10"/>
  <c r="T177" i="10"/>
  <c r="R177" i="10"/>
  <c r="P177" i="10"/>
  <c r="BI174" i="10"/>
  <c r="BH174" i="10"/>
  <c r="BG174" i="10"/>
  <c r="BF174" i="10"/>
  <c r="T174" i="10"/>
  <c r="R174" i="10"/>
  <c r="P174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1" i="10"/>
  <c r="BH161" i="10"/>
  <c r="BG161" i="10"/>
  <c r="BF161" i="10"/>
  <c r="T161" i="10"/>
  <c r="R161" i="10"/>
  <c r="P161" i="10"/>
  <c r="BI153" i="10"/>
  <c r="BH153" i="10"/>
  <c r="BG153" i="10"/>
  <c r="BF153" i="10"/>
  <c r="T153" i="10"/>
  <c r="R153" i="10"/>
  <c r="P153" i="10"/>
  <c r="BI149" i="10"/>
  <c r="BH149" i="10"/>
  <c r="BG149" i="10"/>
  <c r="BF149" i="10"/>
  <c r="T149" i="10"/>
  <c r="R149" i="10"/>
  <c r="P149" i="10"/>
  <c r="BI145" i="10"/>
  <c r="BH145" i="10"/>
  <c r="BG145" i="10"/>
  <c r="BF145" i="10"/>
  <c r="T145" i="10"/>
  <c r="R145" i="10"/>
  <c r="P145" i="10"/>
  <c r="BI142" i="10"/>
  <c r="BH142" i="10"/>
  <c r="BG142" i="10"/>
  <c r="BF142" i="10"/>
  <c r="T142" i="10"/>
  <c r="R142" i="10"/>
  <c r="P142" i="10"/>
  <c r="J135" i="10"/>
  <c r="F135" i="10"/>
  <c r="F133" i="10"/>
  <c r="E131" i="10"/>
  <c r="J93" i="10"/>
  <c r="F93" i="10"/>
  <c r="F91" i="10"/>
  <c r="E89" i="10"/>
  <c r="J26" i="10"/>
  <c r="E26" i="10"/>
  <c r="J136" i="10"/>
  <c r="J25" i="10"/>
  <c r="J20" i="10"/>
  <c r="E20" i="10"/>
  <c r="F94" i="10"/>
  <c r="J19" i="10"/>
  <c r="J14" i="10"/>
  <c r="J133" i="10" s="1"/>
  <c r="E7" i="10"/>
  <c r="E127" i="10"/>
  <c r="J248" i="9"/>
  <c r="J247" i="9"/>
  <c r="J39" i="9"/>
  <c r="J38" i="9"/>
  <c r="AY105" i="1" s="1"/>
  <c r="J37" i="9"/>
  <c r="AX105" i="1"/>
  <c r="BI307" i="9"/>
  <c r="BH307" i="9"/>
  <c r="BG307" i="9"/>
  <c r="BF307" i="9"/>
  <c r="T307" i="9"/>
  <c r="T306" i="9" s="1"/>
  <c r="R307" i="9"/>
  <c r="R306" i="9"/>
  <c r="P307" i="9"/>
  <c r="P306" i="9" s="1"/>
  <c r="BI303" i="9"/>
  <c r="BH303" i="9"/>
  <c r="BG303" i="9"/>
  <c r="BF303" i="9"/>
  <c r="T303" i="9"/>
  <c r="T302" i="9"/>
  <c r="R303" i="9"/>
  <c r="R302" i="9" s="1"/>
  <c r="P303" i="9"/>
  <c r="P302" i="9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87" i="9"/>
  <c r="BH287" i="9"/>
  <c r="BG287" i="9"/>
  <c r="BF287" i="9"/>
  <c r="T287" i="9"/>
  <c r="R287" i="9"/>
  <c r="P287" i="9"/>
  <c r="BI285" i="9"/>
  <c r="BH285" i="9"/>
  <c r="BG285" i="9"/>
  <c r="BF285" i="9"/>
  <c r="T285" i="9"/>
  <c r="R285" i="9"/>
  <c r="P285" i="9"/>
  <c r="BI275" i="9"/>
  <c r="BH275" i="9"/>
  <c r="BG275" i="9"/>
  <c r="BF275" i="9"/>
  <c r="T275" i="9"/>
  <c r="R275" i="9"/>
  <c r="P275" i="9"/>
  <c r="BI272" i="9"/>
  <c r="BH272" i="9"/>
  <c r="BG272" i="9"/>
  <c r="BF272" i="9"/>
  <c r="T272" i="9"/>
  <c r="R272" i="9"/>
  <c r="P272" i="9"/>
  <c r="BI267" i="9"/>
  <c r="BH267" i="9"/>
  <c r="BG267" i="9"/>
  <c r="BF267" i="9"/>
  <c r="T267" i="9"/>
  <c r="R267" i="9"/>
  <c r="P267" i="9"/>
  <c r="BI264" i="9"/>
  <c r="BH264" i="9"/>
  <c r="BG264" i="9"/>
  <c r="BF264" i="9"/>
  <c r="T264" i="9"/>
  <c r="R264" i="9"/>
  <c r="P264" i="9"/>
  <c r="BI262" i="9"/>
  <c r="BH262" i="9"/>
  <c r="BG262" i="9"/>
  <c r="BF262" i="9"/>
  <c r="T262" i="9"/>
  <c r="R262" i="9"/>
  <c r="P262" i="9"/>
  <c r="BI260" i="9"/>
  <c r="BH260" i="9"/>
  <c r="BG260" i="9"/>
  <c r="BF260" i="9"/>
  <c r="T260" i="9"/>
  <c r="R260" i="9"/>
  <c r="P260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3" i="9"/>
  <c r="BH253" i="9"/>
  <c r="BG253" i="9"/>
  <c r="BF253" i="9"/>
  <c r="T253" i="9"/>
  <c r="R253" i="9"/>
  <c r="P253" i="9"/>
  <c r="BI250" i="9"/>
  <c r="BH250" i="9"/>
  <c r="BG250" i="9"/>
  <c r="BF250" i="9"/>
  <c r="T250" i="9"/>
  <c r="R250" i="9"/>
  <c r="P250" i="9"/>
  <c r="J109" i="9"/>
  <c r="J108" i="9"/>
  <c r="BI245" i="9"/>
  <c r="BH245" i="9"/>
  <c r="BG245" i="9"/>
  <c r="BF245" i="9"/>
  <c r="T245" i="9"/>
  <c r="T244" i="9"/>
  <c r="R245" i="9"/>
  <c r="R244" i="9" s="1"/>
  <c r="P245" i="9"/>
  <c r="P244" i="9"/>
  <c r="BI241" i="9"/>
  <c r="BH241" i="9"/>
  <c r="BG241" i="9"/>
  <c r="BF241" i="9"/>
  <c r="T241" i="9"/>
  <c r="T240" i="9"/>
  <c r="R241" i="9"/>
  <c r="R240" i="9"/>
  <c r="P241" i="9"/>
  <c r="P240" i="9"/>
  <c r="BI237" i="9"/>
  <c r="BH237" i="9"/>
  <c r="BG237" i="9"/>
  <c r="BF237" i="9"/>
  <c r="T237" i="9"/>
  <c r="T236" i="9"/>
  <c r="R237" i="9"/>
  <c r="R236" i="9" s="1"/>
  <c r="P237" i="9"/>
  <c r="P236" i="9"/>
  <c r="BI233" i="9"/>
  <c r="BH233" i="9"/>
  <c r="BG233" i="9"/>
  <c r="BF233" i="9"/>
  <c r="T233" i="9"/>
  <c r="T232" i="9" s="1"/>
  <c r="R233" i="9"/>
  <c r="R232" i="9"/>
  <c r="P233" i="9"/>
  <c r="P232" i="9"/>
  <c r="BI229" i="9"/>
  <c r="BH229" i="9"/>
  <c r="BG229" i="9"/>
  <c r="BF229" i="9"/>
  <c r="T229" i="9"/>
  <c r="R229" i="9"/>
  <c r="P229" i="9"/>
  <c r="BI226" i="9"/>
  <c r="BH226" i="9"/>
  <c r="BG226" i="9"/>
  <c r="BF226" i="9"/>
  <c r="T226" i="9"/>
  <c r="R226" i="9"/>
  <c r="P226" i="9"/>
  <c r="BI223" i="9"/>
  <c r="BH223" i="9"/>
  <c r="BG223" i="9"/>
  <c r="BF223" i="9"/>
  <c r="T223" i="9"/>
  <c r="R223" i="9"/>
  <c r="P223" i="9"/>
  <c r="BI221" i="9"/>
  <c r="BH221" i="9"/>
  <c r="BG221" i="9"/>
  <c r="BF221" i="9"/>
  <c r="T221" i="9"/>
  <c r="R221" i="9"/>
  <c r="P221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06" i="9"/>
  <c r="BH206" i="9"/>
  <c r="BG206" i="9"/>
  <c r="BF206" i="9"/>
  <c r="T206" i="9"/>
  <c r="R206" i="9"/>
  <c r="P206" i="9"/>
  <c r="BI203" i="9"/>
  <c r="BH203" i="9"/>
  <c r="BG203" i="9"/>
  <c r="BF203" i="9"/>
  <c r="T203" i="9"/>
  <c r="R203" i="9"/>
  <c r="P203" i="9"/>
  <c r="BI200" i="9"/>
  <c r="BH200" i="9"/>
  <c r="BG200" i="9"/>
  <c r="BF200" i="9"/>
  <c r="T200" i="9"/>
  <c r="R200" i="9"/>
  <c r="P200" i="9"/>
  <c r="BI196" i="9"/>
  <c r="BH196" i="9"/>
  <c r="BG196" i="9"/>
  <c r="BF196" i="9"/>
  <c r="T196" i="9"/>
  <c r="R196" i="9"/>
  <c r="P196" i="9"/>
  <c r="BI193" i="9"/>
  <c r="BH193" i="9"/>
  <c r="BG193" i="9"/>
  <c r="BF193" i="9"/>
  <c r="T193" i="9"/>
  <c r="R193" i="9"/>
  <c r="P193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2" i="9"/>
  <c r="BH182" i="9"/>
  <c r="BG182" i="9"/>
  <c r="BF182" i="9"/>
  <c r="T182" i="9"/>
  <c r="R182" i="9"/>
  <c r="P182" i="9"/>
  <c r="BI178" i="9"/>
  <c r="BH178" i="9"/>
  <c r="BG178" i="9"/>
  <c r="BF178" i="9"/>
  <c r="T178" i="9"/>
  <c r="R178" i="9"/>
  <c r="P178" i="9"/>
  <c r="BI174" i="9"/>
  <c r="BH174" i="9"/>
  <c r="BG174" i="9"/>
  <c r="BF174" i="9"/>
  <c r="T174" i="9"/>
  <c r="R174" i="9"/>
  <c r="P174" i="9"/>
  <c r="BI161" i="9"/>
  <c r="BH161" i="9"/>
  <c r="BG161" i="9"/>
  <c r="BF161" i="9"/>
  <c r="T161" i="9"/>
  <c r="R161" i="9"/>
  <c r="P161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40" i="9"/>
  <c r="BH140" i="9"/>
  <c r="BG140" i="9"/>
  <c r="BF140" i="9"/>
  <c r="T140" i="9"/>
  <c r="R140" i="9"/>
  <c r="P140" i="9"/>
  <c r="J133" i="9"/>
  <c r="F133" i="9"/>
  <c r="F131" i="9"/>
  <c r="E129" i="9"/>
  <c r="J93" i="9"/>
  <c r="F93" i="9"/>
  <c r="F91" i="9"/>
  <c r="E89" i="9"/>
  <c r="J26" i="9"/>
  <c r="E26" i="9"/>
  <c r="J134" i="9" s="1"/>
  <c r="J25" i="9"/>
  <c r="J20" i="9"/>
  <c r="E20" i="9"/>
  <c r="F94" i="9" s="1"/>
  <c r="J19" i="9"/>
  <c r="J14" i="9"/>
  <c r="J91" i="9"/>
  <c r="E7" i="9"/>
  <c r="E125" i="9"/>
  <c r="J39" i="8"/>
  <c r="J38" i="8"/>
  <c r="AY103" i="1" s="1"/>
  <c r="J37" i="8"/>
  <c r="AX103" i="1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J123" i="8"/>
  <c r="F123" i="8"/>
  <c r="F121" i="8"/>
  <c r="E119" i="8"/>
  <c r="J93" i="8"/>
  <c r="F93" i="8"/>
  <c r="F91" i="8"/>
  <c r="E89" i="8"/>
  <c r="J26" i="8"/>
  <c r="E26" i="8"/>
  <c r="J124" i="8" s="1"/>
  <c r="J25" i="8"/>
  <c r="J20" i="8"/>
  <c r="E20" i="8"/>
  <c r="F124" i="8" s="1"/>
  <c r="J19" i="8"/>
  <c r="J14" i="8"/>
  <c r="J121" i="8" s="1"/>
  <c r="E7" i="8"/>
  <c r="E85" i="8"/>
  <c r="J39" i="7"/>
  <c r="J38" i="7"/>
  <c r="AY102" i="1"/>
  <c r="J37" i="7"/>
  <c r="AX102" i="1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J122" i="7"/>
  <c r="F122" i="7"/>
  <c r="F120" i="7"/>
  <c r="E118" i="7"/>
  <c r="J93" i="7"/>
  <c r="F93" i="7"/>
  <c r="F91" i="7"/>
  <c r="E89" i="7"/>
  <c r="J26" i="7"/>
  <c r="E26" i="7"/>
  <c r="J94" i="7"/>
  <c r="J25" i="7"/>
  <c r="J20" i="7"/>
  <c r="E20" i="7"/>
  <c r="F123" i="7"/>
  <c r="J19" i="7"/>
  <c r="J14" i="7"/>
  <c r="J120" i="7"/>
  <c r="E7" i="7"/>
  <c r="E114" i="7" s="1"/>
  <c r="J39" i="6"/>
  <c r="J38" i="6"/>
  <c r="AY101" i="1"/>
  <c r="J37" i="6"/>
  <c r="AX101" i="1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J120" i="6"/>
  <c r="F120" i="6"/>
  <c r="F118" i="6"/>
  <c r="E116" i="6"/>
  <c r="J93" i="6"/>
  <c r="F93" i="6"/>
  <c r="F91" i="6"/>
  <c r="E89" i="6"/>
  <c r="J26" i="6"/>
  <c r="E26" i="6"/>
  <c r="J121" i="6" s="1"/>
  <c r="J25" i="6"/>
  <c r="J20" i="6"/>
  <c r="E20" i="6"/>
  <c r="F121" i="6" s="1"/>
  <c r="J19" i="6"/>
  <c r="J14" i="6"/>
  <c r="J118" i="6" s="1"/>
  <c r="E7" i="6"/>
  <c r="E112" i="6"/>
  <c r="J41" i="5"/>
  <c r="J40" i="5"/>
  <c r="AY100" i="1"/>
  <c r="J39" i="5"/>
  <c r="AX100" i="1"/>
  <c r="BI129" i="5"/>
  <c r="BH129" i="5"/>
  <c r="BG129" i="5"/>
  <c r="BF129" i="5"/>
  <c r="J38" i="5" s="1"/>
  <c r="AW100" i="1" s="1"/>
  <c r="T129" i="5"/>
  <c r="T128" i="5"/>
  <c r="T127" i="5"/>
  <c r="T126" i="5"/>
  <c r="R129" i="5"/>
  <c r="R128" i="5"/>
  <c r="R127" i="5"/>
  <c r="R126" i="5"/>
  <c r="P129" i="5"/>
  <c r="P128" i="5"/>
  <c r="P127" i="5"/>
  <c r="P126" i="5"/>
  <c r="AU100" i="1" s="1"/>
  <c r="J122" i="5"/>
  <c r="F122" i="5"/>
  <c r="F120" i="5"/>
  <c r="E118" i="5"/>
  <c r="J95" i="5"/>
  <c r="F95" i="5"/>
  <c r="F93" i="5"/>
  <c r="E91" i="5"/>
  <c r="J28" i="5"/>
  <c r="E28" i="5"/>
  <c r="J96" i="5"/>
  <c r="J27" i="5"/>
  <c r="J22" i="5"/>
  <c r="E22" i="5"/>
  <c r="F123" i="5"/>
  <c r="J21" i="5"/>
  <c r="J16" i="5"/>
  <c r="J93" i="5"/>
  <c r="E7" i="5"/>
  <c r="E112" i="5" s="1"/>
  <c r="J41" i="4"/>
  <c r="J40" i="4"/>
  <c r="AY99" i="1"/>
  <c r="J39" i="4"/>
  <c r="AX99" i="1"/>
  <c r="BI339" i="4"/>
  <c r="BH339" i="4"/>
  <c r="BG339" i="4"/>
  <c r="BF339" i="4"/>
  <c r="T339" i="4"/>
  <c r="R339" i="4"/>
  <c r="P339" i="4"/>
  <c r="BI336" i="4"/>
  <c r="BH336" i="4"/>
  <c r="BG336" i="4"/>
  <c r="BF336" i="4"/>
  <c r="T336" i="4"/>
  <c r="R336" i="4"/>
  <c r="P336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7" i="4"/>
  <c r="BH327" i="4"/>
  <c r="BG327" i="4"/>
  <c r="BF327" i="4"/>
  <c r="T327" i="4"/>
  <c r="R327" i="4"/>
  <c r="P327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7" i="4"/>
  <c r="BH317" i="4"/>
  <c r="BG317" i="4"/>
  <c r="BF317" i="4"/>
  <c r="T317" i="4"/>
  <c r="R317" i="4"/>
  <c r="P317" i="4"/>
  <c r="BI314" i="4"/>
  <c r="BH314" i="4"/>
  <c r="BG314" i="4"/>
  <c r="BF314" i="4"/>
  <c r="T314" i="4"/>
  <c r="R314" i="4"/>
  <c r="P314" i="4"/>
  <c r="BI307" i="4"/>
  <c r="BH307" i="4"/>
  <c r="BG307" i="4"/>
  <c r="BF307" i="4"/>
  <c r="T307" i="4"/>
  <c r="R307" i="4"/>
  <c r="P307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299" i="4"/>
  <c r="BH299" i="4"/>
  <c r="BG299" i="4"/>
  <c r="BF299" i="4"/>
  <c r="T299" i="4"/>
  <c r="R299" i="4"/>
  <c r="P299" i="4"/>
  <c r="BI297" i="4"/>
  <c r="BH297" i="4"/>
  <c r="BG297" i="4"/>
  <c r="BF297" i="4"/>
  <c r="T297" i="4"/>
  <c r="R297" i="4"/>
  <c r="P297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8" i="4"/>
  <c r="BH288" i="4"/>
  <c r="BG288" i="4"/>
  <c r="BF288" i="4"/>
  <c r="T288" i="4"/>
  <c r="T287" i="4" s="1"/>
  <c r="R288" i="4"/>
  <c r="R287" i="4"/>
  <c r="P288" i="4"/>
  <c r="P287" i="4" s="1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7" i="4"/>
  <c r="BH277" i="4"/>
  <c r="BG277" i="4"/>
  <c r="BF277" i="4"/>
  <c r="T277" i="4"/>
  <c r="R277" i="4"/>
  <c r="P277" i="4"/>
  <c r="BI266" i="4"/>
  <c r="BH266" i="4"/>
  <c r="BG266" i="4"/>
  <c r="BF266" i="4"/>
  <c r="T266" i="4"/>
  <c r="R266" i="4"/>
  <c r="P266" i="4"/>
  <c r="BI258" i="4"/>
  <c r="BH258" i="4"/>
  <c r="BG258" i="4"/>
  <c r="BF258" i="4"/>
  <c r="T258" i="4"/>
  <c r="T257" i="4"/>
  <c r="R258" i="4"/>
  <c r="R257" i="4" s="1"/>
  <c r="P258" i="4"/>
  <c r="P257" i="4"/>
  <c r="BI254" i="4"/>
  <c r="BH254" i="4"/>
  <c r="BG254" i="4"/>
  <c r="BF254" i="4"/>
  <c r="T254" i="4"/>
  <c r="R254" i="4"/>
  <c r="P254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3" i="4"/>
  <c r="BH233" i="4"/>
  <c r="BG233" i="4"/>
  <c r="BF233" i="4"/>
  <c r="T233" i="4"/>
  <c r="R233" i="4"/>
  <c r="P233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39" i="4"/>
  <c r="BH139" i="4"/>
  <c r="BG139" i="4"/>
  <c r="BF139" i="4"/>
  <c r="T139" i="4"/>
  <c r="R139" i="4"/>
  <c r="P139" i="4"/>
  <c r="J132" i="4"/>
  <c r="F132" i="4"/>
  <c r="F130" i="4"/>
  <c r="E128" i="4"/>
  <c r="J95" i="4"/>
  <c r="F95" i="4"/>
  <c r="F93" i="4"/>
  <c r="E91" i="4"/>
  <c r="J28" i="4"/>
  <c r="E28" i="4"/>
  <c r="J96" i="4"/>
  <c r="J27" i="4"/>
  <c r="J22" i="4"/>
  <c r="E22" i="4"/>
  <c r="F96" i="4"/>
  <c r="J21" i="4"/>
  <c r="J16" i="4"/>
  <c r="J130" i="4"/>
  <c r="E7" i="4"/>
  <c r="E122" i="4" s="1"/>
  <c r="J39" i="3"/>
  <c r="J38" i="3"/>
  <c r="AY97" i="1"/>
  <c r="J37" i="3"/>
  <c r="AX97" i="1"/>
  <c r="BI863" i="3"/>
  <c r="BH863" i="3"/>
  <c r="BG863" i="3"/>
  <c r="BF863" i="3"/>
  <c r="T863" i="3"/>
  <c r="T862" i="3"/>
  <c r="R863" i="3"/>
  <c r="R862" i="3"/>
  <c r="P863" i="3"/>
  <c r="P862" i="3"/>
  <c r="BI860" i="3"/>
  <c r="BH860" i="3"/>
  <c r="BG860" i="3"/>
  <c r="BF860" i="3"/>
  <c r="T860" i="3"/>
  <c r="R860" i="3"/>
  <c r="P860" i="3"/>
  <c r="BI848" i="3"/>
  <c r="BH848" i="3"/>
  <c r="BG848" i="3"/>
  <c r="BF848" i="3"/>
  <c r="T848" i="3"/>
  <c r="R848" i="3"/>
  <c r="P848" i="3"/>
  <c r="BI840" i="3"/>
  <c r="BH840" i="3"/>
  <c r="BG840" i="3"/>
  <c r="BF840" i="3"/>
  <c r="T840" i="3"/>
  <c r="R840" i="3"/>
  <c r="P840" i="3"/>
  <c r="BI834" i="3"/>
  <c r="BH834" i="3"/>
  <c r="BG834" i="3"/>
  <c r="BF834" i="3"/>
  <c r="T834" i="3"/>
  <c r="R834" i="3"/>
  <c r="P834" i="3"/>
  <c r="BI832" i="3"/>
  <c r="BH832" i="3"/>
  <c r="BG832" i="3"/>
  <c r="BF832" i="3"/>
  <c r="T832" i="3"/>
  <c r="R832" i="3"/>
  <c r="P832" i="3"/>
  <c r="BI826" i="3"/>
  <c r="BH826" i="3"/>
  <c r="BG826" i="3"/>
  <c r="BF826" i="3"/>
  <c r="T826" i="3"/>
  <c r="R826" i="3"/>
  <c r="P826" i="3"/>
  <c r="BI820" i="3"/>
  <c r="BH820" i="3"/>
  <c r="BG820" i="3"/>
  <c r="BF820" i="3"/>
  <c r="T820" i="3"/>
  <c r="R820" i="3"/>
  <c r="P820" i="3"/>
  <c r="BI818" i="3"/>
  <c r="BH818" i="3"/>
  <c r="BG818" i="3"/>
  <c r="BF818" i="3"/>
  <c r="T818" i="3"/>
  <c r="R818" i="3"/>
  <c r="P818" i="3"/>
  <c r="BI813" i="3"/>
  <c r="BH813" i="3"/>
  <c r="BG813" i="3"/>
  <c r="BF813" i="3"/>
  <c r="T813" i="3"/>
  <c r="R813" i="3"/>
  <c r="P813" i="3"/>
  <c r="BI812" i="3"/>
  <c r="BH812" i="3"/>
  <c r="BG812" i="3"/>
  <c r="BF812" i="3"/>
  <c r="T812" i="3"/>
  <c r="R812" i="3"/>
  <c r="P812" i="3"/>
  <c r="BI811" i="3"/>
  <c r="BH811" i="3"/>
  <c r="BG811" i="3"/>
  <c r="BF811" i="3"/>
  <c r="T811" i="3"/>
  <c r="R811" i="3"/>
  <c r="P811" i="3"/>
  <c r="BI808" i="3"/>
  <c r="BH808" i="3"/>
  <c r="BG808" i="3"/>
  <c r="BF808" i="3"/>
  <c r="T808" i="3"/>
  <c r="R808" i="3"/>
  <c r="P808" i="3"/>
  <c r="BI805" i="3"/>
  <c r="BH805" i="3"/>
  <c r="BG805" i="3"/>
  <c r="BF805" i="3"/>
  <c r="T805" i="3"/>
  <c r="R805" i="3"/>
  <c r="P805" i="3"/>
  <c r="BI803" i="3"/>
  <c r="BH803" i="3"/>
  <c r="BG803" i="3"/>
  <c r="BF803" i="3"/>
  <c r="T803" i="3"/>
  <c r="R803" i="3"/>
  <c r="P803" i="3"/>
  <c r="BI799" i="3"/>
  <c r="BH799" i="3"/>
  <c r="BG799" i="3"/>
  <c r="BF799" i="3"/>
  <c r="T799" i="3"/>
  <c r="R799" i="3"/>
  <c r="P799" i="3"/>
  <c r="BI794" i="3"/>
  <c r="BH794" i="3"/>
  <c r="BG794" i="3"/>
  <c r="BF794" i="3"/>
  <c r="T794" i="3"/>
  <c r="R794" i="3"/>
  <c r="P794" i="3"/>
  <c r="BI789" i="3"/>
  <c r="BH789" i="3"/>
  <c r="BG789" i="3"/>
  <c r="BF789" i="3"/>
  <c r="T789" i="3"/>
  <c r="R789" i="3"/>
  <c r="P789" i="3"/>
  <c r="BI785" i="3"/>
  <c r="BH785" i="3"/>
  <c r="BG785" i="3"/>
  <c r="BF785" i="3"/>
  <c r="T785" i="3"/>
  <c r="R785" i="3"/>
  <c r="P785" i="3"/>
  <c r="BI781" i="3"/>
  <c r="BH781" i="3"/>
  <c r="BG781" i="3"/>
  <c r="BF781" i="3"/>
  <c r="T781" i="3"/>
  <c r="R781" i="3"/>
  <c r="P781" i="3"/>
  <c r="BI777" i="3"/>
  <c r="BH777" i="3"/>
  <c r="BG777" i="3"/>
  <c r="BF777" i="3"/>
  <c r="T777" i="3"/>
  <c r="R777" i="3"/>
  <c r="P777" i="3"/>
  <c r="BI774" i="3"/>
  <c r="BH774" i="3"/>
  <c r="BG774" i="3"/>
  <c r="BF774" i="3"/>
  <c r="T774" i="3"/>
  <c r="R774" i="3"/>
  <c r="P774" i="3"/>
  <c r="BI771" i="3"/>
  <c r="BH771" i="3"/>
  <c r="BG771" i="3"/>
  <c r="BF771" i="3"/>
  <c r="T771" i="3"/>
  <c r="R771" i="3"/>
  <c r="P771" i="3"/>
  <c r="BI767" i="3"/>
  <c r="BH767" i="3"/>
  <c r="BG767" i="3"/>
  <c r="BF767" i="3"/>
  <c r="T767" i="3"/>
  <c r="R767" i="3"/>
  <c r="P767" i="3"/>
  <c r="BI761" i="3"/>
  <c r="BH761" i="3"/>
  <c r="BG761" i="3"/>
  <c r="BF761" i="3"/>
  <c r="T761" i="3"/>
  <c r="R761" i="3"/>
  <c r="P761" i="3"/>
  <c r="BI759" i="3"/>
  <c r="BH759" i="3"/>
  <c r="BG759" i="3"/>
  <c r="BF759" i="3"/>
  <c r="T759" i="3"/>
  <c r="R759" i="3"/>
  <c r="P759" i="3"/>
  <c r="BI756" i="3"/>
  <c r="BH756" i="3"/>
  <c r="BG756" i="3"/>
  <c r="BF756" i="3"/>
  <c r="T756" i="3"/>
  <c r="R756" i="3"/>
  <c r="P756" i="3"/>
  <c r="BI750" i="3"/>
  <c r="BH750" i="3"/>
  <c r="BG750" i="3"/>
  <c r="BF750" i="3"/>
  <c r="T750" i="3"/>
  <c r="R750" i="3"/>
  <c r="P750" i="3"/>
  <c r="BI744" i="3"/>
  <c r="BH744" i="3"/>
  <c r="BG744" i="3"/>
  <c r="BF744" i="3"/>
  <c r="T744" i="3"/>
  <c r="R744" i="3"/>
  <c r="P744" i="3"/>
  <c r="BI734" i="3"/>
  <c r="BH734" i="3"/>
  <c r="BG734" i="3"/>
  <c r="BF734" i="3"/>
  <c r="T734" i="3"/>
  <c r="R734" i="3"/>
  <c r="P734" i="3"/>
  <c r="BI729" i="3"/>
  <c r="BH729" i="3"/>
  <c r="BG729" i="3"/>
  <c r="BF729" i="3"/>
  <c r="T729" i="3"/>
  <c r="T728" i="3" s="1"/>
  <c r="R729" i="3"/>
  <c r="R728" i="3" s="1"/>
  <c r="P729" i="3"/>
  <c r="P728" i="3" s="1"/>
  <c r="BI727" i="3"/>
  <c r="BH727" i="3"/>
  <c r="BG727" i="3"/>
  <c r="BF727" i="3"/>
  <c r="T727" i="3"/>
  <c r="R727" i="3"/>
  <c r="P727" i="3"/>
  <c r="BI726" i="3"/>
  <c r="BH726" i="3"/>
  <c r="BG726" i="3"/>
  <c r="BF726" i="3"/>
  <c r="T726" i="3"/>
  <c r="R726" i="3"/>
  <c r="P726" i="3"/>
  <c r="BI722" i="3"/>
  <c r="BH722" i="3"/>
  <c r="BG722" i="3"/>
  <c r="BF722" i="3"/>
  <c r="T722" i="3"/>
  <c r="R722" i="3"/>
  <c r="P722" i="3"/>
  <c r="BI720" i="3"/>
  <c r="BH720" i="3"/>
  <c r="BG720" i="3"/>
  <c r="BF720" i="3"/>
  <c r="T720" i="3"/>
  <c r="R720" i="3"/>
  <c r="P720" i="3"/>
  <c r="BI717" i="3"/>
  <c r="BH717" i="3"/>
  <c r="BG717" i="3"/>
  <c r="BF717" i="3"/>
  <c r="T717" i="3"/>
  <c r="R717" i="3"/>
  <c r="P717" i="3"/>
  <c r="BI715" i="3"/>
  <c r="BH715" i="3"/>
  <c r="BG715" i="3"/>
  <c r="BF715" i="3"/>
  <c r="T715" i="3"/>
  <c r="R715" i="3"/>
  <c r="P715" i="3"/>
  <c r="BI710" i="3"/>
  <c r="BH710" i="3"/>
  <c r="BG710" i="3"/>
  <c r="BF710" i="3"/>
  <c r="T710" i="3"/>
  <c r="R710" i="3"/>
  <c r="P710" i="3"/>
  <c r="BI706" i="3"/>
  <c r="BH706" i="3"/>
  <c r="BG706" i="3"/>
  <c r="BF706" i="3"/>
  <c r="T706" i="3"/>
  <c r="R706" i="3"/>
  <c r="P706" i="3"/>
  <c r="BI703" i="3"/>
  <c r="BH703" i="3"/>
  <c r="BG703" i="3"/>
  <c r="BF703" i="3"/>
  <c r="T703" i="3"/>
  <c r="R703" i="3"/>
  <c r="P703" i="3"/>
  <c r="BI699" i="3"/>
  <c r="BH699" i="3"/>
  <c r="BG699" i="3"/>
  <c r="BF699" i="3"/>
  <c r="T699" i="3"/>
  <c r="R699" i="3"/>
  <c r="P699" i="3"/>
  <c r="BI697" i="3"/>
  <c r="BH697" i="3"/>
  <c r="BG697" i="3"/>
  <c r="BF697" i="3"/>
  <c r="T697" i="3"/>
  <c r="R697" i="3"/>
  <c r="P697" i="3"/>
  <c r="BI696" i="3"/>
  <c r="BH696" i="3"/>
  <c r="BG696" i="3"/>
  <c r="BF696" i="3"/>
  <c r="T696" i="3"/>
  <c r="R696" i="3"/>
  <c r="P696" i="3"/>
  <c r="BI694" i="3"/>
  <c r="BH694" i="3"/>
  <c r="BG694" i="3"/>
  <c r="BF694" i="3"/>
  <c r="T694" i="3"/>
  <c r="R694" i="3"/>
  <c r="P694" i="3"/>
  <c r="BI690" i="3"/>
  <c r="BH690" i="3"/>
  <c r="BG690" i="3"/>
  <c r="BF690" i="3"/>
  <c r="T690" i="3"/>
  <c r="R690" i="3"/>
  <c r="P690" i="3"/>
  <c r="BI685" i="3"/>
  <c r="BH685" i="3"/>
  <c r="BG685" i="3"/>
  <c r="BF685" i="3"/>
  <c r="T685" i="3"/>
  <c r="R685" i="3"/>
  <c r="P685" i="3"/>
  <c r="BI681" i="3"/>
  <c r="BH681" i="3"/>
  <c r="BG681" i="3"/>
  <c r="BF681" i="3"/>
  <c r="T681" i="3"/>
  <c r="R681" i="3"/>
  <c r="P681" i="3"/>
  <c r="BI679" i="3"/>
  <c r="BH679" i="3"/>
  <c r="BG679" i="3"/>
  <c r="BF679" i="3"/>
  <c r="T679" i="3"/>
  <c r="R679" i="3"/>
  <c r="P679" i="3"/>
  <c r="BI676" i="3"/>
  <c r="BH676" i="3"/>
  <c r="BG676" i="3"/>
  <c r="BF676" i="3"/>
  <c r="T676" i="3"/>
  <c r="R676" i="3"/>
  <c r="P676" i="3"/>
  <c r="BI673" i="3"/>
  <c r="BH673" i="3"/>
  <c r="BG673" i="3"/>
  <c r="BF673" i="3"/>
  <c r="T673" i="3"/>
  <c r="R673" i="3"/>
  <c r="P673" i="3"/>
  <c r="BI669" i="3"/>
  <c r="BH669" i="3"/>
  <c r="BG669" i="3"/>
  <c r="BF669" i="3"/>
  <c r="T669" i="3"/>
  <c r="R669" i="3"/>
  <c r="P669" i="3"/>
  <c r="BI666" i="3"/>
  <c r="BH666" i="3"/>
  <c r="BG666" i="3"/>
  <c r="BF666" i="3"/>
  <c r="T666" i="3"/>
  <c r="R666" i="3"/>
  <c r="P666" i="3"/>
  <c r="BI664" i="3"/>
  <c r="BH664" i="3"/>
  <c r="BG664" i="3"/>
  <c r="BF664" i="3"/>
  <c r="T664" i="3"/>
  <c r="R664" i="3"/>
  <c r="P664" i="3"/>
  <c r="BI657" i="3"/>
  <c r="BH657" i="3"/>
  <c r="BG657" i="3"/>
  <c r="BF657" i="3"/>
  <c r="T657" i="3"/>
  <c r="R657" i="3"/>
  <c r="P657" i="3"/>
  <c r="BI647" i="3"/>
  <c r="BH647" i="3"/>
  <c r="BG647" i="3"/>
  <c r="BF647" i="3"/>
  <c r="T647" i="3"/>
  <c r="R647" i="3"/>
  <c r="P647" i="3"/>
  <c r="BI635" i="3"/>
  <c r="BH635" i="3"/>
  <c r="BG635" i="3"/>
  <c r="BF635" i="3"/>
  <c r="T635" i="3"/>
  <c r="R635" i="3"/>
  <c r="P635" i="3"/>
  <c r="BI616" i="3"/>
  <c r="BH616" i="3"/>
  <c r="BG616" i="3"/>
  <c r="BF616" i="3"/>
  <c r="T616" i="3"/>
  <c r="R616" i="3"/>
  <c r="P616" i="3"/>
  <c r="BI610" i="3"/>
  <c r="BH610" i="3"/>
  <c r="BG610" i="3"/>
  <c r="BF610" i="3"/>
  <c r="T610" i="3"/>
  <c r="R610" i="3"/>
  <c r="P610" i="3"/>
  <c r="BI604" i="3"/>
  <c r="BH604" i="3"/>
  <c r="BG604" i="3"/>
  <c r="BF604" i="3"/>
  <c r="T604" i="3"/>
  <c r="R604" i="3"/>
  <c r="P604" i="3"/>
  <c r="BI597" i="3"/>
  <c r="BH597" i="3"/>
  <c r="BG597" i="3"/>
  <c r="BF597" i="3"/>
  <c r="T597" i="3"/>
  <c r="R597" i="3"/>
  <c r="P597" i="3"/>
  <c r="BI588" i="3"/>
  <c r="BH588" i="3"/>
  <c r="BG588" i="3"/>
  <c r="BF588" i="3"/>
  <c r="T588" i="3"/>
  <c r="R588" i="3"/>
  <c r="P588" i="3"/>
  <c r="BI579" i="3"/>
  <c r="BH579" i="3"/>
  <c r="BG579" i="3"/>
  <c r="BF579" i="3"/>
  <c r="T579" i="3"/>
  <c r="R579" i="3"/>
  <c r="P579" i="3"/>
  <c r="BI568" i="3"/>
  <c r="BH568" i="3"/>
  <c r="BG568" i="3"/>
  <c r="BF568" i="3"/>
  <c r="T568" i="3"/>
  <c r="R568" i="3"/>
  <c r="P568" i="3"/>
  <c r="BI547" i="3"/>
  <c r="BH547" i="3"/>
  <c r="BG547" i="3"/>
  <c r="BF547" i="3"/>
  <c r="T547" i="3"/>
  <c r="R547" i="3"/>
  <c r="P547" i="3"/>
  <c r="BI545" i="3"/>
  <c r="BH545" i="3"/>
  <c r="BG545" i="3"/>
  <c r="BF545" i="3"/>
  <c r="T545" i="3"/>
  <c r="R545" i="3"/>
  <c r="P545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27" i="3"/>
  <c r="BH527" i="3"/>
  <c r="BG527" i="3"/>
  <c r="BF527" i="3"/>
  <c r="T527" i="3"/>
  <c r="R527" i="3"/>
  <c r="P527" i="3"/>
  <c r="BI524" i="3"/>
  <c r="BH524" i="3"/>
  <c r="BG524" i="3"/>
  <c r="BF524" i="3"/>
  <c r="T524" i="3"/>
  <c r="T523" i="3" s="1"/>
  <c r="R524" i="3"/>
  <c r="R523" i="3"/>
  <c r="P524" i="3"/>
  <c r="P523" i="3" s="1"/>
  <c r="BI521" i="3"/>
  <c r="BH521" i="3"/>
  <c r="BG521" i="3"/>
  <c r="BF521" i="3"/>
  <c r="T521" i="3"/>
  <c r="R521" i="3"/>
  <c r="P521" i="3"/>
  <c r="BI519" i="3"/>
  <c r="BH519" i="3"/>
  <c r="BG519" i="3"/>
  <c r="BF519" i="3"/>
  <c r="T519" i="3"/>
  <c r="R519" i="3"/>
  <c r="P519" i="3"/>
  <c r="BI513" i="3"/>
  <c r="BH513" i="3"/>
  <c r="BG513" i="3"/>
  <c r="BF513" i="3"/>
  <c r="T513" i="3"/>
  <c r="R513" i="3"/>
  <c r="P513" i="3"/>
  <c r="BI512" i="3"/>
  <c r="BH512" i="3"/>
  <c r="BG512" i="3"/>
  <c r="BF512" i="3"/>
  <c r="T512" i="3"/>
  <c r="R512" i="3"/>
  <c r="P512" i="3"/>
  <c r="BI509" i="3"/>
  <c r="BH509" i="3"/>
  <c r="BG509" i="3"/>
  <c r="BF509" i="3"/>
  <c r="T509" i="3"/>
  <c r="R509" i="3"/>
  <c r="P509" i="3"/>
  <c r="BI507" i="3"/>
  <c r="BH507" i="3"/>
  <c r="BG507" i="3"/>
  <c r="BF507" i="3"/>
  <c r="T507" i="3"/>
  <c r="R507" i="3"/>
  <c r="P507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9" i="3"/>
  <c r="BH499" i="3"/>
  <c r="BG499" i="3"/>
  <c r="BF499" i="3"/>
  <c r="T499" i="3"/>
  <c r="R499" i="3"/>
  <c r="P499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3" i="3"/>
  <c r="BH493" i="3"/>
  <c r="BG493" i="3"/>
  <c r="BF493" i="3"/>
  <c r="T493" i="3"/>
  <c r="R493" i="3"/>
  <c r="P493" i="3"/>
  <c r="BI488" i="3"/>
  <c r="BH488" i="3"/>
  <c r="BG488" i="3"/>
  <c r="BF488" i="3"/>
  <c r="T488" i="3"/>
  <c r="R488" i="3"/>
  <c r="P488" i="3"/>
  <c r="BI485" i="3"/>
  <c r="BH485" i="3"/>
  <c r="BG485" i="3"/>
  <c r="BF485" i="3"/>
  <c r="T485" i="3"/>
  <c r="R485" i="3"/>
  <c r="P485" i="3"/>
  <c r="BI482" i="3"/>
  <c r="BH482" i="3"/>
  <c r="BG482" i="3"/>
  <c r="BF482" i="3"/>
  <c r="T482" i="3"/>
  <c r="R482" i="3"/>
  <c r="P482" i="3"/>
  <c r="BI480" i="3"/>
  <c r="BH480" i="3"/>
  <c r="BG480" i="3"/>
  <c r="BF480" i="3"/>
  <c r="T480" i="3"/>
  <c r="R480" i="3"/>
  <c r="P480" i="3"/>
  <c r="BI476" i="3"/>
  <c r="BH476" i="3"/>
  <c r="BG476" i="3"/>
  <c r="BF476" i="3"/>
  <c r="T476" i="3"/>
  <c r="R476" i="3"/>
  <c r="P476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58" i="3"/>
  <c r="BH458" i="3"/>
  <c r="BG458" i="3"/>
  <c r="BF458" i="3"/>
  <c r="T458" i="3"/>
  <c r="R458" i="3"/>
  <c r="P458" i="3"/>
  <c r="BI454" i="3"/>
  <c r="BH454" i="3"/>
  <c r="BG454" i="3"/>
  <c r="BF454" i="3"/>
  <c r="T454" i="3"/>
  <c r="R454" i="3"/>
  <c r="P454" i="3"/>
  <c r="BI452" i="3"/>
  <c r="BH452" i="3"/>
  <c r="BG452" i="3"/>
  <c r="BF452" i="3"/>
  <c r="T452" i="3"/>
  <c r="R452" i="3"/>
  <c r="P452" i="3"/>
  <c r="BI450" i="3"/>
  <c r="BH450" i="3"/>
  <c r="BG450" i="3"/>
  <c r="BF450" i="3"/>
  <c r="T450" i="3"/>
  <c r="R450" i="3"/>
  <c r="P450" i="3"/>
  <c r="BI438" i="3"/>
  <c r="BH438" i="3"/>
  <c r="BG438" i="3"/>
  <c r="BF438" i="3"/>
  <c r="T438" i="3"/>
  <c r="R438" i="3"/>
  <c r="P438" i="3"/>
  <c r="BI422" i="3"/>
  <c r="BH422" i="3"/>
  <c r="BG422" i="3"/>
  <c r="BF422" i="3"/>
  <c r="T422" i="3"/>
  <c r="R422" i="3"/>
  <c r="P422" i="3"/>
  <c r="BI419" i="3"/>
  <c r="BH419" i="3"/>
  <c r="BG419" i="3"/>
  <c r="BF419" i="3"/>
  <c r="T419" i="3"/>
  <c r="R419" i="3"/>
  <c r="P419" i="3"/>
  <c r="BI415" i="3"/>
  <c r="BH415" i="3"/>
  <c r="BG415" i="3"/>
  <c r="BF415" i="3"/>
  <c r="T415" i="3"/>
  <c r="R415" i="3"/>
  <c r="P415" i="3"/>
  <c r="BI411" i="3"/>
  <c r="BH411" i="3"/>
  <c r="BG411" i="3"/>
  <c r="BF411" i="3"/>
  <c r="T411" i="3"/>
  <c r="R411" i="3"/>
  <c r="P411" i="3"/>
  <c r="BI408" i="3"/>
  <c r="BH408" i="3"/>
  <c r="BG408" i="3"/>
  <c r="BF408" i="3"/>
  <c r="T408" i="3"/>
  <c r="R408" i="3"/>
  <c r="P408" i="3"/>
  <c r="BI396" i="3"/>
  <c r="BH396" i="3"/>
  <c r="BG396" i="3"/>
  <c r="BF396" i="3"/>
  <c r="T396" i="3"/>
  <c r="R396" i="3"/>
  <c r="P396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68" i="3"/>
  <c r="BH368" i="3"/>
  <c r="BG368" i="3"/>
  <c r="BF368" i="3"/>
  <c r="T368" i="3"/>
  <c r="R368" i="3"/>
  <c r="P368" i="3"/>
  <c r="BI360" i="3"/>
  <c r="BH360" i="3"/>
  <c r="BG360" i="3"/>
  <c r="BF360" i="3"/>
  <c r="T360" i="3"/>
  <c r="R360" i="3"/>
  <c r="P360" i="3"/>
  <c r="BI348" i="3"/>
  <c r="BH348" i="3"/>
  <c r="BG348" i="3"/>
  <c r="BF348" i="3"/>
  <c r="T348" i="3"/>
  <c r="R348" i="3"/>
  <c r="P348" i="3"/>
  <c r="BI334" i="3"/>
  <c r="BH334" i="3"/>
  <c r="BG334" i="3"/>
  <c r="BF334" i="3"/>
  <c r="T334" i="3"/>
  <c r="R334" i="3"/>
  <c r="P334" i="3"/>
  <c r="BI322" i="3"/>
  <c r="BH322" i="3"/>
  <c r="BG322" i="3"/>
  <c r="BF322" i="3"/>
  <c r="T322" i="3"/>
  <c r="R322" i="3"/>
  <c r="P322" i="3"/>
  <c r="BI314" i="3"/>
  <c r="BH314" i="3"/>
  <c r="BG314" i="3"/>
  <c r="BF314" i="3"/>
  <c r="T314" i="3"/>
  <c r="R314" i="3"/>
  <c r="P314" i="3"/>
  <c r="BI310" i="3"/>
  <c r="BH310" i="3"/>
  <c r="BG310" i="3"/>
  <c r="BF310" i="3"/>
  <c r="T310" i="3"/>
  <c r="R310" i="3"/>
  <c r="P310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25" i="3"/>
  <c r="BH225" i="3"/>
  <c r="BG225" i="3"/>
  <c r="BF225" i="3"/>
  <c r="T225" i="3"/>
  <c r="R225" i="3"/>
  <c r="P22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2" i="3"/>
  <c r="BH202" i="3"/>
  <c r="BG202" i="3"/>
  <c r="BF202" i="3"/>
  <c r="T202" i="3"/>
  <c r="R202" i="3"/>
  <c r="P202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J136" i="3"/>
  <c r="F136" i="3"/>
  <c r="F134" i="3"/>
  <c r="E132" i="3"/>
  <c r="J93" i="3"/>
  <c r="F93" i="3"/>
  <c r="F91" i="3"/>
  <c r="E89" i="3"/>
  <c r="J26" i="3"/>
  <c r="E26" i="3"/>
  <c r="J137" i="3"/>
  <c r="J25" i="3"/>
  <c r="J20" i="3"/>
  <c r="E20" i="3"/>
  <c r="F94" i="3"/>
  <c r="J19" i="3"/>
  <c r="J14" i="3"/>
  <c r="J134" i="3" s="1"/>
  <c r="E7" i="3"/>
  <c r="E128" i="3" s="1"/>
  <c r="J39" i="2"/>
  <c r="J38" i="2"/>
  <c r="AY96" i="1"/>
  <c r="J37" i="2"/>
  <c r="AX96" i="1"/>
  <c r="BI364" i="2"/>
  <c r="BH364" i="2"/>
  <c r="BG364" i="2"/>
  <c r="BF364" i="2"/>
  <c r="T364" i="2"/>
  <c r="T363" i="2"/>
  <c r="R364" i="2"/>
  <c r="R363" i="2"/>
  <c r="P364" i="2"/>
  <c r="P363" i="2"/>
  <c r="BI360" i="2"/>
  <c r="BH360" i="2"/>
  <c r="BG360" i="2"/>
  <c r="BF360" i="2"/>
  <c r="T360" i="2"/>
  <c r="T359" i="2"/>
  <c r="R360" i="2"/>
  <c r="R359" i="2"/>
  <c r="P360" i="2"/>
  <c r="P359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T292" i="2"/>
  <c r="R293" i="2"/>
  <c r="R292" i="2" s="1"/>
  <c r="P293" i="2"/>
  <c r="P292" i="2"/>
  <c r="BI290" i="2"/>
  <c r="BH290" i="2"/>
  <c r="BG290" i="2"/>
  <c r="BF290" i="2"/>
  <c r="T290" i="2"/>
  <c r="T289" i="2"/>
  <c r="R290" i="2"/>
  <c r="R289" i="2"/>
  <c r="P290" i="2"/>
  <c r="P289" i="2"/>
  <c r="BI286" i="2"/>
  <c r="BH286" i="2"/>
  <c r="BG286" i="2"/>
  <c r="BF286" i="2"/>
  <c r="T286" i="2"/>
  <c r="T285" i="2"/>
  <c r="R286" i="2"/>
  <c r="R285" i="2"/>
  <c r="P286" i="2"/>
  <c r="P285" i="2"/>
  <c r="BI282" i="2"/>
  <c r="BH282" i="2"/>
  <c r="BG282" i="2"/>
  <c r="BF282" i="2"/>
  <c r="T282" i="2"/>
  <c r="T281" i="2"/>
  <c r="R282" i="2"/>
  <c r="R281" i="2"/>
  <c r="P282" i="2"/>
  <c r="P281" i="2"/>
  <c r="BI276" i="2"/>
  <c r="BH276" i="2"/>
  <c r="BG276" i="2"/>
  <c r="BF276" i="2"/>
  <c r="T276" i="2"/>
  <c r="T275" i="2"/>
  <c r="R276" i="2"/>
  <c r="R275" i="2" s="1"/>
  <c r="P276" i="2"/>
  <c r="P275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188" i="2"/>
  <c r="BH188" i="2"/>
  <c r="BG188" i="2"/>
  <c r="BF188" i="2"/>
  <c r="T188" i="2"/>
  <c r="R188" i="2"/>
  <c r="P188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F37" i="2" s="1"/>
  <c r="BF141" i="2"/>
  <c r="T141" i="2"/>
  <c r="R141" i="2"/>
  <c r="P141" i="2"/>
  <c r="J134" i="2"/>
  <c r="F134" i="2"/>
  <c r="F132" i="2"/>
  <c r="E130" i="2"/>
  <c r="J93" i="2"/>
  <c r="F93" i="2"/>
  <c r="F91" i="2"/>
  <c r="E89" i="2"/>
  <c r="J26" i="2"/>
  <c r="E26" i="2"/>
  <c r="J94" i="2"/>
  <c r="J25" i="2"/>
  <c r="J20" i="2"/>
  <c r="E20" i="2"/>
  <c r="F135" i="2"/>
  <c r="J19" i="2"/>
  <c r="J14" i="2"/>
  <c r="J132" i="2" s="1"/>
  <c r="E7" i="2"/>
  <c r="E85" i="2"/>
  <c r="L90" i="1"/>
  <c r="AM90" i="1"/>
  <c r="AM89" i="1"/>
  <c r="L89" i="1"/>
  <c r="AM87" i="1"/>
  <c r="L87" i="1"/>
  <c r="L85" i="1"/>
  <c r="L84" i="1"/>
  <c r="J364" i="2"/>
  <c r="AS115" i="1"/>
  <c r="J154" i="2"/>
  <c r="J180" i="2"/>
  <c r="BK336" i="2"/>
  <c r="J310" i="2"/>
  <c r="J293" i="2"/>
  <c r="BK265" i="2"/>
  <c r="BK147" i="2"/>
  <c r="BK322" i="2"/>
  <c r="BK307" i="2"/>
  <c r="BK293" i="2"/>
  <c r="BK268" i="2"/>
  <c r="J260" i="2"/>
  <c r="BK175" i="2"/>
  <c r="BK154" i="2"/>
  <c r="J756" i="3"/>
  <c r="J159" i="3"/>
  <c r="J771" i="3"/>
  <c r="BK697" i="3"/>
  <c r="J647" i="3"/>
  <c r="BK499" i="3"/>
  <c r="BK450" i="3"/>
  <c r="BK293" i="3"/>
  <c r="BK148" i="3"/>
  <c r="J811" i="3"/>
  <c r="J501" i="3"/>
  <c r="BK334" i="3"/>
  <c r="J193" i="3"/>
  <c r="BK834" i="3"/>
  <c r="BK777" i="3"/>
  <c r="J696" i="3"/>
  <c r="BK635" i="3"/>
  <c r="J512" i="3"/>
  <c r="BK467" i="3"/>
  <c r="BK297" i="3"/>
  <c r="BK241" i="3"/>
  <c r="J165" i="3"/>
  <c r="J720" i="3"/>
  <c r="BK666" i="3"/>
  <c r="BK465" i="3"/>
  <c r="J334" i="3"/>
  <c r="J163" i="3"/>
  <c r="BK785" i="3"/>
  <c r="J727" i="3"/>
  <c r="BK694" i="3"/>
  <c r="BK538" i="3"/>
  <c r="J465" i="3"/>
  <c r="J348" i="3"/>
  <c r="J246" i="3"/>
  <c r="BK161" i="3"/>
  <c r="J722" i="3"/>
  <c r="BK679" i="3"/>
  <c r="J545" i="3"/>
  <c r="J471" i="3"/>
  <c r="BK308" i="3"/>
  <c r="J190" i="3"/>
  <c r="BK375" i="3"/>
  <c r="J260" i="3"/>
  <c r="J304" i="4"/>
  <c r="J254" i="4"/>
  <c r="BK196" i="4"/>
  <c r="J323" i="4"/>
  <c r="BK204" i="4"/>
  <c r="J325" i="4"/>
  <c r="J233" i="4"/>
  <c r="BK139" i="4"/>
  <c r="BK292" i="4"/>
  <c r="BK187" i="4"/>
  <c r="BK266" i="4"/>
  <c r="BK184" i="4"/>
  <c r="BK281" i="4"/>
  <c r="J153" i="4"/>
  <c r="J146" i="6"/>
  <c r="BK134" i="6"/>
  <c r="BK146" i="6"/>
  <c r="J147" i="6"/>
  <c r="BK127" i="6"/>
  <c r="J137" i="6"/>
  <c r="BK144" i="6"/>
  <c r="BK161" i="7"/>
  <c r="J141" i="7"/>
  <c r="BK160" i="7"/>
  <c r="BK147" i="7"/>
  <c r="BK148" i="7"/>
  <c r="BK130" i="7"/>
  <c r="J147" i="7"/>
  <c r="BK139" i="7"/>
  <c r="BK173" i="8"/>
  <c r="J152" i="8"/>
  <c r="BK177" i="8"/>
  <c r="J153" i="8"/>
  <c r="J176" i="8"/>
  <c r="J139" i="8"/>
  <c r="J155" i="8"/>
  <c r="J137" i="8"/>
  <c r="BK156" i="8"/>
  <c r="BK140" i="8"/>
  <c r="J171" i="8"/>
  <c r="J132" i="8"/>
  <c r="J221" i="9"/>
  <c r="J140" i="9"/>
  <c r="BK285" i="9"/>
  <c r="BK291" i="9"/>
  <c r="J226" i="9"/>
  <c r="BK152" i="9"/>
  <c r="J253" i="9"/>
  <c r="J188" i="9"/>
  <c r="BK250" i="9"/>
  <c r="BK303" i="9"/>
  <c r="BK241" i="9"/>
  <c r="BK203" i="9"/>
  <c r="J707" i="10"/>
  <c r="J591" i="10"/>
  <c r="BK485" i="10"/>
  <c r="J430" i="10"/>
  <c r="J304" i="10"/>
  <c r="J215" i="10"/>
  <c r="BK177" i="10"/>
  <c r="J688" i="10"/>
  <c r="J444" i="10"/>
  <c r="BK728" i="10"/>
  <c r="J607" i="10"/>
  <c r="J442" i="10"/>
  <c r="BK407" i="10"/>
  <c r="BK275" i="10"/>
  <c r="BK200" i="10"/>
  <c r="BK719" i="10"/>
  <c r="BK224" i="10"/>
  <c r="BK716" i="10"/>
  <c r="BK624" i="10"/>
  <c r="BK663" i="10"/>
  <c r="J448" i="10"/>
  <c r="BK673" i="10"/>
  <c r="BK600" i="10"/>
  <c r="BK463" i="10"/>
  <c r="J407" i="10"/>
  <c r="J300" i="10"/>
  <c r="BK174" i="10"/>
  <c r="J760" i="10"/>
  <c r="J640" i="10"/>
  <c r="BK584" i="10"/>
  <c r="BK478" i="10"/>
  <c r="J438" i="10"/>
  <c r="BK304" i="10"/>
  <c r="J170" i="10"/>
  <c r="BK209" i="11"/>
  <c r="J286" i="11"/>
  <c r="J248" i="11"/>
  <c r="J172" i="11"/>
  <c r="BK252" i="11"/>
  <c r="BK201" i="11"/>
  <c r="J150" i="11"/>
  <c r="BK283" i="11"/>
  <c r="BK248" i="11"/>
  <c r="J198" i="11"/>
  <c r="BK294" i="11"/>
  <c r="BK261" i="11"/>
  <c r="BK223" i="11"/>
  <c r="BK136" i="12"/>
  <c r="BK131" i="12"/>
  <c r="BK137" i="12"/>
  <c r="BK129" i="12"/>
  <c r="BK147" i="13"/>
  <c r="BK139" i="13"/>
  <c r="J148" i="13"/>
  <c r="BK138" i="13"/>
  <c r="J128" i="13"/>
  <c r="BK148" i="13"/>
  <c r="BK144" i="13"/>
  <c r="J171" i="14"/>
  <c r="BK144" i="14"/>
  <c r="J167" i="14"/>
  <c r="J155" i="14"/>
  <c r="BK138" i="14"/>
  <c r="J174" i="14"/>
  <c r="BK162" i="14"/>
  <c r="J157" i="14"/>
  <c r="J135" i="14"/>
  <c r="BK155" i="14"/>
  <c r="BK135" i="14"/>
  <c r="BK316" i="15"/>
  <c r="BK300" i="15"/>
  <c r="J280" i="15"/>
  <c r="BK247" i="15"/>
  <c r="J202" i="15"/>
  <c r="J295" i="15"/>
  <c r="BK277" i="15"/>
  <c r="BK260" i="15"/>
  <c r="J225" i="15"/>
  <c r="J188" i="15"/>
  <c r="J250" i="15"/>
  <c r="BK312" i="15"/>
  <c r="J222" i="15"/>
  <c r="BK199" i="15"/>
  <c r="BK712" i="16"/>
  <c r="BK628" i="16"/>
  <c r="J455" i="16"/>
  <c r="J236" i="16"/>
  <c r="BK688" i="16"/>
  <c r="BK648" i="16"/>
  <c r="J530" i="16"/>
  <c r="BK471" i="16"/>
  <c r="BK415" i="16"/>
  <c r="BK254" i="16"/>
  <c r="J716" i="16"/>
  <c r="J599" i="16"/>
  <c r="BK451" i="16"/>
  <c r="BK395" i="16"/>
  <c r="J223" i="16"/>
  <c r="BK142" i="16"/>
  <c r="J686" i="16"/>
  <c r="BK609" i="16"/>
  <c r="J489" i="16"/>
  <c r="J451" i="16"/>
  <c r="J428" i="16"/>
  <c r="J212" i="16"/>
  <c r="J148" i="16"/>
  <c r="BK686" i="16"/>
  <c r="BK543" i="16"/>
  <c r="J415" i="16"/>
  <c r="J162" i="16"/>
  <c r="BK599" i="16"/>
  <c r="BK466" i="16"/>
  <c r="BK409" i="16"/>
  <c r="BK205" i="16"/>
  <c r="J770" i="16"/>
  <c r="BK639" i="16"/>
  <c r="J304" i="16"/>
  <c r="BK162" i="16"/>
  <c r="BK272" i="17"/>
  <c r="BK265" i="17"/>
  <c r="BK177" i="17"/>
  <c r="J294" i="17"/>
  <c r="BK224" i="17"/>
  <c r="BK151" i="17"/>
  <c r="J251" i="17"/>
  <c r="J151" i="17"/>
  <c r="J144" i="17"/>
  <c r="J214" i="17"/>
  <c r="BK173" i="17"/>
  <c r="J137" i="17"/>
  <c r="BK210" i="17"/>
  <c r="J179" i="17"/>
  <c r="BK134" i="18"/>
  <c r="BK133" i="18"/>
  <c r="BK135" i="18"/>
  <c r="J125" i="18"/>
  <c r="BK141" i="19"/>
  <c r="BK127" i="19"/>
  <c r="J139" i="19"/>
  <c r="BK151" i="19"/>
  <c r="BK148" i="19"/>
  <c r="J148" i="19"/>
  <c r="BK171" i="20"/>
  <c r="BK129" i="20"/>
  <c r="J135" i="20"/>
  <c r="BK158" i="20"/>
  <c r="BK141" i="20"/>
  <c r="J160" i="20"/>
  <c r="J170" i="20"/>
  <c r="BK172" i="20"/>
  <c r="J158" i="20"/>
  <c r="J141" i="20"/>
  <c r="BK133" i="20"/>
  <c r="J119" i="21"/>
  <c r="J305" i="2"/>
  <c r="J290" i="2"/>
  <c r="BK263" i="2"/>
  <c r="J235" i="2"/>
  <c r="BK171" i="2"/>
  <c r="J144" i="2"/>
  <c r="J759" i="3"/>
  <c r="J597" i="3"/>
  <c r="BK536" i="3"/>
  <c r="J482" i="3"/>
  <c r="BK469" i="3"/>
  <c r="J396" i="3"/>
  <c r="BK305" i="3"/>
  <c r="J293" i="3"/>
  <c r="BK246" i="3"/>
  <c r="J202" i="3"/>
  <c r="J151" i="3"/>
  <c r="BK761" i="3"/>
  <c r="J666" i="3"/>
  <c r="BK503" i="3"/>
  <c r="J467" i="3"/>
  <c r="BK243" i="3"/>
  <c r="BK832" i="3"/>
  <c r="J657" i="3"/>
  <c r="BK482" i="3"/>
  <c r="BK238" i="3"/>
  <c r="BK179" i="3"/>
  <c r="J848" i="3"/>
  <c r="BK789" i="3"/>
  <c r="J710" i="3"/>
  <c r="J610" i="3"/>
  <c r="BK493" i="3"/>
  <c r="J450" i="3"/>
  <c r="BK282" i="3"/>
  <c r="J211" i="3"/>
  <c r="BK774" i="3"/>
  <c r="BK676" i="3"/>
  <c r="BK524" i="3"/>
  <c r="BK373" i="3"/>
  <c r="J273" i="3"/>
  <c r="BK808" i="3"/>
  <c r="BK717" i="3"/>
  <c r="J635" i="3"/>
  <c r="J499" i="3"/>
  <c r="BK322" i="3"/>
  <c r="J168" i="3"/>
  <c r="BK734" i="3"/>
  <c r="BK588" i="3"/>
  <c r="BK495" i="3"/>
  <c r="J375" i="3"/>
  <c r="J241" i="3"/>
  <c r="J291" i="3"/>
  <c r="BK325" i="4"/>
  <c r="BK283" i="4"/>
  <c r="J241" i="4"/>
  <c r="J191" i="4"/>
  <c r="BK339" i="4"/>
  <c r="BK258" i="4"/>
  <c r="BK332" i="4"/>
  <c r="J297" i="4"/>
  <c r="BK191" i="4"/>
  <c r="BK307" i="4"/>
  <c r="J243" i="4"/>
  <c r="J168" i="4"/>
  <c r="J229" i="4"/>
  <c r="BK323" i="4"/>
  <c r="J187" i="4"/>
  <c r="J129" i="5"/>
  <c r="BK141" i="6"/>
  <c r="J133" i="6"/>
  <c r="J142" i="6"/>
  <c r="BK145" i="6"/>
  <c r="J131" i="6"/>
  <c r="BK138" i="6"/>
  <c r="BK132" i="6"/>
  <c r="J146" i="7"/>
  <c r="J161" i="7"/>
  <c r="J151" i="7"/>
  <c r="BK156" i="7"/>
  <c r="J139" i="7"/>
  <c r="BK155" i="7"/>
  <c r="BK146" i="7"/>
  <c r="J132" i="7"/>
  <c r="BK157" i="8"/>
  <c r="BK137" i="8"/>
  <c r="BK175" i="8"/>
  <c r="J148" i="8"/>
  <c r="J134" i="8"/>
  <c r="BK142" i="8"/>
  <c r="J158" i="8"/>
  <c r="BK171" i="8"/>
  <c r="BK153" i="8"/>
  <c r="BK130" i="8"/>
  <c r="BK158" i="8"/>
  <c r="BK233" i="9"/>
  <c r="J217" i="9"/>
  <c r="BK264" i="9"/>
  <c r="J260" i="9"/>
  <c r="BK255" i="9"/>
  <c r="BK188" i="9"/>
  <c r="BK262" i="9"/>
  <c r="J182" i="9"/>
  <c r="J241" i="9"/>
  <c r="BK257" i="9"/>
  <c r="J229" i="9"/>
  <c r="J200" i="9"/>
  <c r="J673" i="10"/>
  <c r="J465" i="10"/>
  <c r="BK448" i="10"/>
  <c r="BK421" i="10"/>
  <c r="J297" i="10"/>
  <c r="BK213" i="10"/>
  <c r="J168" i="10"/>
  <c r="BK633" i="10"/>
  <c r="J353" i="10"/>
  <c r="BK680" i="10"/>
  <c r="J544" i="10"/>
  <c r="BK430" i="10"/>
  <c r="BK353" i="10"/>
  <c r="J227" i="10"/>
  <c r="J153" i="10"/>
  <c r="J663" i="10"/>
  <c r="J393" i="10"/>
  <c r="BK730" i="10"/>
  <c r="BK737" i="10"/>
  <c r="BK701" i="10"/>
  <c r="J463" i="10"/>
  <c r="J680" i="10"/>
  <c r="BK602" i="10"/>
  <c r="J483" i="10"/>
  <c r="BK452" i="10"/>
  <c r="J356" i="10"/>
  <c r="J229" i="10"/>
  <c r="BK170" i="10"/>
  <c r="J730" i="10"/>
  <c r="BK613" i="10"/>
  <c r="BK544" i="10"/>
  <c r="BK455" i="10"/>
  <c r="J421" i="10"/>
  <c r="BK349" i="10"/>
  <c r="BK190" i="10"/>
  <c r="BK198" i="11"/>
  <c r="BK160" i="11"/>
  <c r="BK191" i="11"/>
  <c r="J283" i="11"/>
  <c r="J233" i="11"/>
  <c r="BK186" i="11"/>
  <c r="J294" i="11"/>
  <c r="BK263" i="11"/>
  <c r="J209" i="11"/>
  <c r="BK146" i="11"/>
  <c r="BK297" i="11"/>
  <c r="J290" i="11"/>
  <c r="BK265" i="11"/>
  <c r="BK172" i="11"/>
  <c r="J128" i="12"/>
  <c r="J134" i="12"/>
  <c r="BK127" i="12"/>
  <c r="BK128" i="12"/>
  <c r="BK154" i="13"/>
  <c r="J136" i="13"/>
  <c r="BK146" i="13"/>
  <c r="J137" i="13"/>
  <c r="J155" i="13"/>
  <c r="J146" i="13"/>
  <c r="BK133" i="13"/>
  <c r="J130" i="13"/>
  <c r="BK154" i="14"/>
  <c r="BK175" i="14"/>
  <c r="J154" i="14"/>
  <c r="BK141" i="14"/>
  <c r="J173" i="14"/>
  <c r="BK172" i="14"/>
  <c r="BK158" i="14"/>
  <c r="J136" i="14"/>
  <c r="J156" i="14"/>
  <c r="BK139" i="14"/>
  <c r="J312" i="15"/>
  <c r="BK147" i="15"/>
  <c r="BK301" i="15"/>
  <c r="BK262" i="15"/>
  <c r="J244" i="15"/>
  <c r="J152" i="15"/>
  <c r="BK292" i="15"/>
  <c r="BK265" i="15"/>
  <c r="BK255" i="15"/>
  <c r="J218" i="15"/>
  <c r="BK182" i="15"/>
  <c r="BK258" i="15"/>
  <c r="BK150" i="15"/>
  <c r="BK228" i="15"/>
  <c r="BK218" i="15"/>
  <c r="J182" i="15"/>
  <c r="J678" i="16"/>
  <c r="BK549" i="16"/>
  <c r="BK447" i="16"/>
  <c r="J393" i="16"/>
  <c r="J191" i="16"/>
  <c r="BK662" i="16"/>
  <c r="BK623" i="16"/>
  <c r="BK481" i="16"/>
  <c r="BK443" i="16"/>
  <c r="BK330" i="16"/>
  <c r="J739" i="16"/>
  <c r="J683" i="16"/>
  <c r="J524" i="16"/>
  <c r="BK445" i="16"/>
  <c r="J267" i="16"/>
  <c r="BK214" i="16"/>
  <c r="J746" i="16"/>
  <c r="BK630" i="16"/>
  <c r="BK530" i="16"/>
  <c r="BK455" i="16"/>
  <c r="J433" i="16"/>
  <c r="J218" i="16"/>
  <c r="BK236" i="16"/>
  <c r="J725" i="16"/>
  <c r="BK515" i="16"/>
  <c r="J409" i="16"/>
  <c r="J231" i="16"/>
  <c r="BK703" i="16"/>
  <c r="J536" i="16"/>
  <c r="BK449" i="16"/>
  <c r="BK393" i="16"/>
  <c r="J196" i="16"/>
  <c r="BK767" i="16"/>
  <c r="BK733" i="16"/>
  <c r="J355" i="16"/>
  <c r="J229" i="16"/>
  <c r="BK296" i="17"/>
  <c r="J165" i="17"/>
  <c r="J222" i="17"/>
  <c r="BK163" i="17"/>
  <c r="J290" i="17"/>
  <c r="BK199" i="17"/>
  <c r="J303" i="17"/>
  <c r="J247" i="17"/>
  <c r="BK277" i="17"/>
  <c r="BK137" i="17"/>
  <c r="J204" i="17"/>
  <c r="J156" i="17"/>
  <c r="BK255" i="17"/>
  <c r="BK189" i="17"/>
  <c r="J130" i="18"/>
  <c r="BK132" i="18"/>
  <c r="J133" i="18"/>
  <c r="J135" i="18"/>
  <c r="BK153" i="19"/>
  <c r="J138" i="19"/>
  <c r="BK128" i="19"/>
  <c r="J144" i="19"/>
  <c r="BK126" i="19"/>
  <c r="BK138" i="19"/>
  <c r="J133" i="19"/>
  <c r="BK143" i="19"/>
  <c r="J161" i="20"/>
  <c r="J167" i="20"/>
  <c r="J136" i="20"/>
  <c r="J164" i="20"/>
  <c r="BK151" i="20"/>
  <c r="J132" i="20"/>
  <c r="BK147" i="20"/>
  <c r="J171" i="20"/>
  <c r="BK153" i="20"/>
  <c r="J144" i="20"/>
  <c r="BK132" i="20"/>
  <c r="BK127" i="21"/>
  <c r="BK128" i="21"/>
  <c r="AS98" i="1"/>
  <c r="BK350" i="2"/>
  <c r="J276" i="2"/>
  <c r="J147" i="2"/>
  <c r="BK324" i="2"/>
  <c r="J307" i="2"/>
  <c r="J286" i="2"/>
  <c r="J261" i="2"/>
  <c r="J223" i="2"/>
  <c r="J188" i="2"/>
  <c r="J226" i="2"/>
  <c r="J669" i="3"/>
  <c r="J408" i="3"/>
  <c r="BK310" i="3"/>
  <c r="BK273" i="3"/>
  <c r="BK165" i="3"/>
  <c r="J794" i="3"/>
  <c r="J726" i="3"/>
  <c r="J495" i="3"/>
  <c r="BK299" i="3"/>
  <c r="BK818" i="3"/>
  <c r="BK471" i="3"/>
  <c r="BK143" i="3"/>
  <c r="J774" i="3"/>
  <c r="J676" i="3"/>
  <c r="J503" i="3"/>
  <c r="BK396" i="3"/>
  <c r="J805" i="3"/>
  <c r="J685" i="3"/>
  <c r="J480" i="3"/>
  <c r="J179" i="3"/>
  <c r="BK771" i="3"/>
  <c r="J547" i="3"/>
  <c r="J282" i="3"/>
  <c r="BK811" i="3"/>
  <c r="J568" i="3"/>
  <c r="BK280" i="3"/>
  <c r="BK254" i="3"/>
  <c r="J277" i="4"/>
  <c r="BK317" i="4"/>
  <c r="BK226" i="4"/>
  <c r="J226" i="4"/>
  <c r="BK304" i="4"/>
  <c r="BK157" i="4"/>
  <c r="BK189" i="4"/>
  <c r="BK174" i="4"/>
  <c r="BK139" i="6"/>
  <c r="BK143" i="6"/>
  <c r="BK142" i="6"/>
  <c r="J129" i="7"/>
  <c r="BK144" i="7"/>
  <c r="J144" i="7"/>
  <c r="BK165" i="8"/>
  <c r="BK128" i="8"/>
  <c r="J164" i="8"/>
  <c r="BK166" i="8"/>
  <c r="BK149" i="8"/>
  <c r="BK170" i="8"/>
  <c r="BK144" i="8"/>
  <c r="J175" i="8"/>
  <c r="BK307" i="9"/>
  <c r="J203" i="9"/>
  <c r="J161" i="9"/>
  <c r="J257" i="9"/>
  <c r="BK253" i="9"/>
  <c r="J307" i="9"/>
  <c r="BK200" i="9"/>
  <c r="J147" i="9"/>
  <c r="J174" i="9"/>
  <c r="BK237" i="9"/>
  <c r="BK147" i="9"/>
  <c r="BK593" i="10"/>
  <c r="J509" i="10"/>
  <c r="BK442" i="10"/>
  <c r="BK342" i="10"/>
  <c r="J219" i="10"/>
  <c r="BK145" i="10"/>
  <c r="BK635" i="10"/>
  <c r="J326" i="10"/>
  <c r="J633" i="10"/>
  <c r="BK483" i="10"/>
  <c r="BK414" i="10"/>
  <c r="BK300" i="10"/>
  <c r="J213" i="10"/>
  <c r="BK724" i="10"/>
  <c r="J427" i="10"/>
  <c r="BK760" i="10"/>
  <c r="BK707" i="10"/>
  <c r="J617" i="10"/>
  <c r="BK705" i="10"/>
  <c r="BK219" i="10"/>
  <c r="J638" i="10"/>
  <c r="BK457" i="10"/>
  <c r="J377" i="10"/>
  <c r="J211" i="10"/>
  <c r="BK153" i="10"/>
  <c r="J737" i="10"/>
  <c r="BK638" i="10"/>
  <c r="BK562" i="10"/>
  <c r="J471" i="10"/>
  <c r="BK399" i="10"/>
  <c r="BK193" i="10"/>
  <c r="BK167" i="11"/>
  <c r="J292" i="11"/>
  <c r="BK238" i="11"/>
  <c r="J156" i="11"/>
  <c r="J238" i="11"/>
  <c r="J146" i="11"/>
  <c r="J259" i="11"/>
  <c r="BK174" i="11"/>
  <c r="BK280" i="11"/>
  <c r="BK233" i="11"/>
  <c r="J126" i="12"/>
  <c r="J133" i="12"/>
  <c r="BK138" i="12"/>
  <c r="BK132" i="12"/>
  <c r="BK125" i="12"/>
  <c r="J141" i="13"/>
  <c r="J138" i="13"/>
  <c r="J149" i="13"/>
  <c r="BK141" i="13"/>
  <c r="BK130" i="13"/>
  <c r="BK153" i="13"/>
  <c r="J145" i="13"/>
  <c r="BK128" i="13"/>
  <c r="J126" i="13"/>
  <c r="J147" i="14"/>
  <c r="J172" i="14"/>
  <c r="J161" i="14"/>
  <c r="BK147" i="14"/>
  <c r="BK129" i="14"/>
  <c r="BK176" i="14"/>
  <c r="BK163" i="14"/>
  <c r="J153" i="14"/>
  <c r="J138" i="14"/>
  <c r="J139" i="14"/>
  <c r="BK130" i="14"/>
  <c r="J150" i="15"/>
  <c r="J247" i="15"/>
  <c r="J277" i="15"/>
  <c r="BK272" i="15"/>
  <c r="BK185" i="15"/>
  <c r="J174" i="15"/>
  <c r="J185" i="15"/>
  <c r="BK202" i="15"/>
  <c r="J718" i="16"/>
  <c r="J688" i="16"/>
  <c r="J607" i="16"/>
  <c r="J401" i="16"/>
  <c r="BK241" i="16"/>
  <c r="BK177" i="16"/>
  <c r="BK673" i="16"/>
  <c r="BK636" i="16"/>
  <c r="J549" i="16"/>
  <c r="BK436" i="16"/>
  <c r="J358" i="16"/>
  <c r="J748" i="16"/>
  <c r="BK699" i="16"/>
  <c r="BK612" i="16"/>
  <c r="BK441" i="16"/>
  <c r="BK231" i="16"/>
  <c r="BK186" i="16"/>
  <c r="BK728" i="16"/>
  <c r="J623" i="16"/>
  <c r="J515" i="16"/>
  <c r="J443" i="16"/>
  <c r="J239" i="16"/>
  <c r="BK170" i="16"/>
  <c r="BK212" i="16"/>
  <c r="BK660" i="16"/>
  <c r="J639" i="16"/>
  <c r="J418" i="16"/>
  <c r="BK309" i="16"/>
  <c r="BK695" i="16"/>
  <c r="BK491" i="16"/>
  <c r="J441" i="16"/>
  <c r="BK283" i="16"/>
  <c r="BK148" i="16"/>
  <c r="J755" i="16"/>
  <c r="J636" i="16"/>
  <c r="J254" i="16"/>
  <c r="BK196" i="16"/>
  <c r="J262" i="17"/>
  <c r="J272" i="17"/>
  <c r="J189" i="17"/>
  <c r="BK298" i="17"/>
  <c r="BK168" i="17"/>
  <c r="BK287" i="17"/>
  <c r="BK240" i="17"/>
  <c r="BK147" i="17"/>
  <c r="J231" i="17"/>
  <c r="J177" i="17"/>
  <c r="J147" i="17"/>
  <c r="BK214" i="17"/>
  <c r="BK175" i="17"/>
  <c r="J132" i="18"/>
  <c r="BK137" i="18"/>
  <c r="J127" i="18"/>
  <c r="BK144" i="19"/>
  <c r="J132" i="19"/>
  <c r="J145" i="19"/>
  <c r="BK132" i="19"/>
  <c r="J150" i="19"/>
  <c r="J152" i="19"/>
  <c r="J135" i="19"/>
  <c r="J128" i="19"/>
  <c r="J152" i="20"/>
  <c r="BK143" i="20"/>
  <c r="BK161" i="20"/>
  <c r="J149" i="20"/>
  <c r="BK131" i="20"/>
  <c r="BK138" i="20"/>
  <c r="J172" i="20"/>
  <c r="BK156" i="20"/>
  <c r="J138" i="20"/>
  <c r="J131" i="20"/>
  <c r="J123" i="21"/>
  <c r="BK119" i="21"/>
  <c r="BK232" i="2"/>
  <c r="J175" i="2"/>
  <c r="BK242" i="2"/>
  <c r="J350" i="2"/>
  <c r="BK348" i="2"/>
  <c r="J314" i="2"/>
  <c r="J297" i="2"/>
  <c r="J268" i="2"/>
  <c r="BK235" i="2"/>
  <c r="J211" i="2"/>
  <c r="BK167" i="2"/>
  <c r="BK144" i="2"/>
  <c r="J348" i="2"/>
  <c r="J324" i="2"/>
  <c r="BK310" i="2"/>
  <c r="J295" i="2"/>
  <c r="J271" i="2"/>
  <c r="BK259" i="2"/>
  <c r="BK180" i="2"/>
  <c r="J156" i="2"/>
  <c r="BK813" i="3"/>
  <c r="J703" i="3"/>
  <c r="BK805" i="3"/>
  <c r="J715" i="3"/>
  <c r="BK669" i="3"/>
  <c r="J513" i="3"/>
  <c r="J476" i="3"/>
  <c r="J310" i="3"/>
  <c r="J161" i="3"/>
  <c r="J813" i="3"/>
  <c r="J519" i="3"/>
  <c r="BK301" i="3"/>
  <c r="BK214" i="3"/>
  <c r="BK860" i="3"/>
  <c r="J785" i="3"/>
  <c r="J744" i="3"/>
  <c r="BK681" i="3"/>
  <c r="BK547" i="3"/>
  <c r="J469" i="3"/>
  <c r="BK291" i="3"/>
  <c r="J236" i="3"/>
  <c r="BK159" i="3"/>
  <c r="BK729" i="3"/>
  <c r="J690" i="3"/>
  <c r="BK664" i="3"/>
  <c r="J422" i="3"/>
  <c r="BK295" i="3"/>
  <c r="BK151" i="3"/>
  <c r="BK781" i="3"/>
  <c r="BK703" i="3"/>
  <c r="BK521" i="3"/>
  <c r="J373" i="3"/>
  <c r="J243" i="3"/>
  <c r="BK156" i="3"/>
  <c r="J697" i="3"/>
  <c r="J604" i="3"/>
  <c r="J485" i="3"/>
  <c r="J297" i="3"/>
  <c r="J225" i="3"/>
  <c r="BK706" i="3"/>
  <c r="BK270" i="3"/>
  <c r="J327" i="4"/>
  <c r="BK299" i="4"/>
  <c r="BK233" i="4"/>
  <c r="BK153" i="4"/>
  <c r="J330" i="4"/>
  <c r="J299" i="4"/>
  <c r="J336" i="4"/>
  <c r="BK241" i="4"/>
  <c r="J319" i="4"/>
  <c r="J209" i="4"/>
  <c r="BK150" i="4"/>
  <c r="J218" i="4"/>
  <c r="J139" i="4"/>
  <c r="BK254" i="4"/>
  <c r="BK131" i="6"/>
  <c r="J144" i="6"/>
  <c r="BK136" i="6"/>
  <c r="J127" i="6"/>
  <c r="J160" i="7"/>
  <c r="J134" i="7"/>
  <c r="J155" i="7"/>
  <c r="BK138" i="7"/>
  <c r="J154" i="7"/>
  <c r="J133" i="7"/>
  <c r="J148" i="7"/>
  <c r="J156" i="7"/>
  <c r="BK129" i="8"/>
  <c r="J146" i="8"/>
  <c r="BK168" i="8"/>
  <c r="J145" i="8"/>
  <c r="J133" i="8"/>
  <c r="BK146" i="8"/>
  <c r="J167" i="8"/>
  <c r="BK145" i="8"/>
  <c r="BK167" i="8"/>
  <c r="J142" i="8"/>
  <c r="J177" i="8"/>
  <c r="BK160" i="8"/>
  <c r="J162" i="8"/>
  <c r="J185" i="9"/>
  <c r="BK245" i="9"/>
  <c r="BK267" i="9"/>
  <c r="BK275" i="9"/>
  <c r="BK217" i="9"/>
  <c r="J267" i="9"/>
  <c r="BK155" i="9"/>
  <c r="BK292" i="9"/>
  <c r="J262" i="9"/>
  <c r="J233" i="9"/>
  <c r="BK182" i="9"/>
  <c r="BK611" i="10"/>
  <c r="J522" i="10"/>
  <c r="J433" i="10"/>
  <c r="J339" i="10"/>
  <c r="BK243" i="10"/>
  <c r="J200" i="10"/>
  <c r="BK696" i="10"/>
  <c r="BK356" i="10"/>
  <c r="J684" i="10"/>
  <c r="J600" i="10"/>
  <c r="BK438" i="10"/>
  <c r="J302" i="10"/>
  <c r="BK211" i="10"/>
  <c r="J671" i="10"/>
  <c r="BK468" i="10"/>
  <c r="J746" i="10"/>
  <c r="BK692" i="10"/>
  <c r="BK723" i="10"/>
  <c r="BK668" i="10"/>
  <c r="J468" i="10"/>
  <c r="BK684" i="10"/>
  <c r="J596" i="10"/>
  <c r="BK465" i="10"/>
  <c r="BK440" i="10"/>
  <c r="J342" i="10"/>
  <c r="BK202" i="10"/>
  <c r="BK746" i="10"/>
  <c r="J645" i="10"/>
  <c r="J593" i="10"/>
  <c r="BK522" i="10"/>
  <c r="BK446" i="10"/>
  <c r="BK411" i="10"/>
  <c r="J217" i="10"/>
  <c r="J221" i="11"/>
  <c r="BK170" i="11"/>
  <c r="J268" i="11"/>
  <c r="J203" i="11"/>
  <c r="BK143" i="11"/>
  <c r="BK206" i="11"/>
  <c r="J176" i="11"/>
  <c r="BK290" i="11"/>
  <c r="J229" i="11"/>
  <c r="BK162" i="11"/>
  <c r="BK299" i="11"/>
  <c r="J289" i="11"/>
  <c r="BK268" i="11"/>
  <c r="J137" i="12"/>
  <c r="J138" i="12"/>
  <c r="J129" i="12"/>
  <c r="BK133" i="12"/>
  <c r="J125" i="12"/>
  <c r="BK140" i="13"/>
  <c r="BK152" i="13"/>
  <c r="J144" i="13"/>
  <c r="J135" i="13"/>
  <c r="BK127" i="13"/>
  <c r="J147" i="13"/>
  <c r="BK136" i="13"/>
  <c r="BK135" i="13"/>
  <c r="J149" i="14"/>
  <c r="BK173" i="14"/>
  <c r="J163" i="14"/>
  <c r="J152" i="14"/>
  <c r="J130" i="14"/>
  <c r="BK169" i="14"/>
  <c r="BK171" i="14"/>
  <c r="BK152" i="14"/>
  <c r="J137" i="14"/>
  <c r="BK156" i="14"/>
  <c r="BK142" i="14"/>
  <c r="J129" i="14"/>
  <c r="BK152" i="15"/>
  <c r="BK302" i="15"/>
  <c r="J269" i="15"/>
  <c r="J228" i="15"/>
  <c r="J301" i="15"/>
  <c r="J272" i="15"/>
  <c r="J252" i="15"/>
  <c r="BK216" i="15"/>
  <c r="BK178" i="15"/>
  <c r="BK232" i="15"/>
  <c r="J178" i="15"/>
  <c r="BK225" i="15"/>
  <c r="J199" i="15"/>
  <c r="J216" i="15"/>
  <c r="BK140" i="15"/>
  <c r="J616" i="16"/>
  <c r="J453" i="16"/>
  <c r="BK397" i="16"/>
  <c r="BK229" i="16"/>
  <c r="BK718" i="16"/>
  <c r="BK655" i="16"/>
  <c r="BK618" i="16"/>
  <c r="BK536" i="16"/>
  <c r="BK428" i="16"/>
  <c r="BK345" i="16"/>
  <c r="BK218" i="16"/>
  <c r="J731" i="16"/>
  <c r="BK626" i="16"/>
  <c r="J471" i="16"/>
  <c r="J397" i="16"/>
  <c r="J227" i="16"/>
  <c r="J182" i="16"/>
  <c r="J732" i="16"/>
  <c r="J660" i="16"/>
  <c r="J483" i="16"/>
  <c r="J449" i="16"/>
  <c r="BK267" i="16"/>
  <c r="BK182" i="16"/>
  <c r="J241" i="16"/>
  <c r="J659" i="16"/>
  <c r="BK607" i="16"/>
  <c r="BK411" i="16"/>
  <c r="BK731" i="16"/>
  <c r="J648" i="16"/>
  <c r="J458" i="16"/>
  <c r="BK311" i="16"/>
  <c r="J170" i="16"/>
  <c r="BK746" i="16"/>
  <c r="J395" i="16"/>
  <c r="J177" i="16"/>
  <c r="J274" i="17"/>
  <c r="J284" i="17"/>
  <c r="J183" i="17"/>
  <c r="BK303" i="17"/>
  <c r="J253" i="17"/>
  <c r="BK156" i="17"/>
  <c r="BK274" i="17"/>
  <c r="BK235" i="17"/>
  <c r="BK251" i="17"/>
  <c r="J258" i="17"/>
  <c r="J207" i="17"/>
  <c r="J163" i="17"/>
  <c r="BK269" i="17"/>
  <c r="BK204" i="17"/>
  <c r="J168" i="17"/>
  <c r="J137" i="18"/>
  <c r="BK130" i="18"/>
  <c r="BK127" i="18"/>
  <c r="BK146" i="19"/>
  <c r="BK133" i="19"/>
  <c r="BK149" i="19"/>
  <c r="BK137" i="19"/>
  <c r="J147" i="19"/>
  <c r="J149" i="19"/>
  <c r="J127" i="19"/>
  <c r="BK165" i="20"/>
  <c r="J151" i="20"/>
  <c r="BK149" i="20"/>
  <c r="J173" i="20"/>
  <c r="BK155" i="20"/>
  <c r="BK130" i="20"/>
  <c r="BK139" i="20"/>
  <c r="BK162" i="20"/>
  <c r="BK169" i="20"/>
  <c r="BK152" i="20"/>
  <c r="J134" i="20"/>
  <c r="J122" i="21"/>
  <c r="J125" i="21"/>
  <c r="AS107" i="1"/>
  <c r="J159" i="2"/>
  <c r="BK211" i="2"/>
  <c r="BK229" i="2"/>
  <c r="J340" i="2"/>
  <c r="BK317" i="2"/>
  <c r="BK300" i="2"/>
  <c r="BK271" i="2"/>
  <c r="BK238" i="2"/>
  <c r="J349" i="2"/>
  <c r="J337" i="2"/>
  <c r="J317" i="2"/>
  <c r="BK303" i="2"/>
  <c r="BK286" i="2"/>
  <c r="J265" i="2"/>
  <c r="J242" i="2"/>
  <c r="BK161" i="2"/>
  <c r="BK141" i="2"/>
  <c r="J750" i="3"/>
  <c r="J808" i="3"/>
  <c r="BK696" i="3"/>
  <c r="BK568" i="3"/>
  <c r="BK480" i="3"/>
  <c r="J314" i="3"/>
  <c r="BK225" i="3"/>
  <c r="J834" i="3"/>
  <c r="BK799" i="3"/>
  <c r="J507" i="3"/>
  <c r="BK348" i="3"/>
  <c r="BK236" i="3"/>
  <c r="J860" i="3"/>
  <c r="J826" i="3"/>
  <c r="J729" i="3"/>
  <c r="J664" i="3"/>
  <c r="BK545" i="3"/>
  <c r="BK485" i="3"/>
  <c r="J419" i="3"/>
  <c r="J286" i="3"/>
  <c r="BK168" i="3"/>
  <c r="BK750" i="3"/>
  <c r="J679" i="3"/>
  <c r="J521" i="3"/>
  <c r="BK368" i="3"/>
  <c r="BK286" i="3"/>
  <c r="BK812" i="3"/>
  <c r="BK720" i="3"/>
  <c r="BK673" i="3"/>
  <c r="J493" i="3"/>
  <c r="J415" i="3"/>
  <c r="BK211" i="3"/>
  <c r="J143" i="3"/>
  <c r="BK710" i="3"/>
  <c r="J616" i="3"/>
  <c r="J509" i="3"/>
  <c r="BK452" i="3"/>
  <c r="BK260" i="3"/>
  <c r="J717" i="3"/>
  <c r="J280" i="3"/>
  <c r="J148" i="3"/>
  <c r="BK319" i="4"/>
  <c r="BK243" i="4"/>
  <c r="J207" i="4"/>
  <c r="BK168" i="4"/>
  <c r="J314" i="4"/>
  <c r="J339" i="4"/>
  <c r="J283" i="4"/>
  <c r="BK172" i="4"/>
  <c r="BK297" i="4"/>
  <c r="J174" i="4"/>
  <c r="J258" i="4"/>
  <c r="J182" i="4"/>
  <c r="BK277" i="4"/>
  <c r="BK129" i="5"/>
  <c r="J145" i="6"/>
  <c r="J136" i="6"/>
  <c r="BK128" i="6"/>
  <c r="BK135" i="6"/>
  <c r="J138" i="6"/>
  <c r="J128" i="6"/>
  <c r="BK133" i="6"/>
  <c r="J134" i="6"/>
  <c r="BK152" i="7"/>
  <c r="BK157" i="7"/>
  <c r="BK141" i="7"/>
  <c r="BK153" i="7"/>
  <c r="J159" i="7"/>
  <c r="BK159" i="7"/>
  <c r="BK134" i="7"/>
  <c r="BK137" i="7"/>
  <c r="BK162" i="8"/>
  <c r="J140" i="8"/>
  <c r="BK176" i="8"/>
  <c r="BK138" i="8"/>
  <c r="BK159" i="8"/>
  <c r="J165" i="8"/>
  <c r="BK139" i="8"/>
  <c r="BK163" i="8"/>
  <c r="BK136" i="8"/>
  <c r="J168" i="8"/>
  <c r="J237" i="9"/>
  <c r="BK161" i="9"/>
  <c r="J152" i="9"/>
  <c r="J245" i="9"/>
  <c r="BK260" i="9"/>
  <c r="J206" i="9"/>
  <c r="BK223" i="9"/>
  <c r="BK185" i="9"/>
  <c r="BK178" i="9"/>
  <c r="J264" i="9"/>
  <c r="BK219" i="9"/>
  <c r="BK193" i="9"/>
  <c r="BK621" i="10"/>
  <c r="J562" i="10"/>
  <c r="J452" i="10"/>
  <c r="BK425" i="10"/>
  <c r="J289" i="10"/>
  <c r="J206" i="10"/>
  <c r="J705" i="10"/>
  <c r="J613" i="10"/>
  <c r="BK183" i="10"/>
  <c r="BK640" i="10"/>
  <c r="J534" i="10"/>
  <c r="J425" i="10"/>
  <c r="J399" i="10"/>
  <c r="J233" i="10"/>
  <c r="BK168" i="10"/>
  <c r="J652" i="10"/>
  <c r="BK289" i="10"/>
  <c r="J696" i="10"/>
  <c r="J728" i="10"/>
  <c r="J647" i="10"/>
  <c r="J446" i="10"/>
  <c r="BK658" i="10"/>
  <c r="BK509" i="10"/>
  <c r="BK450" i="10"/>
  <c r="J395" i="10"/>
  <c r="BK221" i="10"/>
  <c r="BK161" i="10"/>
  <c r="J739" i="10"/>
  <c r="BK615" i="10"/>
  <c r="BK534" i="10"/>
  <c r="BK444" i="10"/>
  <c r="J391" i="10"/>
  <c r="J275" i="10"/>
  <c r="J206" i="11"/>
  <c r="BK176" i="11"/>
  <c r="BK259" i="11"/>
  <c r="BK189" i="11"/>
  <c r="J263" i="11"/>
  <c r="J223" i="11"/>
  <c r="J180" i="11"/>
  <c r="BK289" i="11"/>
  <c r="BK255" i="11"/>
  <c r="BK203" i="11"/>
  <c r="J297" i="11"/>
  <c r="J252" i="11"/>
  <c r="J131" i="12"/>
  <c r="BK135" i="12"/>
  <c r="J130" i="12"/>
  <c r="J136" i="12"/>
  <c r="J127" i="12"/>
  <c r="BK151" i="13"/>
  <c r="J151" i="13"/>
  <c r="BK143" i="13"/>
  <c r="J131" i="13"/>
  <c r="J150" i="13"/>
  <c r="J143" i="13"/>
  <c r="J127" i="13"/>
  <c r="J164" i="14"/>
  <c r="BK174" i="14"/>
  <c r="BK166" i="14"/>
  <c r="BK153" i="14"/>
  <c r="BK132" i="14"/>
  <c r="J166" i="14"/>
  <c r="BK167" i="14"/>
  <c r="BK161" i="14"/>
  <c r="J142" i="14"/>
  <c r="J133" i="14"/>
  <c r="J148" i="14"/>
  <c r="BK136" i="14"/>
  <c r="J160" i="14"/>
  <c r="J192" i="15"/>
  <c r="J316" i="15"/>
  <c r="J265" i="15"/>
  <c r="J240" i="15"/>
  <c r="J302" i="15"/>
  <c r="BK290" i="15"/>
  <c r="BK267" i="15"/>
  <c r="J258" i="15"/>
  <c r="BK240" i="15"/>
  <c r="J205" i="15"/>
  <c r="J155" i="15"/>
  <c r="BK195" i="15"/>
  <c r="BK269" i="15"/>
  <c r="BK205" i="15"/>
  <c r="J217" i="15"/>
  <c r="BK174" i="15"/>
  <c r="J632" i="16"/>
  <c r="J466" i="16"/>
  <c r="J379" i="16"/>
  <c r="BK202" i="16"/>
  <c r="J707" i="16"/>
  <c r="BK653" i="16"/>
  <c r="J628" i="16"/>
  <c r="J575" i="16"/>
  <c r="J447" i="16"/>
  <c r="BK342" i="16"/>
  <c r="J214" i="16"/>
  <c r="BK725" i="16"/>
  <c r="J618" i="16"/>
  <c r="BK460" i="16"/>
  <c r="J342" i="16"/>
  <c r="J155" i="16"/>
  <c r="J703" i="16"/>
  <c r="J612" i="16"/>
  <c r="J543" i="16"/>
  <c r="J460" i="16"/>
  <c r="J424" i="16"/>
  <c r="J186" i="16"/>
  <c r="J296" i="16"/>
  <c r="BK155" i="16"/>
  <c r="J653" i="16"/>
  <c r="J430" i="16"/>
  <c r="J330" i="16"/>
  <c r="BK716" i="16"/>
  <c r="BK555" i="16"/>
  <c r="J445" i="16"/>
  <c r="BK355" i="16"/>
  <c r="J142" i="16"/>
  <c r="BK755" i="16"/>
  <c r="BK418" i="16"/>
  <c r="J209" i="16"/>
  <c r="BK294" i="17"/>
  <c r="BK247" i="17"/>
  <c r="BK258" i="17"/>
  <c r="J170" i="17"/>
  <c r="BK284" i="17"/>
  <c r="J296" i="17"/>
  <c r="J265" i="17"/>
  <c r="J269" i="17"/>
  <c r="BK165" i="17"/>
  <c r="BK253" i="17"/>
  <c r="J175" i="17"/>
  <c r="J277" i="17"/>
  <c r="J224" i="17"/>
  <c r="J192" i="17"/>
  <c r="BK131" i="18"/>
  <c r="J128" i="18"/>
  <c r="J126" i="18"/>
  <c r="BK140" i="19"/>
  <c r="J126" i="19"/>
  <c r="BK152" i="19"/>
  <c r="BK135" i="19"/>
  <c r="BK130" i="19"/>
  <c r="BK150" i="19"/>
  <c r="BK157" i="20"/>
  <c r="J159" i="20"/>
  <c r="J133" i="20"/>
  <c r="J153" i="20"/>
  <c r="BK154" i="20"/>
  <c r="J156" i="20"/>
  <c r="J130" i="20"/>
  <c r="BK164" i="20"/>
  <c r="BK137" i="20"/>
  <c r="J129" i="20"/>
  <c r="J120" i="21"/>
  <c r="J127" i="21"/>
  <c r="J238" i="2"/>
  <c r="BK188" i="2"/>
  <c r="J360" i="2"/>
  <c r="J248" i="2"/>
  <c r="BK337" i="2"/>
  <c r="J312" i="2"/>
  <c r="BK295" i="2"/>
  <c r="J263" i="2"/>
  <c r="J232" i="2"/>
  <c r="BK156" i="2"/>
  <c r="BK344" i="2"/>
  <c r="J326" i="2"/>
  <c r="BK312" i="2"/>
  <c r="BK297" i="2"/>
  <c r="J282" i="2"/>
  <c r="BK261" i="2"/>
  <c r="BK223" i="2"/>
  <c r="BK159" i="2"/>
  <c r="BK820" i="3"/>
  <c r="BK610" i="3"/>
  <c r="BK527" i="3"/>
  <c r="BK513" i="3"/>
  <c r="BK415" i="3"/>
  <c r="J377" i="3"/>
  <c r="J301" i="3"/>
  <c r="J295" i="3"/>
  <c r="BK250" i="3"/>
  <c r="BK163" i="3"/>
  <c r="J818" i="3"/>
  <c r="J734" i="3"/>
  <c r="J588" i="3"/>
  <c r="J497" i="3"/>
  <c r="BK419" i="3"/>
  <c r="J213" i="3"/>
  <c r="BK826" i="3"/>
  <c r="J789" i="3"/>
  <c r="J488" i="3"/>
  <c r="BK277" i="3"/>
  <c r="BK190" i="3"/>
  <c r="BK840" i="3"/>
  <c r="J781" i="3"/>
  <c r="BK722" i="3"/>
  <c r="BK616" i="3"/>
  <c r="BK488" i="3"/>
  <c r="J411" i="3"/>
  <c r="J277" i="3"/>
  <c r="J777" i="3"/>
  <c r="BK715" i="3"/>
  <c r="BK604" i="3"/>
  <c r="BK438" i="3"/>
  <c r="BK314" i="3"/>
  <c r="J820" i="3"/>
  <c r="BK767" i="3"/>
  <c r="J699" i="3"/>
  <c r="J579" i="3"/>
  <c r="BK476" i="3"/>
  <c r="BK360" i="3"/>
  <c r="BK193" i="3"/>
  <c r="BK744" i="3"/>
  <c r="BK597" i="3"/>
  <c r="BK507" i="3"/>
  <c r="J438" i="3"/>
  <c r="J250" i="3"/>
  <c r="J299" i="3"/>
  <c r="BK330" i="4"/>
  <c r="J302" i="4"/>
  <c r="BK221" i="4"/>
  <c r="J223" i="4"/>
  <c r="BK327" i="4"/>
  <c r="J193" i="4"/>
  <c r="BK302" i="4"/>
  <c r="BK193" i="4"/>
  <c r="J150" i="4"/>
  <c r="BK295" i="4"/>
  <c r="J204" i="4"/>
  <c r="BK285" i="4"/>
  <c r="J196" i="4"/>
  <c r="J322" i="4"/>
  <c r="J266" i="4"/>
  <c r="F39" i="5"/>
  <c r="BB100" i="1" s="1"/>
  <c r="BK140" i="6"/>
  <c r="J139" i="6"/>
  <c r="J140" i="6"/>
  <c r="J132" i="6"/>
  <c r="J138" i="7"/>
  <c r="BK158" i="7"/>
  <c r="BK133" i="7"/>
  <c r="J152" i="7"/>
  <c r="BK151" i="7"/>
  <c r="BK136" i="7"/>
  <c r="BK145" i="7"/>
  <c r="J151" i="8"/>
  <c r="J160" i="8"/>
  <c r="J149" i="8"/>
  <c r="BK178" i="8"/>
  <c r="J157" i="8"/>
  <c r="J178" i="8"/>
  <c r="BK143" i="8"/>
  <c r="BK164" i="8"/>
  <c r="J138" i="8"/>
  <c r="BK161" i="8"/>
  <c r="BK135" i="8"/>
  <c r="J166" i="8"/>
  <c r="J128" i="8"/>
  <c r="J219" i="9"/>
  <c r="J303" i="9"/>
  <c r="J292" i="9"/>
  <c r="BK287" i="9"/>
  <c r="J223" i="9"/>
  <c r="J285" i="9"/>
  <c r="J193" i="9"/>
  <c r="BK272" i="9"/>
  <c r="J291" i="9"/>
  <c r="J218" i="9"/>
  <c r="BK174" i="9"/>
  <c r="BK647" i="10"/>
  <c r="BK576" i="10"/>
  <c r="J478" i="10"/>
  <c r="J197" i="10"/>
  <c r="J624" i="10"/>
  <c r="J485" i="10"/>
  <c r="J411" i="10"/>
  <c r="BK257" i="10"/>
  <c r="J177" i="10"/>
  <c r="J668" i="10"/>
  <c r="J193" i="10"/>
  <c r="BK688" i="10"/>
  <c r="BK722" i="10"/>
  <c r="J658" i="10"/>
  <c r="BK217" i="10"/>
  <c r="BK652" i="10"/>
  <c r="BK539" i="10"/>
  <c r="J414" i="10"/>
  <c r="J257" i="10"/>
  <c r="BK197" i="10"/>
  <c r="J763" i="10"/>
  <c r="J635" i="10"/>
  <c r="BK528" i="10"/>
  <c r="J457" i="10"/>
  <c r="BK395" i="10"/>
  <c r="BK302" i="10"/>
  <c r="J149" i="10"/>
  <c r="J137" i="11"/>
  <c r="BK273" i="11"/>
  <c r="BK229" i="11"/>
  <c r="BK150" i="11"/>
  <c r="J244" i="11"/>
  <c r="J191" i="11"/>
  <c r="J162" i="11"/>
  <c r="J261" i="11"/>
  <c r="J201" i="11"/>
  <c r="BK156" i="11"/>
  <c r="J299" i="11"/>
  <c r="J135" i="12"/>
  <c r="BK150" i="13"/>
  <c r="J132" i="13"/>
  <c r="J152" i="13"/>
  <c r="J139" i="13"/>
  <c r="BK159" i="14"/>
  <c r="J169" i="14"/>
  <c r="BK151" i="14"/>
  <c r="BK137" i="14"/>
  <c r="BK149" i="14"/>
  <c r="J132" i="14"/>
  <c r="J134" i="14"/>
  <c r="J292" i="15"/>
  <c r="BK252" i="15"/>
  <c r="J161" i="15"/>
  <c r="BK250" i="15"/>
  <c r="BK161" i="15"/>
  <c r="BK220" i="15"/>
  <c r="J220" i="15"/>
  <c r="J733" i="16"/>
  <c r="BK468" i="16"/>
  <c r="J307" i="16"/>
  <c r="BK650" i="16"/>
  <c r="BK589" i="16"/>
  <c r="BK401" i="16"/>
  <c r="J737" i="16"/>
  <c r="J643" i="16"/>
  <c r="J468" i="16"/>
  <c r="BK307" i="16"/>
  <c r="BK739" i="16"/>
  <c r="J589" i="16"/>
  <c r="J225" i="16"/>
  <c r="J179" i="16"/>
  <c r="J626" i="16"/>
  <c r="J311" i="16"/>
  <c r="BK667" i="16"/>
  <c r="BK433" i="16"/>
  <c r="BK179" i="16"/>
  <c r="J650" i="16"/>
  <c r="J233" i="16"/>
  <c r="J255" i="17"/>
  <c r="BK207" i="17"/>
  <c r="J287" i="17"/>
  <c r="J293" i="17"/>
  <c r="J298" i="17"/>
  <c r="BK192" i="17"/>
  <c r="J173" i="17"/>
  <c r="BK129" i="18"/>
  <c r="BK125" i="18"/>
  <c r="BK147" i="19"/>
  <c r="J153" i="19"/>
  <c r="J130" i="19"/>
  <c r="J141" i="19"/>
  <c r="BK170" i="20"/>
  <c r="BK146" i="20"/>
  <c r="BK167" i="20"/>
  <c r="J137" i="20"/>
  <c r="BK134" i="20"/>
  <c r="BK136" i="20"/>
  <c r="BK120" i="21"/>
  <c r="BK122" i="21"/>
  <c r="BK260" i="2"/>
  <c r="BK205" i="2"/>
  <c r="BK364" i="2"/>
  <c r="BK360" i="2"/>
  <c r="J167" i="2"/>
  <c r="BK326" i="2"/>
  <c r="J303" i="2"/>
  <c r="BK290" i="2"/>
  <c r="BK245" i="2"/>
  <c r="BK226" i="2"/>
  <c r="J205" i="2"/>
  <c r="J164" i="2"/>
  <c r="BK349" i="2"/>
  <c r="BK340" i="2"/>
  <c r="J336" i="2"/>
  <c r="BK314" i="2"/>
  <c r="J300" i="2"/>
  <c r="BK276" i="2"/>
  <c r="BK248" i="2"/>
  <c r="J217" i="2"/>
  <c r="BK164" i="2"/>
  <c r="J840" i="3"/>
  <c r="BK727" i="3"/>
  <c r="BK848" i="3"/>
  <c r="J803" i="3"/>
  <c r="J673" i="3"/>
  <c r="BK501" i="3"/>
  <c r="J458" i="3"/>
  <c r="J175" i="3"/>
  <c r="J812" i="3"/>
  <c r="J527" i="3"/>
  <c r="J452" i="3"/>
  <c r="J254" i="3"/>
  <c r="BK863" i="3"/>
  <c r="J832" i="3"/>
  <c r="J767" i="3"/>
  <c r="BK647" i="3"/>
  <c r="BK519" i="3"/>
  <c r="J454" i="3"/>
  <c r="J305" i="3"/>
  <c r="J214" i="3"/>
  <c r="J156" i="3"/>
  <c r="BK759" i="3"/>
  <c r="J694" i="3"/>
  <c r="BK509" i="3"/>
  <c r="J360" i="3"/>
  <c r="J154" i="3"/>
  <c r="BK726" i="3"/>
  <c r="J681" i="3"/>
  <c r="J524" i="3"/>
  <c r="BK458" i="3"/>
  <c r="J264" i="3"/>
  <c r="J171" i="3"/>
  <c r="BK803" i="3"/>
  <c r="BK685" i="3"/>
  <c r="J536" i="3"/>
  <c r="BK454" i="3"/>
  <c r="J270" i="3"/>
  <c r="BK175" i="3"/>
  <c r="J322" i="3"/>
  <c r="BK336" i="4"/>
  <c r="J288" i="4"/>
  <c r="BK223" i="4"/>
  <c r="J189" i="4"/>
  <c r="J317" i="4"/>
  <c r="BK218" i="4"/>
  <c r="J281" i="4"/>
  <c r="BK182" i="4"/>
  <c r="BK314" i="4"/>
  <c r="BK229" i="4"/>
  <c r="J172" i="4"/>
  <c r="BK209" i="4"/>
  <c r="BK288" i="4"/>
  <c r="J184" i="4"/>
  <c r="F40" i="5"/>
  <c r="BC100" i="1"/>
  <c r="BK137" i="6"/>
  <c r="J135" i="6"/>
  <c r="J141" i="6"/>
  <c r="J143" i="6"/>
  <c r="J157" i="7"/>
  <c r="BK132" i="7"/>
  <c r="J153" i="7"/>
  <c r="J136" i="7"/>
  <c r="BK129" i="7"/>
  <c r="J137" i="7"/>
  <c r="J142" i="7"/>
  <c r="J179" i="8"/>
  <c r="BK155" i="8"/>
  <c r="BK133" i="8"/>
  <c r="J163" i="8"/>
  <c r="J143" i="8"/>
  <c r="J173" i="8"/>
  <c r="J136" i="8"/>
  <c r="J161" i="8"/>
  <c r="BK132" i="8"/>
  <c r="BK148" i="8"/>
  <c r="BK179" i="8"/>
  <c r="J156" i="8"/>
  <c r="BK229" i="9"/>
  <c r="BK150" i="9"/>
  <c r="J150" i="9"/>
  <c r="J255" i="9"/>
  <c r="J272" i="9"/>
  <c r="BK218" i="9"/>
  <c r="J293" i="9"/>
  <c r="BK226" i="9"/>
  <c r="BK140" i="9"/>
  <c r="J155" i="9"/>
  <c r="J250" i="9"/>
  <c r="BK206" i="9"/>
  <c r="J178" i="9"/>
  <c r="BK671" i="10"/>
  <c r="BK516" i="10"/>
  <c r="BK471" i="10"/>
  <c r="J349" i="10"/>
  <c r="J224" i="10"/>
  <c r="J183" i="10"/>
  <c r="J692" i="10"/>
  <c r="BK607" i="10"/>
  <c r="J644" i="10"/>
  <c r="BK476" i="10"/>
  <c r="BK377" i="10"/>
  <c r="BK229" i="10"/>
  <c r="J161" i="10"/>
  <c r="BK628" i="10"/>
  <c r="J221" i="10"/>
  <c r="J723" i="10"/>
  <c r="BK644" i="10"/>
  <c r="J716" i="10"/>
  <c r="J621" i="10"/>
  <c r="J145" i="10"/>
  <c r="J576" i="10"/>
  <c r="J455" i="10"/>
  <c r="J409" i="10"/>
  <c r="BK326" i="10"/>
  <c r="BK206" i="10"/>
  <c r="BK763" i="10"/>
  <c r="J722" i="10"/>
  <c r="BK591" i="10"/>
  <c r="J516" i="10"/>
  <c r="BK433" i="10"/>
  <c r="BK339" i="10"/>
  <c r="J174" i="10"/>
  <c r="J165" i="11"/>
  <c r="BK221" i="11"/>
  <c r="BK250" i="11"/>
  <c r="J186" i="11"/>
  <c r="BK270" i="11"/>
  <c r="BK213" i="11"/>
  <c r="J160" i="11"/>
  <c r="BK286" i="11"/>
  <c r="J250" i="11"/>
  <c r="J189" i="11"/>
  <c r="J143" i="11"/>
  <c r="BK134" i="12"/>
  <c r="J153" i="13"/>
  <c r="J140" i="13"/>
  <c r="J154" i="13"/>
  <c r="BK131" i="13"/>
  <c r="BK145" i="14"/>
  <c r="J162" i="14"/>
  <c r="J145" i="14"/>
  <c r="J128" i="14"/>
  <c r="J159" i="14"/>
  <c r="BK128" i="14"/>
  <c r="J141" i="14"/>
  <c r="BK145" i="15"/>
  <c r="J260" i="15"/>
  <c r="J140" i="15"/>
  <c r="BK217" i="15"/>
  <c r="J147" i="15"/>
  <c r="J145" i="15"/>
  <c r="BK222" i="15"/>
  <c r="J695" i="16"/>
  <c r="BK474" i="16"/>
  <c r="J309" i="16"/>
  <c r="BK678" i="16"/>
  <c r="BK616" i="16"/>
  <c r="BK424" i="16"/>
  <c r="BK239" i="16"/>
  <c r="J712" i="16"/>
  <c r="J481" i="16"/>
  <c r="J283" i="16"/>
  <c r="BK707" i="16"/>
  <c r="BK575" i="16"/>
  <c r="J345" i="16"/>
  <c r="J205" i="16"/>
  <c r="BK453" i="16"/>
  <c r="J245" i="16"/>
  <c r="BK524" i="16"/>
  <c r="BK304" i="16"/>
  <c r="J767" i="16"/>
  <c r="BK632" i="16"/>
  <c r="BK191" i="16"/>
  <c r="BK262" i="17"/>
  <c r="BK301" i="17"/>
  <c r="BK170" i="17"/>
  <c r="J240" i="17"/>
  <c r="BK179" i="17"/>
  <c r="BK202" i="17"/>
  <c r="J129" i="18"/>
  <c r="BK136" i="18"/>
  <c r="BK126" i="18"/>
  <c r="J137" i="19"/>
  <c r="J140" i="19"/>
  <c r="BK145" i="19"/>
  <c r="J131" i="19"/>
  <c r="BK160" i="20"/>
  <c r="BK144" i="20"/>
  <c r="J154" i="20"/>
  <c r="J157" i="20"/>
  <c r="J143" i="20"/>
  <c r="J139" i="20"/>
  <c r="BK125" i="21"/>
  <c r="J141" i="2"/>
  <c r="J161" i="2"/>
  <c r="J245" i="2"/>
  <c r="J344" i="2"/>
  <c r="J322" i="2"/>
  <c r="BK305" i="2"/>
  <c r="BK282" i="2"/>
  <c r="J259" i="2"/>
  <c r="BK217" i="2"/>
  <c r="J171" i="2"/>
  <c r="J229" i="2"/>
  <c r="BK690" i="3"/>
  <c r="BK422" i="3"/>
  <c r="J368" i="3"/>
  <c r="J238" i="3"/>
  <c r="J799" i="3"/>
  <c r="BK699" i="3"/>
  <c r="J538" i="3"/>
  <c r="BK411" i="3"/>
  <c r="BK171" i="3"/>
  <c r="BK794" i="3"/>
  <c r="BK264" i="3"/>
  <c r="J863" i="3"/>
  <c r="J761" i="3"/>
  <c r="BK579" i="3"/>
  <c r="BK408" i="3"/>
  <c r="BK213" i="3"/>
  <c r="J706" i="3"/>
  <c r="BK497" i="3"/>
  <c r="J308" i="3"/>
  <c r="BK756" i="3"/>
  <c r="BK657" i="3"/>
  <c r="BK377" i="3"/>
  <c r="BK154" i="3"/>
  <c r="BK512" i="3"/>
  <c r="BK202" i="3"/>
  <c r="J332" i="4"/>
  <c r="J295" i="4"/>
  <c r="J307" i="4"/>
  <c r="J157" i="4"/>
  <c r="J292" i="4"/>
  <c r="BK322" i="4"/>
  <c r="BK207" i="4"/>
  <c r="J221" i="4"/>
  <c r="J285" i="4"/>
  <c r="F41" i="5"/>
  <c r="BD100" i="1" s="1"/>
  <c r="BK147" i="6"/>
  <c r="J158" i="7"/>
  <c r="BK154" i="7"/>
  <c r="J145" i="7"/>
  <c r="J130" i="7"/>
  <c r="BK142" i="7"/>
  <c r="BK151" i="8"/>
  <c r="J159" i="8"/>
  <c r="J135" i="8"/>
  <c r="J130" i="8"/>
  <c r="BK152" i="8"/>
  <c r="J129" i="8"/>
  <c r="BK134" i="8"/>
  <c r="J170" i="8"/>
  <c r="J144" i="8"/>
  <c r="J196" i="9"/>
  <c r="BK145" i="9"/>
  <c r="BK293" i="9"/>
  <c r="BK221" i="9"/>
  <c r="J287" i="9"/>
  <c r="BK196" i="9"/>
  <c r="J145" i="9"/>
  <c r="J275" i="9"/>
  <c r="J602" i="10"/>
  <c r="J528" i="10"/>
  <c r="J450" i="10"/>
  <c r="BK391" i="10"/>
  <c r="BK227" i="10"/>
  <c r="J190" i="10"/>
  <c r="J701" i="10"/>
  <c r="J611" i="10"/>
  <c r="BK142" i="10"/>
  <c r="J584" i="10"/>
  <c r="BK409" i="10"/>
  <c r="BK297" i="10"/>
  <c r="J202" i="10"/>
  <c r="BK149" i="10"/>
  <c r="BK617" i="10"/>
  <c r="BK739" i="10"/>
  <c r="BK645" i="10"/>
  <c r="J719" i="10"/>
  <c r="J628" i="10"/>
  <c r="BK215" i="10"/>
  <c r="J615" i="10"/>
  <c r="J476" i="10"/>
  <c r="BK427" i="10"/>
  <c r="J243" i="10"/>
  <c r="J142" i="10"/>
  <c r="J724" i="10"/>
  <c r="BK596" i="10"/>
  <c r="J539" i="10"/>
  <c r="J440" i="10"/>
  <c r="BK393" i="10"/>
  <c r="BK233" i="10"/>
  <c r="J280" i="11"/>
  <c r="BK180" i="11"/>
  <c r="J270" i="11"/>
  <c r="J213" i="11"/>
  <c r="BK165" i="11"/>
  <c r="J255" i="11"/>
  <c r="J170" i="11"/>
  <c r="J265" i="11"/>
  <c r="BK244" i="11"/>
  <c r="J167" i="11"/>
  <c r="BK137" i="11"/>
  <c r="BK292" i="11"/>
  <c r="J273" i="11"/>
  <c r="J174" i="11"/>
  <c r="J139" i="12"/>
  <c r="J132" i="12"/>
  <c r="BK139" i="12"/>
  <c r="BK130" i="12"/>
  <c r="BK126" i="12"/>
  <c r="BK155" i="13"/>
  <c r="BK145" i="13"/>
  <c r="J133" i="13"/>
  <c r="BK126" i="13"/>
  <c r="BK149" i="13"/>
  <c r="BK137" i="13"/>
  <c r="BK132" i="13"/>
  <c r="BK157" i="14"/>
  <c r="J176" i="14"/>
  <c r="BK160" i="14"/>
  <c r="BK148" i="14"/>
  <c r="J175" i="14"/>
  <c r="J158" i="14"/>
  <c r="BK164" i="14"/>
  <c r="J144" i="14"/>
  <c r="BK134" i="14"/>
  <c r="J151" i="14"/>
  <c r="BK133" i="14"/>
  <c r="BK188" i="15"/>
  <c r="J290" i="15"/>
  <c r="BK295" i="15"/>
  <c r="J255" i="15"/>
  <c r="BK236" i="15"/>
  <c r="J300" i="15"/>
  <c r="BK280" i="15"/>
  <c r="J262" i="15"/>
  <c r="BK244" i="15"/>
  <c r="BK192" i="15"/>
  <c r="J236" i="15"/>
  <c r="BK155" i="15"/>
  <c r="J267" i="15"/>
  <c r="J232" i="15"/>
  <c r="J195" i="15"/>
  <c r="J699" i="16"/>
  <c r="BK659" i="16"/>
  <c r="BK483" i="16"/>
  <c r="J436" i="16"/>
  <c r="BK225" i="16"/>
  <c r="BK683" i="16"/>
  <c r="BK643" i="16"/>
  <c r="J609" i="16"/>
  <c r="J474" i="16"/>
  <c r="BK379" i="16"/>
  <c r="BK296" i="16"/>
  <c r="BK732" i="16"/>
  <c r="J655" i="16"/>
  <c r="J491" i="16"/>
  <c r="BK430" i="16"/>
  <c r="BK245" i="16"/>
  <c r="J202" i="16"/>
  <c r="BK748" i="16"/>
  <c r="J667" i="16"/>
  <c r="J555" i="16"/>
  <c r="BK458" i="16"/>
  <c r="J351" i="16"/>
  <c r="BK209" i="16"/>
  <c r="BK227" i="16"/>
  <c r="J673" i="16"/>
  <c r="J630" i="16"/>
  <c r="BK358" i="16"/>
  <c r="BK737" i="16"/>
  <c r="J662" i="16"/>
  <c r="BK489" i="16"/>
  <c r="J411" i="16"/>
  <c r="BK233" i="16"/>
  <c r="BK770" i="16"/>
  <c r="J728" i="16"/>
  <c r="BK351" i="16"/>
  <c r="BK223" i="16"/>
  <c r="BK290" i="17"/>
  <c r="BK222" i="17"/>
  <c r="J202" i="17"/>
  <c r="BK293" i="17"/>
  <c r="BK183" i="17"/>
  <c r="J301" i="17"/>
  <c r="J267" i="17"/>
  <c r="J235" i="17"/>
  <c r="BK267" i="17"/>
  <c r="J210" i="17"/>
  <c r="BK144" i="17"/>
  <c r="BK231" i="17"/>
  <c r="J199" i="17"/>
  <c r="J136" i="18"/>
  <c r="J134" i="18"/>
  <c r="J131" i="18"/>
  <c r="BK128" i="18"/>
  <c r="J151" i="19"/>
  <c r="BK136" i="19"/>
  <c r="J146" i="19"/>
  <c r="BK131" i="19"/>
  <c r="J143" i="19"/>
  <c r="BK139" i="19"/>
  <c r="J136" i="19"/>
  <c r="BK150" i="20"/>
  <c r="J165" i="20"/>
  <c r="J169" i="20"/>
  <c r="BK159" i="20"/>
  <c r="J147" i="20"/>
  <c r="J146" i="20"/>
  <c r="J155" i="20"/>
  <c r="BK173" i="20"/>
  <c r="J162" i="20"/>
  <c r="J150" i="20"/>
  <c r="BK135" i="20"/>
  <c r="BK123" i="21"/>
  <c r="J128" i="21"/>
  <c r="R179" i="2" l="1"/>
  <c r="T299" i="2"/>
  <c r="T316" i="2"/>
  <c r="R347" i="2"/>
  <c r="P142" i="3"/>
  <c r="R142" i="3"/>
  <c r="R313" i="3"/>
  <c r="BK487" i="3"/>
  <c r="J487" i="3" s="1"/>
  <c r="J105" i="3" s="1"/>
  <c r="BK680" i="3"/>
  <c r="J680" i="3" s="1"/>
  <c r="J110" i="3" s="1"/>
  <c r="R689" i="3"/>
  <c r="T733" i="3"/>
  <c r="R847" i="3"/>
  <c r="R138" i="4"/>
  <c r="BK321" i="4"/>
  <c r="J321" i="4"/>
  <c r="J109" i="4" s="1"/>
  <c r="T329" i="4"/>
  <c r="R126" i="6"/>
  <c r="R125" i="6"/>
  <c r="BK150" i="7"/>
  <c r="J150" i="7"/>
  <c r="J104" i="7" s="1"/>
  <c r="R141" i="8"/>
  <c r="T147" i="8"/>
  <c r="R150" i="8"/>
  <c r="P169" i="8"/>
  <c r="P154" i="9"/>
  <c r="P249" i="9"/>
  <c r="P274" i="9"/>
  <c r="R232" i="10"/>
  <c r="T205" i="11"/>
  <c r="R258" i="11"/>
  <c r="R296" i="11"/>
  <c r="T124" i="12"/>
  <c r="T123" i="12" s="1"/>
  <c r="T122" i="12" s="1"/>
  <c r="P129" i="13"/>
  <c r="T134" i="13"/>
  <c r="BK150" i="14"/>
  <c r="J150" i="14"/>
  <c r="J103" i="14" s="1"/>
  <c r="BK154" i="15"/>
  <c r="J154" i="15" s="1"/>
  <c r="J101" i="15" s="1"/>
  <c r="T249" i="15"/>
  <c r="T299" i="15"/>
  <c r="P244" i="16"/>
  <c r="T435" i="16"/>
  <c r="BK608" i="16"/>
  <c r="J608" i="16" s="1"/>
  <c r="J108" i="16" s="1"/>
  <c r="P631" i="16"/>
  <c r="BK666" i="16"/>
  <c r="J666" i="16" s="1"/>
  <c r="J114" i="16" s="1"/>
  <c r="P179" i="2"/>
  <c r="BK294" i="2"/>
  <c r="J294" i="2" s="1"/>
  <c r="J110" i="2" s="1"/>
  <c r="BK323" i="2"/>
  <c r="J323" i="2"/>
  <c r="J113" i="2" s="1"/>
  <c r="T347" i="2"/>
  <c r="T259" i="3"/>
  <c r="T285" i="3"/>
  <c r="BK526" i="3"/>
  <c r="J526" i="3"/>
  <c r="J108" i="3" s="1"/>
  <c r="T665" i="3"/>
  <c r="T689" i="3"/>
  <c r="BK733" i="3"/>
  <c r="J733" i="3" s="1"/>
  <c r="J115" i="3" s="1"/>
  <c r="BK847" i="3"/>
  <c r="J847" i="3"/>
  <c r="J117" i="3" s="1"/>
  <c r="R225" i="4"/>
  <c r="P265" i="4"/>
  <c r="T291" i="4"/>
  <c r="R321" i="4"/>
  <c r="R329" i="4"/>
  <c r="P126" i="6"/>
  <c r="P125" i="6"/>
  <c r="T126" i="6"/>
  <c r="T125" i="6"/>
  <c r="BK128" i="7"/>
  <c r="J128" i="7"/>
  <c r="J100" i="7" s="1"/>
  <c r="R131" i="7"/>
  <c r="R135" i="7"/>
  <c r="P150" i="7"/>
  <c r="R131" i="8"/>
  <c r="T154" i="8"/>
  <c r="R169" i="8"/>
  <c r="BK154" i="9"/>
  <c r="J154" i="9"/>
  <c r="J101" i="9" s="1"/>
  <c r="BK249" i="9"/>
  <c r="J249" i="9" s="1"/>
  <c r="J110" i="9" s="1"/>
  <c r="T266" i="9"/>
  <c r="T290" i="9"/>
  <c r="BK232" i="10"/>
  <c r="J232" i="10"/>
  <c r="J103" i="10" s="1"/>
  <c r="R432" i="10"/>
  <c r="T470" i="10"/>
  <c r="T592" i="10"/>
  <c r="T606" i="10"/>
  <c r="R616" i="10"/>
  <c r="R639" i="10"/>
  <c r="R651" i="10"/>
  <c r="BK205" i="11"/>
  <c r="J205" i="11"/>
  <c r="J103" i="11"/>
  <c r="P258" i="11"/>
  <c r="T288" i="11"/>
  <c r="R124" i="12"/>
  <c r="R123" i="12"/>
  <c r="R122" i="12"/>
  <c r="BK125" i="13"/>
  <c r="J125" i="13"/>
  <c r="J99" i="13"/>
  <c r="T129" i="13"/>
  <c r="P142" i="13"/>
  <c r="BK131" i="14"/>
  <c r="J131" i="14"/>
  <c r="J99" i="14"/>
  <c r="T140" i="14"/>
  <c r="T143" i="14"/>
  <c r="T146" i="14"/>
  <c r="P165" i="14"/>
  <c r="R170" i="14"/>
  <c r="P139" i="15"/>
  <c r="P215" i="15"/>
  <c r="P254" i="15"/>
  <c r="P271" i="15"/>
  <c r="T271" i="15"/>
  <c r="BK299" i="15"/>
  <c r="J299" i="15"/>
  <c r="J113" i="15" s="1"/>
  <c r="R244" i="16"/>
  <c r="R435" i="16"/>
  <c r="T608" i="16"/>
  <c r="T622" i="16"/>
  <c r="R666" i="16"/>
  <c r="P136" i="17"/>
  <c r="BK283" i="17"/>
  <c r="J283" i="17" s="1"/>
  <c r="J108" i="17" s="1"/>
  <c r="R300" i="17"/>
  <c r="R124" i="18"/>
  <c r="R123" i="18" s="1"/>
  <c r="R122" i="18" s="1"/>
  <c r="R125" i="19"/>
  <c r="R134" i="19"/>
  <c r="T142" i="20"/>
  <c r="BK179" i="2"/>
  <c r="J179" i="2"/>
  <c r="J102" i="2"/>
  <c r="P294" i="2"/>
  <c r="P323" i="2"/>
  <c r="P178" i="3"/>
  <c r="BK259" i="3"/>
  <c r="J259" i="3" s="1"/>
  <c r="J102" i="3" s="1"/>
  <c r="BK285" i="3"/>
  <c r="J285" i="3" s="1"/>
  <c r="J103" i="3" s="1"/>
  <c r="T526" i="3"/>
  <c r="R665" i="3"/>
  <c r="R698" i="3"/>
  <c r="T721" i="3"/>
  <c r="R804" i="3"/>
  <c r="T225" i="4"/>
  <c r="BK265" i="4"/>
  <c r="J265" i="4" s="1"/>
  <c r="J105" i="4" s="1"/>
  <c r="P291" i="4"/>
  <c r="R313" i="4"/>
  <c r="P329" i="4"/>
  <c r="T335" i="4"/>
  <c r="T334" i="4"/>
  <c r="T130" i="6"/>
  <c r="T129" i="6" s="1"/>
  <c r="T124" i="6" s="1"/>
  <c r="P128" i="7"/>
  <c r="P127" i="7" s="1"/>
  <c r="T131" i="7"/>
  <c r="T135" i="7"/>
  <c r="R140" i="7"/>
  <c r="P131" i="8"/>
  <c r="P147" i="8"/>
  <c r="BK150" i="8"/>
  <c r="J150" i="8" s="1"/>
  <c r="J102" i="8" s="1"/>
  <c r="BK174" i="8"/>
  <c r="J174" i="8" s="1"/>
  <c r="J105" i="8" s="1"/>
  <c r="T154" i="9"/>
  <c r="P266" i="9"/>
  <c r="P231" i="9" s="1"/>
  <c r="R290" i="9"/>
  <c r="BK141" i="10"/>
  <c r="J141" i="10"/>
  <c r="J100" i="10"/>
  <c r="BK176" i="10"/>
  <c r="J176" i="10" s="1"/>
  <c r="J101" i="10" s="1"/>
  <c r="T176" i="10"/>
  <c r="R205" i="10"/>
  <c r="P432" i="10"/>
  <c r="P470" i="10"/>
  <c r="R592" i="10"/>
  <c r="R606" i="10"/>
  <c r="T616" i="10"/>
  <c r="T639" i="10"/>
  <c r="T651" i="10"/>
  <c r="BK136" i="11"/>
  <c r="J136" i="11" s="1"/>
  <c r="J102" i="11" s="1"/>
  <c r="T237" i="11"/>
  <c r="T279" i="11"/>
  <c r="T296" i="11"/>
  <c r="R134" i="13"/>
  <c r="R131" i="14"/>
  <c r="BK146" i="14"/>
  <c r="J146" i="14"/>
  <c r="J102" i="14"/>
  <c r="R165" i="14"/>
  <c r="BK139" i="15"/>
  <c r="J139" i="15"/>
  <c r="J100" i="15"/>
  <c r="T215" i="15"/>
  <c r="BK279" i="15"/>
  <c r="J279" i="15"/>
  <c r="J112" i="15"/>
  <c r="P141" i="16"/>
  <c r="BK190" i="16"/>
  <c r="J190" i="16"/>
  <c r="J101" i="16"/>
  <c r="R190" i="16"/>
  <c r="P217" i="16"/>
  <c r="BK473" i="16"/>
  <c r="J473" i="16" s="1"/>
  <c r="J107" i="16" s="1"/>
  <c r="R631" i="16"/>
  <c r="R654" i="16"/>
  <c r="T717" i="16"/>
  <c r="BK136" i="17"/>
  <c r="J136" i="17" s="1"/>
  <c r="J102" i="17" s="1"/>
  <c r="BK206" i="17"/>
  <c r="J206" i="17"/>
  <c r="J103" i="17" s="1"/>
  <c r="R239" i="17"/>
  <c r="T261" i="17"/>
  <c r="P283" i="17"/>
  <c r="T292" i="17"/>
  <c r="T125" i="19"/>
  <c r="BK134" i="19"/>
  <c r="J134" i="19"/>
  <c r="J101" i="19" s="1"/>
  <c r="T134" i="19"/>
  <c r="R128" i="20"/>
  <c r="R142" i="20"/>
  <c r="R145" i="20"/>
  <c r="P148" i="20"/>
  <c r="T163" i="20"/>
  <c r="BK168" i="20"/>
  <c r="J168" i="20" s="1"/>
  <c r="J105" i="20" s="1"/>
  <c r="BK140" i="2"/>
  <c r="T163" i="2"/>
  <c r="T258" i="2"/>
  <c r="R294" i="2"/>
  <c r="R323" i="2"/>
  <c r="T178" i="3"/>
  <c r="R259" i="3"/>
  <c r="R285" i="3"/>
  <c r="P526" i="3"/>
  <c r="R680" i="3"/>
  <c r="P698" i="3"/>
  <c r="P721" i="3"/>
  <c r="P804" i="3"/>
  <c r="P138" i="4"/>
  <c r="BK291" i="4"/>
  <c r="J291" i="4"/>
  <c r="J107" i="4"/>
  <c r="P321" i="4"/>
  <c r="R335" i="4"/>
  <c r="R334" i="4"/>
  <c r="P140" i="7"/>
  <c r="BK131" i="8"/>
  <c r="J131" i="8" s="1"/>
  <c r="J99" i="8" s="1"/>
  <c r="BK147" i="8"/>
  <c r="J147" i="8"/>
  <c r="J101" i="8" s="1"/>
  <c r="P150" i="8"/>
  <c r="BK169" i="8"/>
  <c r="J169" i="8"/>
  <c r="J104" i="8" s="1"/>
  <c r="R154" i="9"/>
  <c r="BK266" i="9"/>
  <c r="J266" i="9" s="1"/>
  <c r="J111" i="9" s="1"/>
  <c r="BK290" i="9"/>
  <c r="J290" i="9"/>
  <c r="J113" i="9" s="1"/>
  <c r="P141" i="10"/>
  <c r="P176" i="10"/>
  <c r="R176" i="10"/>
  <c r="T205" i="10"/>
  <c r="T432" i="10"/>
  <c r="R470" i="10"/>
  <c r="P592" i="10"/>
  <c r="P606" i="10"/>
  <c r="P616" i="10"/>
  <c r="P639" i="10"/>
  <c r="P651" i="10"/>
  <c r="P205" i="11"/>
  <c r="BK258" i="11"/>
  <c r="J258" i="11"/>
  <c r="J107" i="11"/>
  <c r="BK288" i="11"/>
  <c r="J288" i="11" s="1"/>
  <c r="J109" i="11" s="1"/>
  <c r="P124" i="12"/>
  <c r="P123" i="12" s="1"/>
  <c r="P122" i="12" s="1"/>
  <c r="AU109" i="1" s="1"/>
  <c r="BK134" i="13"/>
  <c r="P140" i="14"/>
  <c r="P146" i="14"/>
  <c r="T165" i="14"/>
  <c r="R154" i="15"/>
  <c r="P279" i="15"/>
  <c r="R141" i="16"/>
  <c r="P190" i="16"/>
  <c r="BK217" i="16"/>
  <c r="J217" i="16" s="1"/>
  <c r="J102" i="16" s="1"/>
  <c r="R217" i="16"/>
  <c r="R140" i="16" s="1"/>
  <c r="T473" i="16"/>
  <c r="T631" i="16"/>
  <c r="T654" i="16"/>
  <c r="P717" i="16"/>
  <c r="T206" i="17"/>
  <c r="T239" i="17"/>
  <c r="BK292" i="17"/>
  <c r="J292" i="17"/>
  <c r="J109" i="17"/>
  <c r="T300" i="17"/>
  <c r="P124" i="18"/>
  <c r="P123" i="18"/>
  <c r="P122" i="18"/>
  <c r="AU117" i="1" s="1"/>
  <c r="BK129" i="19"/>
  <c r="J129" i="19"/>
  <c r="J100" i="19"/>
  <c r="T129" i="19"/>
  <c r="P142" i="19"/>
  <c r="BK145" i="20"/>
  <c r="J145" i="20"/>
  <c r="J102" i="20" s="1"/>
  <c r="BK148" i="20"/>
  <c r="J148" i="20"/>
  <c r="J103" i="20"/>
  <c r="P163" i="20"/>
  <c r="P168" i="20"/>
  <c r="T140" i="2"/>
  <c r="P163" i="2"/>
  <c r="R258" i="2"/>
  <c r="BK299" i="2"/>
  <c r="J299" i="2"/>
  <c r="J111" i="2"/>
  <c r="BK316" i="2"/>
  <c r="J316" i="2"/>
  <c r="J112" i="2"/>
  <c r="BK347" i="2"/>
  <c r="J347" i="2" s="1"/>
  <c r="J114" i="2" s="1"/>
  <c r="BK313" i="3"/>
  <c r="J313" i="3" s="1"/>
  <c r="J104" i="3" s="1"/>
  <c r="T487" i="3"/>
  <c r="BK665" i="3"/>
  <c r="J665" i="3" s="1"/>
  <c r="J109" i="3" s="1"/>
  <c r="BK689" i="3"/>
  <c r="J689" i="3"/>
  <c r="J111" i="3" s="1"/>
  <c r="R733" i="3"/>
  <c r="T847" i="3"/>
  <c r="T138" i="4"/>
  <c r="BK313" i="4"/>
  <c r="J313" i="4" s="1"/>
  <c r="J108" i="4" s="1"/>
  <c r="BK329" i="4"/>
  <c r="J329" i="4" s="1"/>
  <c r="J110" i="4" s="1"/>
  <c r="BK126" i="6"/>
  <c r="J126" i="6"/>
  <c r="J100" i="6" s="1"/>
  <c r="T128" i="7"/>
  <c r="T127" i="7"/>
  <c r="BK140" i="7"/>
  <c r="J140" i="7" s="1"/>
  <c r="J103" i="7" s="1"/>
  <c r="BK141" i="8"/>
  <c r="J141" i="8"/>
  <c r="J100" i="8" s="1"/>
  <c r="BK154" i="8"/>
  <c r="J154" i="8"/>
  <c r="J103" i="8"/>
  <c r="P174" i="8"/>
  <c r="BK139" i="9"/>
  <c r="BK138" i="9"/>
  <c r="J138" i="9"/>
  <c r="J99" i="9" s="1"/>
  <c r="BK216" i="9"/>
  <c r="J216" i="9"/>
  <c r="J102" i="9"/>
  <c r="T249" i="9"/>
  <c r="R274" i="9"/>
  <c r="P232" i="10"/>
  <c r="BK432" i="10"/>
  <c r="J432" i="10" s="1"/>
  <c r="J104" i="10" s="1"/>
  <c r="BK470" i="10"/>
  <c r="J470" i="10" s="1"/>
  <c r="J107" i="10" s="1"/>
  <c r="BK592" i="10"/>
  <c r="J592" i="10"/>
  <c r="J108" i="10" s="1"/>
  <c r="BK606" i="10"/>
  <c r="J606" i="10"/>
  <c r="J110" i="10"/>
  <c r="BK616" i="10"/>
  <c r="J616" i="10" s="1"/>
  <c r="J111" i="10" s="1"/>
  <c r="BK639" i="10"/>
  <c r="J639" i="10" s="1"/>
  <c r="J112" i="10" s="1"/>
  <c r="BK651" i="10"/>
  <c r="J651" i="10"/>
  <c r="J114" i="10" s="1"/>
  <c r="BK706" i="10"/>
  <c r="J706" i="10"/>
  <c r="J115" i="10"/>
  <c r="R136" i="11"/>
  <c r="R237" i="11"/>
  <c r="P279" i="11"/>
  <c r="R288" i="11"/>
  <c r="BK124" i="12"/>
  <c r="J124" i="12" s="1"/>
  <c r="J100" i="12" s="1"/>
  <c r="T125" i="13"/>
  <c r="BK142" i="13"/>
  <c r="J142" i="13" s="1"/>
  <c r="J102" i="13" s="1"/>
  <c r="T131" i="14"/>
  <c r="P143" i="14"/>
  <c r="R150" i="14"/>
  <c r="BK170" i="14"/>
  <c r="J170" i="14" s="1"/>
  <c r="J105" i="14" s="1"/>
  <c r="T154" i="15"/>
  <c r="BK249" i="15"/>
  <c r="J249" i="15" s="1"/>
  <c r="J109" i="15" s="1"/>
  <c r="R254" i="15"/>
  <c r="T279" i="15"/>
  <c r="BK244" i="16"/>
  <c r="J244" i="16" s="1"/>
  <c r="J103" i="16" s="1"/>
  <c r="P435" i="16"/>
  <c r="P608" i="16"/>
  <c r="P622" i="16"/>
  <c r="P654" i="16"/>
  <c r="BK717" i="16"/>
  <c r="J717" i="16" s="1"/>
  <c r="J115" i="16" s="1"/>
  <c r="P206" i="17"/>
  <c r="BK239" i="17"/>
  <c r="J239" i="17" s="1"/>
  <c r="J105" i="17" s="1"/>
  <c r="R261" i="17"/>
  <c r="T283" i="17"/>
  <c r="P300" i="17"/>
  <c r="T124" i="18"/>
  <c r="T123" i="18"/>
  <c r="T122" i="18"/>
  <c r="BK125" i="19"/>
  <c r="J125" i="19" s="1"/>
  <c r="J99" i="19" s="1"/>
  <c r="P129" i="19"/>
  <c r="T142" i="19"/>
  <c r="T128" i="20"/>
  <c r="P142" i="20"/>
  <c r="P145" i="20"/>
  <c r="T148" i="20"/>
  <c r="R163" i="20"/>
  <c r="T168" i="20"/>
  <c r="T179" i="2"/>
  <c r="T294" i="2"/>
  <c r="T323" i="2"/>
  <c r="T142" i="3"/>
  <c r="T313" i="3"/>
  <c r="P487" i="3"/>
  <c r="T680" i="3"/>
  <c r="T698" i="3"/>
  <c r="R721" i="3"/>
  <c r="BK804" i="3"/>
  <c r="J804" i="3" s="1"/>
  <c r="J116" i="3" s="1"/>
  <c r="BK138" i="4"/>
  <c r="J138" i="4" s="1"/>
  <c r="J102" i="4" s="1"/>
  <c r="R265" i="4"/>
  <c r="R291" i="4"/>
  <c r="T313" i="4"/>
  <c r="T321" i="4"/>
  <c r="P335" i="4"/>
  <c r="P334" i="4"/>
  <c r="R130" i="6"/>
  <c r="R129" i="6" s="1"/>
  <c r="R124" i="6" s="1"/>
  <c r="R128" i="7"/>
  <c r="R127" i="7" s="1"/>
  <c r="P135" i="7"/>
  <c r="R150" i="7"/>
  <c r="T141" i="8"/>
  <c r="R147" i="8"/>
  <c r="T150" i="8"/>
  <c r="R174" i="8"/>
  <c r="P139" i="9"/>
  <c r="P216" i="9"/>
  <c r="R266" i="9"/>
  <c r="P290" i="9"/>
  <c r="R141" i="10"/>
  <c r="R140" i="10" s="1"/>
  <c r="BK205" i="10"/>
  <c r="J205" i="10"/>
  <c r="J102" i="10"/>
  <c r="P136" i="11"/>
  <c r="BK237" i="11"/>
  <c r="J237" i="11"/>
  <c r="J105" i="11"/>
  <c r="BK279" i="11"/>
  <c r="J279" i="11" s="1"/>
  <c r="J108" i="11" s="1"/>
  <c r="P288" i="11"/>
  <c r="BK129" i="13"/>
  <c r="J129" i="13" s="1"/>
  <c r="J100" i="13" s="1"/>
  <c r="T142" i="13"/>
  <c r="P131" i="14"/>
  <c r="R140" i="14"/>
  <c r="R127" i="14" s="1"/>
  <c r="R143" i="14"/>
  <c r="R146" i="14"/>
  <c r="BK165" i="14"/>
  <c r="J165" i="14"/>
  <c r="J104" i="14" s="1"/>
  <c r="P170" i="14"/>
  <c r="R139" i="15"/>
  <c r="BK215" i="15"/>
  <c r="J215" i="15" s="1"/>
  <c r="J102" i="15" s="1"/>
  <c r="BK254" i="15"/>
  <c r="J254" i="15"/>
  <c r="J110" i="15" s="1"/>
  <c r="BK271" i="15"/>
  <c r="J271" i="15"/>
  <c r="J111" i="15"/>
  <c r="R271" i="15"/>
  <c r="P299" i="15"/>
  <c r="T141" i="16"/>
  <c r="T190" i="16"/>
  <c r="T217" i="16"/>
  <c r="R473" i="16"/>
  <c r="BK622" i="16"/>
  <c r="J622" i="16"/>
  <c r="J110" i="16" s="1"/>
  <c r="BK654" i="16"/>
  <c r="J654" i="16"/>
  <c r="J112" i="16"/>
  <c r="R717" i="16"/>
  <c r="R206" i="17"/>
  <c r="P239" i="17"/>
  <c r="P261" i="17"/>
  <c r="R283" i="17"/>
  <c r="BK300" i="17"/>
  <c r="J300" i="17"/>
  <c r="J110" i="17"/>
  <c r="BK124" i="18"/>
  <c r="J124" i="18" s="1"/>
  <c r="J100" i="18" s="1"/>
  <c r="P125" i="19"/>
  <c r="R129" i="19"/>
  <c r="R142" i="19"/>
  <c r="BK128" i="20"/>
  <c r="J128" i="20"/>
  <c r="J99" i="20" s="1"/>
  <c r="BK142" i="20"/>
  <c r="J142" i="20"/>
  <c r="J101" i="20"/>
  <c r="T145" i="20"/>
  <c r="R148" i="20"/>
  <c r="BK163" i="20"/>
  <c r="J163" i="20"/>
  <c r="J104" i="20" s="1"/>
  <c r="R168" i="20"/>
  <c r="R140" i="2"/>
  <c r="R139" i="2"/>
  <c r="R163" i="2"/>
  <c r="BK258" i="2"/>
  <c r="J258" i="2"/>
  <c r="J103" i="2"/>
  <c r="P299" i="2"/>
  <c r="P316" i="2"/>
  <c r="P347" i="2"/>
  <c r="BK142" i="3"/>
  <c r="J142" i="3" s="1"/>
  <c r="J100" i="3" s="1"/>
  <c r="BK178" i="3"/>
  <c r="J178" i="3"/>
  <c r="J101" i="3" s="1"/>
  <c r="P313" i="3"/>
  <c r="R487" i="3"/>
  <c r="P680" i="3"/>
  <c r="BK698" i="3"/>
  <c r="J698" i="3" s="1"/>
  <c r="J112" i="3" s="1"/>
  <c r="BK721" i="3"/>
  <c r="J721" i="3" s="1"/>
  <c r="J113" i="3" s="1"/>
  <c r="T804" i="3"/>
  <c r="P225" i="4"/>
  <c r="T265" i="4"/>
  <c r="P130" i="6"/>
  <c r="P129" i="6"/>
  <c r="P124" i="6"/>
  <c r="AU101" i="1" s="1"/>
  <c r="BK131" i="7"/>
  <c r="J131" i="7"/>
  <c r="J101" i="7"/>
  <c r="BK135" i="7"/>
  <c r="J135" i="7" s="1"/>
  <c r="J102" i="7" s="1"/>
  <c r="T150" i="7"/>
  <c r="P141" i="8"/>
  <c r="P127" i="8" s="1"/>
  <c r="AU103" i="1" s="1"/>
  <c r="P154" i="8"/>
  <c r="T174" i="8"/>
  <c r="R139" i="9"/>
  <c r="R216" i="9"/>
  <c r="R249" i="9"/>
  <c r="R231" i="9"/>
  <c r="T274" i="9"/>
  <c r="T231" i="9" s="1"/>
  <c r="T232" i="10"/>
  <c r="T136" i="11"/>
  <c r="P237" i="11"/>
  <c r="R279" i="11"/>
  <c r="BK296" i="11"/>
  <c r="J296" i="11" s="1"/>
  <c r="J110" i="11" s="1"/>
  <c r="P125" i="13"/>
  <c r="R129" i="13"/>
  <c r="R142" i="13"/>
  <c r="BK140" i="14"/>
  <c r="J140" i="14"/>
  <c r="J100" i="14"/>
  <c r="BK143" i="14"/>
  <c r="J143" i="14"/>
  <c r="J101" i="14"/>
  <c r="P150" i="14"/>
  <c r="P127" i="14" s="1"/>
  <c r="AU111" i="1" s="1"/>
  <c r="T170" i="14"/>
  <c r="T139" i="15"/>
  <c r="R215" i="15"/>
  <c r="P249" i="15"/>
  <c r="P230" i="15" s="1"/>
  <c r="T254" i="15"/>
  <c r="T230" i="15" s="1"/>
  <c r="R279" i="15"/>
  <c r="BK141" i="16"/>
  <c r="T244" i="16"/>
  <c r="BK435" i="16"/>
  <c r="J435" i="16"/>
  <c r="J104" i="16" s="1"/>
  <c r="R608" i="16"/>
  <c r="R622" i="16"/>
  <c r="P666" i="16"/>
  <c r="T136" i="17"/>
  <c r="T135" i="17" s="1"/>
  <c r="T134" i="17" s="1"/>
  <c r="R292" i="17"/>
  <c r="R135" i="17" s="1"/>
  <c r="BK142" i="19"/>
  <c r="J142" i="19" s="1"/>
  <c r="J102" i="19" s="1"/>
  <c r="P140" i="2"/>
  <c r="BK163" i="2"/>
  <c r="J163" i="2"/>
  <c r="J101" i="2"/>
  <c r="P258" i="2"/>
  <c r="P139" i="2" s="1"/>
  <c r="R299" i="2"/>
  <c r="R316" i="2"/>
  <c r="R178" i="3"/>
  <c r="R141" i="3"/>
  <c r="P259" i="3"/>
  <c r="P285" i="3"/>
  <c r="R526" i="3"/>
  <c r="R525" i="3" s="1"/>
  <c r="P665" i="3"/>
  <c r="P689" i="3"/>
  <c r="P733" i="3"/>
  <c r="P847" i="3"/>
  <c r="BK225" i="4"/>
  <c r="J225" i="4"/>
  <c r="J103" i="4"/>
  <c r="P313" i="4"/>
  <c r="BK335" i="4"/>
  <c r="J335" i="4"/>
  <c r="J112" i="4"/>
  <c r="BK130" i="6"/>
  <c r="BK129" i="6" s="1"/>
  <c r="J129" i="6" s="1"/>
  <c r="J101" i="6" s="1"/>
  <c r="P131" i="7"/>
  <c r="T140" i="7"/>
  <c r="T131" i="8"/>
  <c r="T127" i="8"/>
  <c r="R154" i="8"/>
  <c r="T169" i="8"/>
  <c r="T139" i="9"/>
  <c r="T216" i="9"/>
  <c r="BK274" i="9"/>
  <c r="J274" i="9" s="1"/>
  <c r="J112" i="9" s="1"/>
  <c r="T141" i="10"/>
  <c r="T140" i="10" s="1"/>
  <c r="P205" i="10"/>
  <c r="P706" i="10"/>
  <c r="R706" i="10"/>
  <c r="T706" i="10"/>
  <c r="R205" i="11"/>
  <c r="T258" i="11"/>
  <c r="P296" i="11"/>
  <c r="R125" i="13"/>
  <c r="P134" i="13"/>
  <c r="T150" i="14"/>
  <c r="T127" i="14" s="1"/>
  <c r="P154" i="15"/>
  <c r="R249" i="15"/>
  <c r="R230" i="15" s="1"/>
  <c r="R299" i="15"/>
  <c r="P473" i="16"/>
  <c r="P472" i="16"/>
  <c r="BK631" i="16"/>
  <c r="J631" i="16"/>
  <c r="J111" i="16"/>
  <c r="T666" i="16"/>
  <c r="R136" i="17"/>
  <c r="R134" i="17"/>
  <c r="BK261" i="17"/>
  <c r="J261" i="17" s="1"/>
  <c r="J107" i="17" s="1"/>
  <c r="P292" i="17"/>
  <c r="P134" i="19"/>
  <c r="P128" i="20"/>
  <c r="P127" i="20"/>
  <c r="AU119" i="1"/>
  <c r="BK118" i="21"/>
  <c r="J118" i="21" s="1"/>
  <c r="J97" i="21" s="1"/>
  <c r="P118" i="21"/>
  <c r="P117" i="21" s="1"/>
  <c r="AU120" i="1" s="1"/>
  <c r="T118" i="21"/>
  <c r="T117" i="21"/>
  <c r="BK285" i="2"/>
  <c r="J285" i="2" s="1"/>
  <c r="J107" i="2" s="1"/>
  <c r="BK292" i="2"/>
  <c r="J292" i="2"/>
  <c r="J109" i="2" s="1"/>
  <c r="BK523" i="3"/>
  <c r="J523" i="3"/>
  <c r="J106" i="3" s="1"/>
  <c r="BK745" i="10"/>
  <c r="J745" i="10"/>
  <c r="J116" i="10"/>
  <c r="BK246" i="15"/>
  <c r="J246" i="15" s="1"/>
  <c r="J108" i="15" s="1"/>
  <c r="BK232" i="9"/>
  <c r="J232" i="9" s="1"/>
  <c r="J104" i="9" s="1"/>
  <c r="BK231" i="15"/>
  <c r="J231" i="15"/>
  <c r="J104" i="15"/>
  <c r="BK243" i="15"/>
  <c r="J243" i="15"/>
  <c r="J107" i="15"/>
  <c r="BK754" i="16"/>
  <c r="J754" i="16" s="1"/>
  <c r="J116" i="16" s="1"/>
  <c r="BK234" i="17"/>
  <c r="J234" i="17" s="1"/>
  <c r="J104" i="17" s="1"/>
  <c r="BK275" i="2"/>
  <c r="J275" i="2" s="1"/>
  <c r="J105" i="2" s="1"/>
  <c r="BK244" i="9"/>
  <c r="J244" i="9"/>
  <c r="J107" i="9" s="1"/>
  <c r="BK363" i="2"/>
  <c r="J363" i="2" s="1"/>
  <c r="J116" i="2" s="1"/>
  <c r="BK728" i="3"/>
  <c r="J728" i="3" s="1"/>
  <c r="J114" i="3" s="1"/>
  <c r="BK862" i="3"/>
  <c r="J862" i="3" s="1"/>
  <c r="J118" i="3" s="1"/>
  <c r="BK306" i="9"/>
  <c r="J306" i="9"/>
  <c r="J115" i="9" s="1"/>
  <c r="BK646" i="10"/>
  <c r="J646" i="10" s="1"/>
  <c r="J113" i="10" s="1"/>
  <c r="BK762" i="10"/>
  <c r="J762" i="10" s="1"/>
  <c r="J117" i="10" s="1"/>
  <c r="BK235" i="15"/>
  <c r="J235" i="15" s="1"/>
  <c r="J105" i="15" s="1"/>
  <c r="BK140" i="20"/>
  <c r="BK127" i="20" s="1"/>
  <c r="J127" i="20" s="1"/>
  <c r="J98" i="20" s="1"/>
  <c r="BK287" i="4"/>
  <c r="J287" i="4"/>
  <c r="J106" i="4" s="1"/>
  <c r="BK127" i="8"/>
  <c r="J127" i="8" s="1"/>
  <c r="BK240" i="9"/>
  <c r="J240" i="9" s="1"/>
  <c r="J106" i="9" s="1"/>
  <c r="BK467" i="10"/>
  <c r="J467" i="10"/>
  <c r="J105" i="10" s="1"/>
  <c r="BK601" i="10"/>
  <c r="J601" i="10" s="1"/>
  <c r="J109" i="10" s="1"/>
  <c r="BK289" i="2"/>
  <c r="J289" i="2" s="1"/>
  <c r="J108" i="2" s="1"/>
  <c r="BK359" i="2"/>
  <c r="J359" i="2" s="1"/>
  <c r="J115" i="2" s="1"/>
  <c r="BK257" i="4"/>
  <c r="J257" i="4"/>
  <c r="J104" i="4" s="1"/>
  <c r="BK254" i="11"/>
  <c r="J254" i="11" s="1"/>
  <c r="J106" i="11" s="1"/>
  <c r="BK311" i="15"/>
  <c r="J311" i="15" s="1"/>
  <c r="J114" i="15" s="1"/>
  <c r="BK315" i="15"/>
  <c r="J315" i="15" s="1"/>
  <c r="J115" i="15" s="1"/>
  <c r="BK617" i="16"/>
  <c r="J617" i="16"/>
  <c r="J109" i="16" s="1"/>
  <c r="BK661" i="16"/>
  <c r="J661" i="16" s="1"/>
  <c r="J113" i="16" s="1"/>
  <c r="BK769" i="16"/>
  <c r="J769" i="16" s="1"/>
  <c r="J117" i="16" s="1"/>
  <c r="BK128" i="5"/>
  <c r="J128" i="5" s="1"/>
  <c r="J102" i="5" s="1"/>
  <c r="BK236" i="9"/>
  <c r="J236" i="9"/>
  <c r="J105" i="9" s="1"/>
  <c r="BK239" i="15"/>
  <c r="J239" i="15" s="1"/>
  <c r="J106" i="15" s="1"/>
  <c r="BK470" i="16"/>
  <c r="J470" i="16" s="1"/>
  <c r="J105" i="16" s="1"/>
  <c r="BK257" i="17"/>
  <c r="J257" i="17" s="1"/>
  <c r="J106" i="17" s="1"/>
  <c r="BK281" i="2"/>
  <c r="J281" i="2"/>
  <c r="J106" i="2" s="1"/>
  <c r="BK302" i="9"/>
  <c r="J302" i="9" s="1"/>
  <c r="J114" i="9" s="1"/>
  <c r="BK232" i="11"/>
  <c r="J232" i="11" s="1"/>
  <c r="J104" i="11" s="1"/>
  <c r="J92" i="21"/>
  <c r="BE120" i="21"/>
  <c r="BE125" i="21"/>
  <c r="E107" i="21"/>
  <c r="BE119" i="21"/>
  <c r="BE127" i="21"/>
  <c r="F92" i="21"/>
  <c r="J89" i="21"/>
  <c r="BE123" i="21"/>
  <c r="BE128" i="21"/>
  <c r="BE122" i="21"/>
  <c r="F94" i="20"/>
  <c r="J121" i="20"/>
  <c r="BE143" i="20"/>
  <c r="BE149" i="20"/>
  <c r="BE154" i="20"/>
  <c r="BE159" i="20"/>
  <c r="BE161" i="20"/>
  <c r="BE165" i="20"/>
  <c r="BE173" i="20"/>
  <c r="BE131" i="20"/>
  <c r="BE138" i="20"/>
  <c r="BE164" i="20"/>
  <c r="BE170" i="20"/>
  <c r="BE135" i="20"/>
  <c r="BE137" i="20"/>
  <c r="BE139" i="20"/>
  <c r="BE144" i="20"/>
  <c r="BE146" i="20"/>
  <c r="BE152" i="20"/>
  <c r="BE162" i="20"/>
  <c r="J94" i="20"/>
  <c r="BE129" i="20"/>
  <c r="BE132" i="20"/>
  <c r="BE134" i="20"/>
  <c r="BE141" i="20"/>
  <c r="BE155" i="20"/>
  <c r="BE167" i="20"/>
  <c r="E85" i="20"/>
  <c r="BE133" i="20"/>
  <c r="BE136" i="20"/>
  <c r="BE150" i="20"/>
  <c r="BE172" i="20"/>
  <c r="BE151" i="20"/>
  <c r="BE156" i="20"/>
  <c r="BE160" i="20"/>
  <c r="BE169" i="20"/>
  <c r="BE130" i="20"/>
  <c r="BE153" i="20"/>
  <c r="BE158" i="20"/>
  <c r="BE147" i="20"/>
  <c r="BE157" i="20"/>
  <c r="BE171" i="20"/>
  <c r="BE126" i="19"/>
  <c r="J118" i="19"/>
  <c r="BE130" i="19"/>
  <c r="BE132" i="19"/>
  <c r="BE145" i="19"/>
  <c r="BE148" i="19"/>
  <c r="BE138" i="19"/>
  <c r="BE141" i="19"/>
  <c r="BK123" i="18"/>
  <c r="J123" i="18"/>
  <c r="J99" i="18" s="1"/>
  <c r="F121" i="19"/>
  <c r="BE133" i="19"/>
  <c r="BE140" i="19"/>
  <c r="BE146" i="19"/>
  <c r="BE147" i="19"/>
  <c r="BE149" i="19"/>
  <c r="E85" i="19"/>
  <c r="J94" i="19"/>
  <c r="BE127" i="19"/>
  <c r="BE128" i="19"/>
  <c r="BE136" i="19"/>
  <c r="BE137" i="19"/>
  <c r="BE139" i="19"/>
  <c r="BE144" i="19"/>
  <c r="BE152" i="19"/>
  <c r="BE143" i="19"/>
  <c r="BE131" i="19"/>
  <c r="BE153" i="19"/>
  <c r="BE135" i="19"/>
  <c r="BE150" i="19"/>
  <c r="BE151" i="19"/>
  <c r="E85" i="18"/>
  <c r="J94" i="18"/>
  <c r="BE125" i="18"/>
  <c r="BK135" i="17"/>
  <c r="J135" i="17"/>
  <c r="J101" i="17"/>
  <c r="BE126" i="18"/>
  <c r="BE128" i="18"/>
  <c r="BE134" i="18"/>
  <c r="F119" i="18"/>
  <c r="BE131" i="18"/>
  <c r="BE132" i="18"/>
  <c r="BE137" i="18"/>
  <c r="J91" i="18"/>
  <c r="BE130" i="18"/>
  <c r="BE135" i="18"/>
  <c r="BE127" i="18"/>
  <c r="BE129" i="18"/>
  <c r="BE133" i="18"/>
  <c r="BE136" i="18"/>
  <c r="J141" i="16"/>
  <c r="J100" i="16"/>
  <c r="E85" i="17"/>
  <c r="F96" i="17"/>
  <c r="BE165" i="17"/>
  <c r="BE177" i="17"/>
  <c r="BE179" i="17"/>
  <c r="BE207" i="17"/>
  <c r="BE235" i="17"/>
  <c r="BE272" i="17"/>
  <c r="BE290" i="17"/>
  <c r="BE151" i="17"/>
  <c r="BE183" i="17"/>
  <c r="BE199" i="17"/>
  <c r="BE251" i="17"/>
  <c r="BE156" i="17"/>
  <c r="BE214" i="17"/>
  <c r="BE222" i="17"/>
  <c r="BE231" i="17"/>
  <c r="BE265" i="17"/>
  <c r="BE269" i="17"/>
  <c r="J93" i="17"/>
  <c r="BE247" i="17"/>
  <c r="BE163" i="17"/>
  <c r="BE253" i="17"/>
  <c r="BE255" i="17"/>
  <c r="BE262" i="17"/>
  <c r="BE277" i="17"/>
  <c r="BE294" i="17"/>
  <c r="BE301" i="17"/>
  <c r="J96" i="17"/>
  <c r="BE144" i="17"/>
  <c r="BE147" i="17"/>
  <c r="BE175" i="17"/>
  <c r="BE189" i="17"/>
  <c r="BE202" i="17"/>
  <c r="BE204" i="17"/>
  <c r="BE274" i="17"/>
  <c r="BE296" i="17"/>
  <c r="BE298" i="17"/>
  <c r="BE303" i="17"/>
  <c r="BE168" i="17"/>
  <c r="BE170" i="17"/>
  <c r="BE173" i="17"/>
  <c r="BE192" i="17"/>
  <c r="BE210" i="17"/>
  <c r="BE224" i="17"/>
  <c r="BE267" i="17"/>
  <c r="BK472" i="16"/>
  <c r="J472" i="16" s="1"/>
  <c r="J106" i="16" s="1"/>
  <c r="BE137" i="17"/>
  <c r="BE240" i="17"/>
  <c r="BE258" i="17"/>
  <c r="BE284" i="17"/>
  <c r="BE287" i="17"/>
  <c r="BE293" i="17"/>
  <c r="J136" i="16"/>
  <c r="BE148" i="16"/>
  <c r="BE214" i="16"/>
  <c r="BE241" i="16"/>
  <c r="BE358" i="16"/>
  <c r="BE379" i="16"/>
  <c r="BE409" i="16"/>
  <c r="BE443" i="16"/>
  <c r="BE458" i="16"/>
  <c r="BE474" i="16"/>
  <c r="BE530" i="16"/>
  <c r="BE599" i="16"/>
  <c r="BE653" i="16"/>
  <c r="BE659" i="16"/>
  <c r="BE703" i="16"/>
  <c r="BE755" i="16"/>
  <c r="BE767" i="16"/>
  <c r="BE770" i="16"/>
  <c r="BK230" i="15"/>
  <c r="J230" i="15"/>
  <c r="J103" i="15"/>
  <c r="BE162" i="16"/>
  <c r="BE212" i="16"/>
  <c r="BE218" i="16"/>
  <c r="BE223" i="16"/>
  <c r="BE225" i="16"/>
  <c r="BE227" i="16"/>
  <c r="BE229" i="16"/>
  <c r="BE236" i="16"/>
  <c r="BE239" i="16"/>
  <c r="BE309" i="16"/>
  <c r="BE351" i="16"/>
  <c r="BE395" i="16"/>
  <c r="BE397" i="16"/>
  <c r="BE401" i="16"/>
  <c r="BE609" i="16"/>
  <c r="BE688" i="16"/>
  <c r="BE707" i="16"/>
  <c r="BE712" i="16"/>
  <c r="BE186" i="16"/>
  <c r="BE191" i="16"/>
  <c r="BE196" i="16"/>
  <c r="BE205" i="16"/>
  <c r="BE209" i="16"/>
  <c r="BE267" i="16"/>
  <c r="BE283" i="16"/>
  <c r="BE296" i="16"/>
  <c r="BE304" i="16"/>
  <c r="BE307" i="16"/>
  <c r="BE355" i="16"/>
  <c r="BE451" i="16"/>
  <c r="BE466" i="16"/>
  <c r="BE481" i="16"/>
  <c r="BE483" i="16"/>
  <c r="BE489" i="16"/>
  <c r="BE491" i="16"/>
  <c r="BE536" i="16"/>
  <c r="BE612" i="16"/>
  <c r="BE616" i="16"/>
  <c r="BE618" i="16"/>
  <c r="BE632" i="16"/>
  <c r="BE636" i="16"/>
  <c r="BE650" i="16"/>
  <c r="BE667" i="16"/>
  <c r="BE678" i="16"/>
  <c r="BE683" i="16"/>
  <c r="BE728" i="16"/>
  <c r="BE731" i="16"/>
  <c r="J91" i="16"/>
  <c r="BE170" i="16"/>
  <c r="BE245" i="16"/>
  <c r="BE254" i="16"/>
  <c r="E127" i="16"/>
  <c r="BE231" i="16"/>
  <c r="BE445" i="16"/>
  <c r="BE447" i="16"/>
  <c r="BE453" i="16"/>
  <c r="BE524" i="16"/>
  <c r="BE607" i="16"/>
  <c r="BE628" i="16"/>
  <c r="BE662" i="16"/>
  <c r="BE695" i="16"/>
  <c r="BE699" i="16"/>
  <c r="BE718" i="16"/>
  <c r="BE725" i="16"/>
  <c r="BE739" i="16"/>
  <c r="BE746" i="16"/>
  <c r="BK138" i="15"/>
  <c r="BK137" i="15" s="1"/>
  <c r="J137" i="15" s="1"/>
  <c r="J98" i="15" s="1"/>
  <c r="BE177" i="16"/>
  <c r="BE345" i="16"/>
  <c r="BE393" i="16"/>
  <c r="BE411" i="16"/>
  <c r="BE415" i="16"/>
  <c r="BE418" i="16"/>
  <c r="BE424" i="16"/>
  <c r="BE428" i="16"/>
  <c r="BE436" i="16"/>
  <c r="BE455" i="16"/>
  <c r="BE515" i="16"/>
  <c r="BE549" i="16"/>
  <c r="BE555" i="16"/>
  <c r="BE575" i="16"/>
  <c r="BE589" i="16"/>
  <c r="BE623" i="16"/>
  <c r="BE630" i="16"/>
  <c r="BE733" i="16"/>
  <c r="BE748" i="16"/>
  <c r="F94" i="16"/>
  <c r="BE142" i="16"/>
  <c r="BE155" i="16"/>
  <c r="BE179" i="16"/>
  <c r="BE182" i="16"/>
  <c r="BE202" i="16"/>
  <c r="BE233" i="16"/>
  <c r="BE441" i="16"/>
  <c r="BE449" i="16"/>
  <c r="BE468" i="16"/>
  <c r="BE639" i="16"/>
  <c r="BE660" i="16"/>
  <c r="BE686" i="16"/>
  <c r="BE716" i="16"/>
  <c r="BE311" i="16"/>
  <c r="BE330" i="16"/>
  <c r="BE342" i="16"/>
  <c r="BE430" i="16"/>
  <c r="BE433" i="16"/>
  <c r="BE460" i="16"/>
  <c r="BE471" i="16"/>
  <c r="BE543" i="16"/>
  <c r="BE626" i="16"/>
  <c r="BE643" i="16"/>
  <c r="BE648" i="16"/>
  <c r="BE655" i="16"/>
  <c r="BE673" i="16"/>
  <c r="BE732" i="16"/>
  <c r="BE737" i="16"/>
  <c r="BE155" i="15"/>
  <c r="BE161" i="15"/>
  <c r="BE178" i="15"/>
  <c r="BE192" i="15"/>
  <c r="J91" i="15"/>
  <c r="BE225" i="15"/>
  <c r="BE252" i="15"/>
  <c r="BE290" i="15"/>
  <c r="E125" i="15"/>
  <c r="F134" i="15"/>
  <c r="BE182" i="15"/>
  <c r="BE217" i="15"/>
  <c r="BE265" i="15"/>
  <c r="BE316" i="15"/>
  <c r="BE277" i="15"/>
  <c r="BE301" i="15"/>
  <c r="BK127" i="14"/>
  <c r="J127" i="14" s="1"/>
  <c r="J98" i="14" s="1"/>
  <c r="BE140" i="15"/>
  <c r="BE145" i="15"/>
  <c r="BE147" i="15"/>
  <c r="BE150" i="15"/>
  <c r="BE152" i="15"/>
  <c r="BE185" i="15"/>
  <c r="BE199" i="15"/>
  <c r="BE202" i="15"/>
  <c r="BE218" i="15"/>
  <c r="BE220" i="15"/>
  <c r="BE228" i="15"/>
  <c r="BE244" i="15"/>
  <c r="BE250" i="15"/>
  <c r="BE258" i="15"/>
  <c r="BE262" i="15"/>
  <c r="BE312" i="15"/>
  <c r="BE174" i="15"/>
  <c r="BE188" i="15"/>
  <c r="BE216" i="15"/>
  <c r="BE236" i="15"/>
  <c r="BE247" i="15"/>
  <c r="BE255" i="15"/>
  <c r="BE267" i="15"/>
  <c r="BE269" i="15"/>
  <c r="BE292" i="15"/>
  <c r="BE300" i="15"/>
  <c r="BE302" i="15"/>
  <c r="J94" i="15"/>
  <c r="BE195" i="15"/>
  <c r="BE205" i="15"/>
  <c r="BE222" i="15"/>
  <c r="BE232" i="15"/>
  <c r="BE240" i="15"/>
  <c r="BE260" i="15"/>
  <c r="BE272" i="15"/>
  <c r="BE280" i="15"/>
  <c r="BE295" i="15"/>
  <c r="J134" i="13"/>
  <c r="J101" i="13" s="1"/>
  <c r="F124" i="14"/>
  <c r="BE148" i="14"/>
  <c r="E85" i="14"/>
  <c r="J94" i="14"/>
  <c r="BE137" i="14"/>
  <c r="BE144" i="14"/>
  <c r="BE153" i="14"/>
  <c r="J121" i="14"/>
  <c r="BE132" i="14"/>
  <c r="BE135" i="14"/>
  <c r="BE149" i="14"/>
  <c r="BE151" i="14"/>
  <c r="BE157" i="14"/>
  <c r="BE160" i="14"/>
  <c r="BE141" i="14"/>
  <c r="BE147" i="14"/>
  <c r="BE155" i="14"/>
  <c r="BE159" i="14"/>
  <c r="BE162" i="14"/>
  <c r="BE163" i="14"/>
  <c r="BE166" i="14"/>
  <c r="BE171" i="14"/>
  <c r="BE173" i="14"/>
  <c r="BE175" i="14"/>
  <c r="BE176" i="14"/>
  <c r="BE129" i="14"/>
  <c r="BE138" i="14"/>
  <c r="BE145" i="14"/>
  <c r="BE167" i="14"/>
  <c r="BE130" i="14"/>
  <c r="BE134" i="14"/>
  <c r="BE139" i="14"/>
  <c r="BE142" i="14"/>
  <c r="BE152" i="14"/>
  <c r="BE154" i="14"/>
  <c r="BE158" i="14"/>
  <c r="BE161" i="14"/>
  <c r="BE164" i="14"/>
  <c r="BE169" i="14"/>
  <c r="BE172" i="14"/>
  <c r="BE174" i="14"/>
  <c r="BE128" i="14"/>
  <c r="BE133" i="14"/>
  <c r="BE136" i="14"/>
  <c r="BE156" i="14"/>
  <c r="J118" i="13"/>
  <c r="BE140" i="13"/>
  <c r="J94" i="13"/>
  <c r="BE126" i="13"/>
  <c r="BE131" i="13"/>
  <c r="BE133" i="13"/>
  <c r="BE137" i="13"/>
  <c r="BE138" i="13"/>
  <c r="BE143" i="13"/>
  <c r="BE145" i="13"/>
  <c r="BE148" i="13"/>
  <c r="BK123" i="12"/>
  <c r="J123" i="12" s="1"/>
  <c r="J99" i="12" s="1"/>
  <c r="E85" i="13"/>
  <c r="BE132" i="13"/>
  <c r="BE135" i="13"/>
  <c r="BE136" i="13"/>
  <c r="BE139" i="13"/>
  <c r="BE141" i="13"/>
  <c r="BE144" i="13"/>
  <c r="BE147" i="13"/>
  <c r="BE155" i="13"/>
  <c r="BE149" i="13"/>
  <c r="BE150" i="13"/>
  <c r="BE152" i="13"/>
  <c r="BE153" i="13"/>
  <c r="F94" i="13"/>
  <c r="BE127" i="13"/>
  <c r="BE128" i="13"/>
  <c r="BE130" i="13"/>
  <c r="BE146" i="13"/>
  <c r="BE151" i="13"/>
  <c r="BE154" i="13"/>
  <c r="BK135" i="11"/>
  <c r="J135" i="11" s="1"/>
  <c r="J101" i="11" s="1"/>
  <c r="E85" i="12"/>
  <c r="F94" i="12"/>
  <c r="BE125" i="12"/>
  <c r="J94" i="12"/>
  <c r="BE126" i="12"/>
  <c r="J91" i="12"/>
  <c r="BE131" i="12"/>
  <c r="BE132" i="12"/>
  <c r="BE135" i="12"/>
  <c r="BE136" i="12"/>
  <c r="BE139" i="12"/>
  <c r="BE127" i="12"/>
  <c r="BE130" i="12"/>
  <c r="BE133" i="12"/>
  <c r="BE134" i="12"/>
  <c r="BE137" i="12"/>
  <c r="BE138" i="12"/>
  <c r="BE128" i="12"/>
  <c r="BE129" i="12"/>
  <c r="J93" i="11"/>
  <c r="F96" i="11"/>
  <c r="BE156" i="11"/>
  <c r="BE221" i="11"/>
  <c r="BE229" i="11"/>
  <c r="BE248" i="11"/>
  <c r="BE259" i="11"/>
  <c r="BE292" i="11"/>
  <c r="BE297" i="11"/>
  <c r="BE299" i="11"/>
  <c r="J96" i="11"/>
  <c r="BE150" i="11"/>
  <c r="BE160" i="11"/>
  <c r="BE172" i="11"/>
  <c r="BE180" i="11"/>
  <c r="BE191" i="11"/>
  <c r="BE223" i="11"/>
  <c r="BE233" i="11"/>
  <c r="BE238" i="11"/>
  <c r="BE250" i="11"/>
  <c r="BE252" i="11"/>
  <c r="BE280" i="11"/>
  <c r="BE283" i="11"/>
  <c r="BE294" i="11"/>
  <c r="E120" i="11"/>
  <c r="BE162" i="11"/>
  <c r="BE165" i="11"/>
  <c r="BE174" i="11"/>
  <c r="BE186" i="11"/>
  <c r="BE189" i="11"/>
  <c r="BE255" i="11"/>
  <c r="BE263" i="11"/>
  <c r="BE268" i="11"/>
  <c r="BE270" i="11"/>
  <c r="BE273" i="11"/>
  <c r="BK140" i="10"/>
  <c r="J140" i="10" s="1"/>
  <c r="J99" i="10" s="1"/>
  <c r="BK469" i="10"/>
  <c r="J469" i="10" s="1"/>
  <c r="J106" i="10" s="1"/>
  <c r="BE170" i="11"/>
  <c r="BE244" i="11"/>
  <c r="BE261" i="11"/>
  <c r="BE265" i="11"/>
  <c r="BE198" i="11"/>
  <c r="BE203" i="11"/>
  <c r="BE209" i="11"/>
  <c r="BE289" i="11"/>
  <c r="BE146" i="11"/>
  <c r="BE201" i="11"/>
  <c r="BE206" i="11"/>
  <c r="BE213" i="11"/>
  <c r="BE286" i="11"/>
  <c r="BE290" i="11"/>
  <c r="BE143" i="11"/>
  <c r="BE167" i="11"/>
  <c r="BE137" i="11"/>
  <c r="BE176" i="11"/>
  <c r="J139" i="9"/>
  <c r="J100" i="9" s="1"/>
  <c r="J94" i="10"/>
  <c r="F136" i="10"/>
  <c r="BE142" i="10"/>
  <c r="BE153" i="10"/>
  <c r="BE161" i="10"/>
  <c r="BE183" i="10"/>
  <c r="BE215" i="10"/>
  <c r="BE243" i="10"/>
  <c r="BE257" i="10"/>
  <c r="BE300" i="10"/>
  <c r="BE326" i="10"/>
  <c r="BE409" i="10"/>
  <c r="BE414" i="10"/>
  <c r="BE448" i="10"/>
  <c r="BE450" i="10"/>
  <c r="BE465" i="10"/>
  <c r="BE468" i="10"/>
  <c r="BE483" i="10"/>
  <c r="BE485" i="10"/>
  <c r="BE628" i="10"/>
  <c r="BE658" i="10"/>
  <c r="BE671" i="10"/>
  <c r="BE692" i="10"/>
  <c r="BE719" i="10"/>
  <c r="BE763" i="10"/>
  <c r="J91" i="10"/>
  <c r="BE145" i="10"/>
  <c r="BE149" i="10"/>
  <c r="BE168" i="10"/>
  <c r="BE193" i="10"/>
  <c r="BE219" i="10"/>
  <c r="BE224" i="10"/>
  <c r="BE304" i="10"/>
  <c r="BE339" i="10"/>
  <c r="BE411" i="10"/>
  <c r="BE425" i="10"/>
  <c r="BE433" i="10"/>
  <c r="BE438" i="10"/>
  <c r="BE442" i="10"/>
  <c r="BE471" i="10"/>
  <c r="BE478" i="10"/>
  <c r="BE528" i="10"/>
  <c r="BE544" i="10"/>
  <c r="BE591" i="10"/>
  <c r="BE617" i="10"/>
  <c r="BE624" i="10"/>
  <c r="BE647" i="10"/>
  <c r="BE688" i="10"/>
  <c r="BE177" i="10"/>
  <c r="BE342" i="10"/>
  <c r="BE353" i="10"/>
  <c r="BE393" i="10"/>
  <c r="BE430" i="10"/>
  <c r="BE452" i="10"/>
  <c r="BE635" i="10"/>
  <c r="BE638" i="10"/>
  <c r="BE680" i="10"/>
  <c r="BE696" i="10"/>
  <c r="BE707" i="10"/>
  <c r="BE724" i="10"/>
  <c r="BE737" i="10"/>
  <c r="BE739" i="10"/>
  <c r="BE602" i="10"/>
  <c r="BE607" i="10"/>
  <c r="BE640" i="10"/>
  <c r="BE652" i="10"/>
  <c r="BE705" i="10"/>
  <c r="BE746" i="10"/>
  <c r="BE760" i="10"/>
  <c r="BE170" i="10"/>
  <c r="BE213" i="10"/>
  <c r="BE227" i="10"/>
  <c r="BE233" i="10"/>
  <c r="BE297" i="10"/>
  <c r="BE399" i="10"/>
  <c r="BE463" i="10"/>
  <c r="BE613" i="10"/>
  <c r="BE633" i="10"/>
  <c r="BE644" i="10"/>
  <c r="BE645" i="10"/>
  <c r="BE701" i="10"/>
  <c r="BE722" i="10"/>
  <c r="BE174" i="10"/>
  <c r="BE197" i="10"/>
  <c r="BE206" i="10"/>
  <c r="BE221" i="10"/>
  <c r="BE289" i="10"/>
  <c r="BE349" i="10"/>
  <c r="BE356" i="10"/>
  <c r="BE391" i="10"/>
  <c r="BE395" i="10"/>
  <c r="BE440" i="10"/>
  <c r="BE444" i="10"/>
  <c r="BE457" i="10"/>
  <c r="BE509" i="10"/>
  <c r="BE516" i="10"/>
  <c r="BE522" i="10"/>
  <c r="BE539" i="10"/>
  <c r="BE562" i="10"/>
  <c r="BE576" i="10"/>
  <c r="BE593" i="10"/>
  <c r="BE611" i="10"/>
  <c r="BE615" i="10"/>
  <c r="BE716" i="10"/>
  <c r="BE730" i="10"/>
  <c r="E85" i="10"/>
  <c r="BE190" i="10"/>
  <c r="BE200" i="10"/>
  <c r="BE229" i="10"/>
  <c r="BE275" i="10"/>
  <c r="BE302" i="10"/>
  <c r="BE407" i="10"/>
  <c r="BE421" i="10"/>
  <c r="BE427" i="10"/>
  <c r="BE621" i="10"/>
  <c r="BE668" i="10"/>
  <c r="BE673" i="10"/>
  <c r="BE202" i="10"/>
  <c r="BE211" i="10"/>
  <c r="BE217" i="10"/>
  <c r="BE377" i="10"/>
  <c r="BE446" i="10"/>
  <c r="BE455" i="10"/>
  <c r="BE476" i="10"/>
  <c r="BE534" i="10"/>
  <c r="BE584" i="10"/>
  <c r="BE596" i="10"/>
  <c r="BE600" i="10"/>
  <c r="BE663" i="10"/>
  <c r="BE684" i="10"/>
  <c r="BE723" i="10"/>
  <c r="BE728" i="10"/>
  <c r="E85" i="9"/>
  <c r="BE185" i="9"/>
  <c r="BE221" i="9"/>
  <c r="BE255" i="9"/>
  <c r="BE272" i="9"/>
  <c r="BE287" i="9"/>
  <c r="F134" i="9"/>
  <c r="BE253" i="9"/>
  <c r="BE293" i="9"/>
  <c r="BE303" i="9"/>
  <c r="BE307" i="9"/>
  <c r="BE140" i="9"/>
  <c r="BE147" i="9"/>
  <c r="BE155" i="9"/>
  <c r="BE161" i="9"/>
  <c r="BE260" i="9"/>
  <c r="BE275" i="9"/>
  <c r="BE145" i="9"/>
  <c r="BE152" i="9"/>
  <c r="BE174" i="9"/>
  <c r="BE206" i="9"/>
  <c r="BE217" i="9"/>
  <c r="BE219" i="9"/>
  <c r="BE229" i="9"/>
  <c r="BE237" i="9"/>
  <c r="BE250" i="9"/>
  <c r="BE292" i="9"/>
  <c r="J94" i="9"/>
  <c r="BE150" i="9"/>
  <c r="BE182" i="9"/>
  <c r="BE196" i="9"/>
  <c r="BE200" i="9"/>
  <c r="BE223" i="9"/>
  <c r="BE226" i="9"/>
  <c r="BE233" i="9"/>
  <c r="BE245" i="9"/>
  <c r="BE257" i="9"/>
  <c r="BE264" i="9"/>
  <c r="BE267" i="9"/>
  <c r="BE285" i="9"/>
  <c r="BE291" i="9"/>
  <c r="J131" i="9"/>
  <c r="BE241" i="9"/>
  <c r="BE178" i="9"/>
  <c r="BE188" i="9"/>
  <c r="BE193" i="9"/>
  <c r="BE203" i="9"/>
  <c r="BE218" i="9"/>
  <c r="BE262" i="9"/>
  <c r="BE138" i="8"/>
  <c r="BE144" i="8"/>
  <c r="BE152" i="8"/>
  <c r="BE156" i="8"/>
  <c r="BE167" i="8"/>
  <c r="F94" i="8"/>
  <c r="BE134" i="8"/>
  <c r="BE140" i="8"/>
  <c r="BE149" i="8"/>
  <c r="BE159" i="8"/>
  <c r="BE161" i="8"/>
  <c r="BE164" i="8"/>
  <c r="BE165" i="8"/>
  <c r="BE168" i="8"/>
  <c r="BE173" i="8"/>
  <c r="E115" i="8"/>
  <c r="BE128" i="8"/>
  <c r="BE129" i="8"/>
  <c r="BE133" i="8"/>
  <c r="BE146" i="8"/>
  <c r="BE155" i="8"/>
  <c r="BE160" i="8"/>
  <c r="J91" i="8"/>
  <c r="BE130" i="8"/>
  <c r="BE135" i="8"/>
  <c r="BE142" i="8"/>
  <c r="BE151" i="8"/>
  <c r="BE177" i="8"/>
  <c r="BE178" i="8"/>
  <c r="J94" i="8"/>
  <c r="BE145" i="8"/>
  <c r="BE157" i="8"/>
  <c r="BE158" i="8"/>
  <c r="BE170" i="8"/>
  <c r="BE171" i="8"/>
  <c r="BE175" i="8"/>
  <c r="BE176" i="8"/>
  <c r="BE179" i="8"/>
  <c r="BE132" i="8"/>
  <c r="BE137" i="8"/>
  <c r="BE162" i="8"/>
  <c r="BE148" i="8"/>
  <c r="BE163" i="8"/>
  <c r="BE136" i="8"/>
  <c r="BE139" i="8"/>
  <c r="BE143" i="8"/>
  <c r="BE153" i="8"/>
  <c r="BE166" i="8"/>
  <c r="J130" i="6"/>
  <c r="J102" i="6" s="1"/>
  <c r="F94" i="7"/>
  <c r="BE129" i="7"/>
  <c r="BE130" i="7"/>
  <c r="BE147" i="7"/>
  <c r="BE154" i="7"/>
  <c r="BK125" i="6"/>
  <c r="J125" i="6" s="1"/>
  <c r="J99" i="6" s="1"/>
  <c r="E85" i="7"/>
  <c r="J123" i="7"/>
  <c r="BE138" i="7"/>
  <c r="BE153" i="7"/>
  <c r="BE155" i="7"/>
  <c r="BE157" i="7"/>
  <c r="BE133" i="7"/>
  <c r="BE151" i="7"/>
  <c r="BE132" i="7"/>
  <c r="BE136" i="7"/>
  <c r="BE146" i="7"/>
  <c r="J91" i="7"/>
  <c r="BE134" i="7"/>
  <c r="BE148" i="7"/>
  <c r="BE152" i="7"/>
  <c r="BE158" i="7"/>
  <c r="BE159" i="7"/>
  <c r="BE137" i="7"/>
  <c r="BE139" i="7"/>
  <c r="BE141" i="7"/>
  <c r="BE142" i="7"/>
  <c r="BE144" i="7"/>
  <c r="BE145" i="7"/>
  <c r="BE156" i="7"/>
  <c r="BE160" i="7"/>
  <c r="BE161" i="7"/>
  <c r="BE128" i="6"/>
  <c r="BE136" i="6"/>
  <c r="BE137" i="6"/>
  <c r="BE138" i="6"/>
  <c r="BE139" i="6"/>
  <c r="BE142" i="6"/>
  <c r="F94" i="6"/>
  <c r="BE131" i="6"/>
  <c r="BE135" i="6"/>
  <c r="BE134" i="6"/>
  <c r="BE141" i="6"/>
  <c r="BE143" i="6"/>
  <c r="BE146" i="6"/>
  <c r="J91" i="6"/>
  <c r="E85" i="6"/>
  <c r="J94" i="6"/>
  <c r="BE132" i="6"/>
  <c r="BE133" i="6"/>
  <c r="BE127" i="6"/>
  <c r="BE144" i="6"/>
  <c r="BE145" i="6"/>
  <c r="BE147" i="6"/>
  <c r="BE140" i="6"/>
  <c r="F96" i="5"/>
  <c r="J120" i="5"/>
  <c r="BE129" i="5"/>
  <c r="BK334" i="4"/>
  <c r="J334" i="4" s="1"/>
  <c r="J111" i="4" s="1"/>
  <c r="E85" i="5"/>
  <c r="J123" i="5"/>
  <c r="BK137" i="4"/>
  <c r="J137" i="4" s="1"/>
  <c r="J101" i="4" s="1"/>
  <c r="E85" i="4"/>
  <c r="BE139" i="4"/>
  <c r="BE150" i="4"/>
  <c r="BE172" i="4"/>
  <c r="BE204" i="4"/>
  <c r="BE207" i="4"/>
  <c r="BE229" i="4"/>
  <c r="BE233" i="4"/>
  <c r="BE258" i="4"/>
  <c r="BE295" i="4"/>
  <c r="BE297" i="4"/>
  <c r="BE299" i="4"/>
  <c r="BE302" i="4"/>
  <c r="BE330" i="4"/>
  <c r="BE332" i="4"/>
  <c r="BK141" i="3"/>
  <c r="BK525" i="3"/>
  <c r="J525" i="3" s="1"/>
  <c r="J107" i="3" s="1"/>
  <c r="BE153" i="4"/>
  <c r="BE174" i="4"/>
  <c r="BE193" i="4"/>
  <c r="BE243" i="4"/>
  <c r="BE254" i="4"/>
  <c r="F133" i="4"/>
  <c r="BE241" i="4"/>
  <c r="BE277" i="4"/>
  <c r="BE317" i="4"/>
  <c r="BE325" i="4"/>
  <c r="BE327" i="4"/>
  <c r="BE339" i="4"/>
  <c r="J93" i="4"/>
  <c r="BE157" i="4"/>
  <c r="BE168" i="4"/>
  <c r="BE187" i="4"/>
  <c r="BE189" i="4"/>
  <c r="BE209" i="4"/>
  <c r="BE221" i="4"/>
  <c r="BE223" i="4"/>
  <c r="BE288" i="4"/>
  <c r="BE319" i="4"/>
  <c r="BE323" i="4"/>
  <c r="J133" i="4"/>
  <c r="BE184" i="4"/>
  <c r="BE191" i="4"/>
  <c r="BE226" i="4"/>
  <c r="BE266" i="4"/>
  <c r="BE283" i="4"/>
  <c r="BE292" i="4"/>
  <c r="BE307" i="4"/>
  <c r="BE336" i="4"/>
  <c r="BE196" i="4"/>
  <c r="BE285" i="4"/>
  <c r="BE304" i="4"/>
  <c r="BE314" i="4"/>
  <c r="BE322" i="4"/>
  <c r="BE182" i="4"/>
  <c r="BE218" i="4"/>
  <c r="BE281" i="4"/>
  <c r="E85" i="3"/>
  <c r="J94" i="3"/>
  <c r="BE171" i="3"/>
  <c r="BE225" i="3"/>
  <c r="BE273" i="3"/>
  <c r="BE282" i="3"/>
  <c r="BE305" i="3"/>
  <c r="BE696" i="3"/>
  <c r="J140" i="2"/>
  <c r="J100" i="2"/>
  <c r="BK274" i="2"/>
  <c r="J274" i="2" s="1"/>
  <c r="J104" i="2" s="1"/>
  <c r="BE143" i="3"/>
  <c r="BE151" i="3"/>
  <c r="BE168" i="3"/>
  <c r="BE211" i="3"/>
  <c r="BE286" i="3"/>
  <c r="BE291" i="3"/>
  <c r="BE310" i="3"/>
  <c r="BE314" i="3"/>
  <c r="BE334" i="3"/>
  <c r="BE458" i="3"/>
  <c r="BE467" i="3"/>
  <c r="BE476" i="3"/>
  <c r="BE480" i="3"/>
  <c r="BE503" i="3"/>
  <c r="BE681" i="3"/>
  <c r="BE706" i="3"/>
  <c r="BE756" i="3"/>
  <c r="BE165" i="3"/>
  <c r="BE236" i="3"/>
  <c r="BE238" i="3"/>
  <c r="BE241" i="3"/>
  <c r="BE299" i="3"/>
  <c r="BE308" i="3"/>
  <c r="BE396" i="3"/>
  <c r="BE450" i="3"/>
  <c r="BE454" i="3"/>
  <c r="BE469" i="3"/>
  <c r="BE471" i="3"/>
  <c r="BE497" i="3"/>
  <c r="BE507" i="3"/>
  <c r="BE536" i="3"/>
  <c r="BE545" i="3"/>
  <c r="BE568" i="3"/>
  <c r="BE604" i="3"/>
  <c r="BE616" i="3"/>
  <c r="BE647" i="3"/>
  <c r="BE666" i="3"/>
  <c r="BE669" i="3"/>
  <c r="BE679" i="3"/>
  <c r="BE690" i="3"/>
  <c r="BE715" i="3"/>
  <c r="BE761" i="3"/>
  <c r="BE777" i="3"/>
  <c r="BE785" i="3"/>
  <c r="BE805" i="3"/>
  <c r="J91" i="3"/>
  <c r="BE193" i="3"/>
  <c r="BE214" i="3"/>
  <c r="BE408" i="3"/>
  <c r="BE411" i="3"/>
  <c r="BE699" i="3"/>
  <c r="BE703" i="3"/>
  <c r="BE726" i="3"/>
  <c r="BE727" i="3"/>
  <c r="BE789" i="3"/>
  <c r="BE808" i="3"/>
  <c r="BE811" i="3"/>
  <c r="BE818" i="3"/>
  <c r="F137" i="3"/>
  <c r="BE148" i="3"/>
  <c r="BE246" i="3"/>
  <c r="BE250" i="3"/>
  <c r="BE254" i="3"/>
  <c r="BE270" i="3"/>
  <c r="BE277" i="3"/>
  <c r="BE295" i="3"/>
  <c r="BE322" i="3"/>
  <c r="BE360" i="3"/>
  <c r="BE375" i="3"/>
  <c r="BE415" i="3"/>
  <c r="BE452" i="3"/>
  <c r="BE465" i="3"/>
  <c r="BE482" i="3"/>
  <c r="BE501" i="3"/>
  <c r="BE512" i="3"/>
  <c r="BE513" i="3"/>
  <c r="BE524" i="3"/>
  <c r="BE588" i="3"/>
  <c r="BE597" i="3"/>
  <c r="BE664" i="3"/>
  <c r="BE673" i="3"/>
  <c r="BE694" i="3"/>
  <c r="BE750" i="3"/>
  <c r="BE771" i="3"/>
  <c r="BE781" i="3"/>
  <c r="BE832" i="3"/>
  <c r="BE834" i="3"/>
  <c r="BE840" i="3"/>
  <c r="BE848" i="3"/>
  <c r="BE860" i="3"/>
  <c r="BE863" i="3"/>
  <c r="BE154" i="3"/>
  <c r="BE156" i="3"/>
  <c r="BE159" i="3"/>
  <c r="BE161" i="3"/>
  <c r="BE175" i="3"/>
  <c r="BE202" i="3"/>
  <c r="BE243" i="3"/>
  <c r="BE280" i="3"/>
  <c r="BE293" i="3"/>
  <c r="BE368" i="3"/>
  <c r="BE377" i="3"/>
  <c r="BE419" i="3"/>
  <c r="BE422" i="3"/>
  <c r="BE493" i="3"/>
  <c r="BE521" i="3"/>
  <c r="BE538" i="3"/>
  <c r="BE547" i="3"/>
  <c r="BE579" i="3"/>
  <c r="BE676" i="3"/>
  <c r="BE697" i="3"/>
  <c r="BE794" i="3"/>
  <c r="BE799" i="3"/>
  <c r="BE803" i="3"/>
  <c r="BE820" i="3"/>
  <c r="BE826" i="3"/>
  <c r="BE163" i="3"/>
  <c r="BE260" i="3"/>
  <c r="BE301" i="3"/>
  <c r="BE373" i="3"/>
  <c r="BE488" i="3"/>
  <c r="BE527" i="3"/>
  <c r="BE610" i="3"/>
  <c r="BE657" i="3"/>
  <c r="BE710" i="3"/>
  <c r="BE717" i="3"/>
  <c r="BE720" i="3"/>
  <c r="BE722" i="3"/>
  <c r="BE729" i="3"/>
  <c r="BE759" i="3"/>
  <c r="BE767" i="3"/>
  <c r="BE774" i="3"/>
  <c r="BE813" i="3"/>
  <c r="BE179" i="3"/>
  <c r="BE190" i="3"/>
  <c r="BE213" i="3"/>
  <c r="BE264" i="3"/>
  <c r="BE297" i="3"/>
  <c r="BE348" i="3"/>
  <c r="BE438" i="3"/>
  <c r="BE485" i="3"/>
  <c r="BE495" i="3"/>
  <c r="BE499" i="3"/>
  <c r="BE509" i="3"/>
  <c r="BE519" i="3"/>
  <c r="BE635" i="3"/>
  <c r="BE685" i="3"/>
  <c r="BE734" i="3"/>
  <c r="BE744" i="3"/>
  <c r="BE812" i="3"/>
  <c r="J91" i="2"/>
  <c r="J135" i="2"/>
  <c r="BE156" i="2"/>
  <c r="BE159" i="2"/>
  <c r="BE167" i="2"/>
  <c r="BE171" i="2"/>
  <c r="BE180" i="2"/>
  <c r="BE188" i="2"/>
  <c r="BE205" i="2"/>
  <c r="BE229" i="2"/>
  <c r="BE232" i="2"/>
  <c r="BE235" i="2"/>
  <c r="BE238" i="2"/>
  <c r="BE260" i="2"/>
  <c r="BE265" i="2"/>
  <c r="BE268" i="2"/>
  <c r="BE271" i="2"/>
  <c r="BE286" i="2"/>
  <c r="BE290" i="2"/>
  <c r="BE293" i="2"/>
  <c r="BE303" i="2"/>
  <c r="BE310" i="2"/>
  <c r="BE312" i="2"/>
  <c r="BE314" i="2"/>
  <c r="BE317" i="2"/>
  <c r="BE322" i="2"/>
  <c r="BE337" i="2"/>
  <c r="BE340" i="2"/>
  <c r="BE344" i="2"/>
  <c r="BE348" i="2"/>
  <c r="BE349" i="2"/>
  <c r="BE141" i="2"/>
  <c r="BE161" i="2"/>
  <c r="BE217" i="2"/>
  <c r="BE223" i="2"/>
  <c r="BE226" i="2"/>
  <c r="BE242" i="2"/>
  <c r="BE248" i="2"/>
  <c r="BE282" i="2"/>
  <c r="BE295" i="2"/>
  <c r="BE297" i="2"/>
  <c r="BE300" i="2"/>
  <c r="BE305" i="2"/>
  <c r="BE307" i="2"/>
  <c r="BE324" i="2"/>
  <c r="BE326" i="2"/>
  <c r="BE336" i="2"/>
  <c r="E126" i="2"/>
  <c r="BE154" i="2"/>
  <c r="BE175" i="2"/>
  <c r="BE211" i="2"/>
  <c r="BE364" i="2"/>
  <c r="F94" i="2"/>
  <c r="BE144" i="2"/>
  <c r="BE164" i="2"/>
  <c r="BE259" i="2"/>
  <c r="BE263" i="2"/>
  <c r="BE276" i="2"/>
  <c r="BE350" i="2"/>
  <c r="BE360" i="2"/>
  <c r="BB96" i="1"/>
  <c r="BE245" i="2"/>
  <c r="BE261" i="2"/>
  <c r="BE147" i="2"/>
  <c r="AS95" i="1"/>
  <c r="F37" i="3"/>
  <c r="BB97" i="1" s="1"/>
  <c r="F38" i="6"/>
  <c r="BC101" i="1" s="1"/>
  <c r="J36" i="8"/>
  <c r="AW103" i="1" s="1"/>
  <c r="J36" i="10"/>
  <c r="AW106" i="1" s="1"/>
  <c r="J36" i="15"/>
  <c r="AW113" i="1" s="1"/>
  <c r="F38" i="17"/>
  <c r="BA116" i="1" s="1"/>
  <c r="BA115" i="1" s="1"/>
  <c r="AW115" i="1" s="1"/>
  <c r="F41" i="17"/>
  <c r="BD116" i="1" s="1"/>
  <c r="BD115" i="1" s="1"/>
  <c r="J36" i="18"/>
  <c r="AW117" i="1"/>
  <c r="F38" i="18"/>
  <c r="BC117" i="1"/>
  <c r="F37" i="18"/>
  <c r="BB117" i="1"/>
  <c r="F36" i="18"/>
  <c r="BA117" i="1"/>
  <c r="F39" i="19"/>
  <c r="BD118" i="1"/>
  <c r="F36" i="19"/>
  <c r="BA118" i="1"/>
  <c r="F35" i="21"/>
  <c r="BB120" i="1"/>
  <c r="F36" i="21"/>
  <c r="BC120" i="1"/>
  <c r="J34" i="21"/>
  <c r="AW120" i="1"/>
  <c r="AS112" i="1"/>
  <c r="J36" i="3"/>
  <c r="AW97" i="1" s="1"/>
  <c r="F39" i="7"/>
  <c r="BD102" i="1" s="1"/>
  <c r="F38" i="8"/>
  <c r="BC103" i="1" s="1"/>
  <c r="F36" i="10"/>
  <c r="BA106" i="1" s="1"/>
  <c r="F37" i="15"/>
  <c r="BB113" i="1" s="1"/>
  <c r="F37" i="16"/>
  <c r="BB114" i="1" s="1"/>
  <c r="J36" i="19"/>
  <c r="AW118" i="1" s="1"/>
  <c r="F37" i="21"/>
  <c r="BD120" i="1" s="1"/>
  <c r="F34" i="21"/>
  <c r="BA120" i="1" s="1"/>
  <c r="F40" i="11"/>
  <c r="BC108" i="1" s="1"/>
  <c r="BC107" i="1" s="1"/>
  <c r="AY107" i="1" s="1"/>
  <c r="F36" i="12"/>
  <c r="BA109" i="1" s="1"/>
  <c r="F37" i="12"/>
  <c r="BB109" i="1" s="1"/>
  <c r="F37" i="13"/>
  <c r="BB110" i="1" s="1"/>
  <c r="F39" i="13"/>
  <c r="BD110" i="1" s="1"/>
  <c r="F36" i="14"/>
  <c r="BA111" i="1" s="1"/>
  <c r="F38" i="14"/>
  <c r="BC111" i="1" s="1"/>
  <c r="F36" i="16"/>
  <c r="BA114" i="1" s="1"/>
  <c r="F38" i="20"/>
  <c r="BC119" i="1" s="1"/>
  <c r="AS104" i="1"/>
  <c r="F36" i="3"/>
  <c r="BA97" i="1"/>
  <c r="F37" i="6"/>
  <c r="BB101" i="1"/>
  <c r="F37" i="7"/>
  <c r="BB102" i="1"/>
  <c r="F38" i="9"/>
  <c r="BC105" i="1"/>
  <c r="F37" i="10"/>
  <c r="BB106" i="1"/>
  <c r="F39" i="15"/>
  <c r="BD113" i="1"/>
  <c r="J36" i="16"/>
  <c r="AW114" i="1" s="1"/>
  <c r="F37" i="20"/>
  <c r="BB119" i="1"/>
  <c r="F36" i="2"/>
  <c r="BA96" i="1" s="1"/>
  <c r="F38" i="3"/>
  <c r="BC97" i="1"/>
  <c r="F39" i="6"/>
  <c r="BD101" i="1" s="1"/>
  <c r="F36" i="8"/>
  <c r="BA103" i="1"/>
  <c r="F39" i="9"/>
  <c r="BD105" i="1" s="1"/>
  <c r="F39" i="10"/>
  <c r="BD106" i="1"/>
  <c r="J36" i="2"/>
  <c r="AW96" i="1"/>
  <c r="F40" i="4"/>
  <c r="BC99" i="1" s="1"/>
  <c r="BC98" i="1" s="1"/>
  <c r="AY98" i="1" s="1"/>
  <c r="J38" i="4"/>
  <c r="AW99" i="1" s="1"/>
  <c r="F39" i="4"/>
  <c r="BB99" i="1" s="1"/>
  <c r="BB98" i="1" s="1"/>
  <c r="AX98" i="1" s="1"/>
  <c r="F36" i="6"/>
  <c r="BA101" i="1" s="1"/>
  <c r="J36" i="7"/>
  <c r="AW102" i="1" s="1"/>
  <c r="F36" i="9"/>
  <c r="BA105" i="1" s="1"/>
  <c r="F38" i="10"/>
  <c r="BC106" i="1" s="1"/>
  <c r="F38" i="15"/>
  <c r="BC113" i="1" s="1"/>
  <c r="F39" i="16"/>
  <c r="BD114" i="1" s="1"/>
  <c r="F36" i="20"/>
  <c r="BA119" i="1" s="1"/>
  <c r="F38" i="2"/>
  <c r="BC96" i="1" s="1"/>
  <c r="F38" i="4"/>
  <c r="BA99" i="1" s="1"/>
  <c r="F41" i="4"/>
  <c r="BD99" i="1" s="1"/>
  <c r="BD98" i="1" s="1"/>
  <c r="F37" i="5"/>
  <c r="AZ100" i="1"/>
  <c r="F38" i="5"/>
  <c r="BA100" i="1"/>
  <c r="J36" i="6"/>
  <c r="AW101" i="1"/>
  <c r="F38" i="7"/>
  <c r="BC102" i="1"/>
  <c r="F39" i="8"/>
  <c r="BD103" i="1"/>
  <c r="F37" i="9"/>
  <c r="BB105" i="1"/>
  <c r="F38" i="11"/>
  <c r="BA108" i="1"/>
  <c r="BA107" i="1" s="1"/>
  <c r="AW107" i="1" s="1"/>
  <c r="F41" i="11"/>
  <c r="BD108" i="1"/>
  <c r="BD107" i="1" s="1"/>
  <c r="F36" i="13"/>
  <c r="BA110" i="1" s="1"/>
  <c r="J36" i="13"/>
  <c r="AW110" i="1" s="1"/>
  <c r="F37" i="14"/>
  <c r="BB111" i="1" s="1"/>
  <c r="F39" i="14"/>
  <c r="BD111" i="1" s="1"/>
  <c r="F38" i="16"/>
  <c r="BC114" i="1" s="1"/>
  <c r="J36" i="20"/>
  <c r="AW119" i="1" s="1"/>
  <c r="F39" i="2"/>
  <c r="BD96" i="1" s="1"/>
  <c r="F39" i="3"/>
  <c r="BD97" i="1" s="1"/>
  <c r="F36" i="7"/>
  <c r="BA102" i="1" s="1"/>
  <c r="F37" i="8"/>
  <c r="BB103" i="1" s="1"/>
  <c r="J36" i="9"/>
  <c r="AW105" i="1" s="1"/>
  <c r="F39" i="11"/>
  <c r="BB108" i="1" s="1"/>
  <c r="BB107" i="1" s="1"/>
  <c r="AX107" i="1" s="1"/>
  <c r="J38" i="11"/>
  <c r="AW108" i="1" s="1"/>
  <c r="F39" i="12"/>
  <c r="BD109" i="1" s="1"/>
  <c r="J36" i="12"/>
  <c r="AW109" i="1" s="1"/>
  <c r="F38" i="12"/>
  <c r="BC109" i="1" s="1"/>
  <c r="F38" i="13"/>
  <c r="BC110" i="1" s="1"/>
  <c r="J36" i="14"/>
  <c r="AW111" i="1" s="1"/>
  <c r="F36" i="15"/>
  <c r="BA113" i="1" s="1"/>
  <c r="J38" i="17"/>
  <c r="AW116" i="1" s="1"/>
  <c r="F40" i="17"/>
  <c r="BC116" i="1" s="1"/>
  <c r="BC115" i="1" s="1"/>
  <c r="AY115" i="1" s="1"/>
  <c r="F39" i="17"/>
  <c r="BB116" i="1" s="1"/>
  <c r="BB115" i="1" s="1"/>
  <c r="AX115" i="1" s="1"/>
  <c r="F39" i="18"/>
  <c r="BD117" i="1" s="1"/>
  <c r="F37" i="19"/>
  <c r="BB118" i="1" s="1"/>
  <c r="F38" i="19"/>
  <c r="BC118" i="1" s="1"/>
  <c r="F39" i="20"/>
  <c r="BD119" i="1" s="1"/>
  <c r="J98" i="8" l="1"/>
  <c r="J32" i="8"/>
  <c r="R127" i="8"/>
  <c r="J140" i="20"/>
  <c r="J100" i="20" s="1"/>
  <c r="T135" i="11"/>
  <c r="T134" i="11"/>
  <c r="T140" i="16"/>
  <c r="R135" i="11"/>
  <c r="R134" i="11" s="1"/>
  <c r="P137" i="4"/>
  <c r="P136" i="4"/>
  <c r="AU99" i="1" s="1"/>
  <c r="AU98" i="1" s="1"/>
  <c r="R127" i="20"/>
  <c r="T124" i="19"/>
  <c r="P140" i="16"/>
  <c r="P139" i="16" s="1"/>
  <c r="AU114" i="1" s="1"/>
  <c r="R124" i="19"/>
  <c r="R274" i="2"/>
  <c r="R138" i="2" s="1"/>
  <c r="T138" i="9"/>
  <c r="T137" i="9"/>
  <c r="P126" i="7"/>
  <c r="AU102" i="1" s="1"/>
  <c r="P124" i="19"/>
  <c r="AU118" i="1"/>
  <c r="P135" i="11"/>
  <c r="P134" i="11" s="1"/>
  <c r="AU108" i="1" s="1"/>
  <c r="AU107" i="1" s="1"/>
  <c r="P140" i="10"/>
  <c r="T469" i="10"/>
  <c r="T139" i="10" s="1"/>
  <c r="BK140" i="16"/>
  <c r="J140" i="16"/>
  <c r="J99" i="16"/>
  <c r="R126" i="7"/>
  <c r="T127" i="20"/>
  <c r="R138" i="15"/>
  <c r="R137" i="15"/>
  <c r="BK124" i="13"/>
  <c r="J124" i="13" s="1"/>
  <c r="J98" i="13" s="1"/>
  <c r="R138" i="9"/>
  <c r="R137" i="9" s="1"/>
  <c r="BK139" i="2"/>
  <c r="J139" i="2"/>
  <c r="J99" i="2"/>
  <c r="R472" i="16"/>
  <c r="R139" i="16" s="1"/>
  <c r="T525" i="3"/>
  <c r="P138" i="15"/>
  <c r="P137" i="15" s="1"/>
  <c r="AU113" i="1" s="1"/>
  <c r="P138" i="9"/>
  <c r="P137" i="9"/>
  <c r="AU105" i="1" s="1"/>
  <c r="T138" i="15"/>
  <c r="T137" i="15"/>
  <c r="T124" i="13"/>
  <c r="T137" i="4"/>
  <c r="T136" i="4" s="1"/>
  <c r="P469" i="10"/>
  <c r="R140" i="3"/>
  <c r="T274" i="2"/>
  <c r="T139" i="2"/>
  <c r="T138" i="2"/>
  <c r="R469" i="10"/>
  <c r="R139" i="10" s="1"/>
  <c r="P525" i="3"/>
  <c r="P274" i="2"/>
  <c r="P138" i="2"/>
  <c r="AU96" i="1" s="1"/>
  <c r="P124" i="13"/>
  <c r="AU110" i="1"/>
  <c r="R137" i="4"/>
  <c r="R136" i="4" s="1"/>
  <c r="P141" i="3"/>
  <c r="P140" i="3"/>
  <c r="AU97" i="1"/>
  <c r="R124" i="13"/>
  <c r="T126" i="7"/>
  <c r="T472" i="16"/>
  <c r="T141" i="3"/>
  <c r="T140" i="3" s="1"/>
  <c r="P135" i="17"/>
  <c r="P134" i="17"/>
  <c r="AU116" i="1"/>
  <c r="AG103" i="1"/>
  <c r="BK231" i="9"/>
  <c r="J231" i="9"/>
  <c r="J103" i="9"/>
  <c r="BK127" i="5"/>
  <c r="J127" i="5"/>
  <c r="J101" i="5"/>
  <c r="BK127" i="7"/>
  <c r="J127" i="7" s="1"/>
  <c r="J99" i="7" s="1"/>
  <c r="BK124" i="19"/>
  <c r="J124" i="19" s="1"/>
  <c r="J32" i="19" s="1"/>
  <c r="AG118" i="1" s="1"/>
  <c r="BK117" i="21"/>
  <c r="J117" i="21"/>
  <c r="J96" i="21"/>
  <c r="BK122" i="18"/>
  <c r="J122" i="18" s="1"/>
  <c r="J98" i="18" s="1"/>
  <c r="BK134" i="17"/>
  <c r="J134" i="17" s="1"/>
  <c r="J100" i="17" s="1"/>
  <c r="BK139" i="16"/>
  <c r="J139" i="16"/>
  <c r="J138" i="15"/>
  <c r="J99" i="15" s="1"/>
  <c r="BK122" i="12"/>
  <c r="J122" i="12"/>
  <c r="BK134" i="11"/>
  <c r="J134" i="11" s="1"/>
  <c r="J100" i="11" s="1"/>
  <c r="BK139" i="10"/>
  <c r="J139" i="10" s="1"/>
  <c r="J98" i="10" s="1"/>
  <c r="BK124" i="6"/>
  <c r="J124" i="6"/>
  <c r="J98" i="6"/>
  <c r="BK136" i="4"/>
  <c r="J136" i="4"/>
  <c r="J100" i="4"/>
  <c r="BK140" i="3"/>
  <c r="J140" i="3" s="1"/>
  <c r="J32" i="3" s="1"/>
  <c r="AG97" i="1" s="1"/>
  <c r="J141" i="3"/>
  <c r="J99" i="3"/>
  <c r="BK138" i="2"/>
  <c r="J138" i="2" s="1"/>
  <c r="J32" i="2" s="1"/>
  <c r="AG96" i="1" s="1"/>
  <c r="AS94" i="1"/>
  <c r="F37" i="4"/>
  <c r="AZ99" i="1" s="1"/>
  <c r="AZ98" i="1" s="1"/>
  <c r="AV98" i="1" s="1"/>
  <c r="BD95" i="1"/>
  <c r="F35" i="9"/>
  <c r="AZ105" i="1" s="1"/>
  <c r="F35" i="12"/>
  <c r="AZ109" i="1"/>
  <c r="F35" i="14"/>
  <c r="AZ111" i="1" s="1"/>
  <c r="J32" i="15"/>
  <c r="AG113" i="1"/>
  <c r="J35" i="16"/>
  <c r="AV114" i="1" s="1"/>
  <c r="AT114" i="1" s="1"/>
  <c r="F35" i="3"/>
  <c r="AZ97" i="1" s="1"/>
  <c r="J37" i="17"/>
  <c r="AV116" i="1"/>
  <c r="AT116" i="1"/>
  <c r="BA112" i="1"/>
  <c r="AW112" i="1" s="1"/>
  <c r="BB112" i="1"/>
  <c r="AX112" i="1"/>
  <c r="J37" i="4"/>
  <c r="AV99" i="1"/>
  <c r="AT99" i="1" s="1"/>
  <c r="BC95" i="1"/>
  <c r="AY95" i="1"/>
  <c r="J35" i="10"/>
  <c r="AV106" i="1" s="1"/>
  <c r="AT106" i="1" s="1"/>
  <c r="J35" i="19"/>
  <c r="AV118" i="1"/>
  <c r="AT118" i="1" s="1"/>
  <c r="J32" i="20"/>
  <c r="AG119" i="1"/>
  <c r="AU115" i="1"/>
  <c r="J37" i="5"/>
  <c r="AV100" i="1" s="1"/>
  <c r="AT100" i="1" s="1"/>
  <c r="J35" i="6"/>
  <c r="AV101" i="1" s="1"/>
  <c r="AT101" i="1" s="1"/>
  <c r="J35" i="7"/>
  <c r="AV102" i="1"/>
  <c r="AT102" i="1" s="1"/>
  <c r="BB95" i="1"/>
  <c r="AX95" i="1"/>
  <c r="F35" i="8"/>
  <c r="AZ103" i="1" s="1"/>
  <c r="F37" i="11"/>
  <c r="AZ108" i="1"/>
  <c r="AZ107" i="1"/>
  <c r="AV107" i="1" s="1"/>
  <c r="AT107" i="1" s="1"/>
  <c r="J32" i="12"/>
  <c r="AG109" i="1"/>
  <c r="J35" i="13"/>
  <c r="AV110" i="1" s="1"/>
  <c r="AT110" i="1" s="1"/>
  <c r="BA104" i="1"/>
  <c r="AW104" i="1" s="1"/>
  <c r="J32" i="14"/>
  <c r="AG111" i="1"/>
  <c r="J35" i="15"/>
  <c r="AV113" i="1" s="1"/>
  <c r="AT113" i="1" s="1"/>
  <c r="J35" i="18"/>
  <c r="AV117" i="1"/>
  <c r="AT117" i="1" s="1"/>
  <c r="BC112" i="1"/>
  <c r="AY112" i="1"/>
  <c r="BD112" i="1"/>
  <c r="J33" i="21"/>
  <c r="AV120" i="1" s="1"/>
  <c r="AT120" i="1" s="1"/>
  <c r="BA98" i="1"/>
  <c r="AW98" i="1"/>
  <c r="F35" i="6"/>
  <c r="AZ101" i="1" s="1"/>
  <c r="F35" i="7"/>
  <c r="AZ102" i="1"/>
  <c r="J35" i="8"/>
  <c r="AV103" i="1" s="1"/>
  <c r="AT103" i="1" s="1"/>
  <c r="AN103" i="1" s="1"/>
  <c r="J37" i="11"/>
  <c r="AV108" i="1" s="1"/>
  <c r="AT108" i="1" s="1"/>
  <c r="F35" i="13"/>
  <c r="AZ110" i="1"/>
  <c r="BB104" i="1"/>
  <c r="AX104" i="1" s="1"/>
  <c r="BD104" i="1"/>
  <c r="F35" i="15"/>
  <c r="AZ113" i="1" s="1"/>
  <c r="F35" i="18"/>
  <c r="AZ117" i="1"/>
  <c r="J35" i="20"/>
  <c r="AV119" i="1" s="1"/>
  <c r="AT119" i="1" s="1"/>
  <c r="F35" i="2"/>
  <c r="AZ96" i="1"/>
  <c r="F35" i="10"/>
  <c r="AZ106" i="1" s="1"/>
  <c r="F35" i="19"/>
  <c r="AZ118" i="1"/>
  <c r="F33" i="21"/>
  <c r="AZ120" i="1" s="1"/>
  <c r="J35" i="2"/>
  <c r="AV96" i="1"/>
  <c r="AT96" i="1" s="1"/>
  <c r="J35" i="9"/>
  <c r="AV105" i="1"/>
  <c r="AT105" i="1"/>
  <c r="J35" i="12"/>
  <c r="AV109" i="1" s="1"/>
  <c r="AT109" i="1" s="1"/>
  <c r="BC104" i="1"/>
  <c r="AY104" i="1" s="1"/>
  <c r="J35" i="14"/>
  <c r="AV111" i="1"/>
  <c r="AT111" i="1"/>
  <c r="F35" i="16"/>
  <c r="AZ114" i="1" s="1"/>
  <c r="J35" i="3"/>
  <c r="AV97" i="1"/>
  <c r="AT97" i="1" s="1"/>
  <c r="J32" i="16"/>
  <c r="AG114" i="1"/>
  <c r="F37" i="17"/>
  <c r="AZ116" i="1" s="1"/>
  <c r="AZ115" i="1" s="1"/>
  <c r="AV115" i="1" s="1"/>
  <c r="AT115" i="1" s="1"/>
  <c r="F35" i="20"/>
  <c r="AZ119" i="1" s="1"/>
  <c r="AN118" i="1" l="1"/>
  <c r="P139" i="10"/>
  <c r="AU106" i="1" s="1"/>
  <c r="AU104" i="1" s="1"/>
  <c r="T139" i="16"/>
  <c r="BK126" i="5"/>
  <c r="J126" i="5"/>
  <c r="J98" i="19"/>
  <c r="BK126" i="7"/>
  <c r="J126" i="7" s="1"/>
  <c r="J98" i="7" s="1"/>
  <c r="BK137" i="9"/>
  <c r="J137" i="9" s="1"/>
  <c r="J32" i="9" s="1"/>
  <c r="AG105" i="1" s="1"/>
  <c r="AN119" i="1"/>
  <c r="J41" i="20"/>
  <c r="J41" i="19"/>
  <c r="AN114" i="1"/>
  <c r="J98" i="16"/>
  <c r="AN113" i="1"/>
  <c r="J41" i="16"/>
  <c r="AN111" i="1"/>
  <c r="J41" i="15"/>
  <c r="J41" i="14"/>
  <c r="AN109" i="1"/>
  <c r="J98" i="12"/>
  <c r="J41" i="12"/>
  <c r="J41" i="8"/>
  <c r="AN97" i="1"/>
  <c r="J98" i="3"/>
  <c r="AN96" i="1"/>
  <c r="J98" i="2"/>
  <c r="J41" i="3"/>
  <c r="J41" i="2"/>
  <c r="AT98" i="1"/>
  <c r="AU95" i="1"/>
  <c r="J32" i="18"/>
  <c r="AG117" i="1" s="1"/>
  <c r="AN117" i="1" s="1"/>
  <c r="BD94" i="1"/>
  <c r="W33" i="1" s="1"/>
  <c r="AU112" i="1"/>
  <c r="J30" i="21"/>
  <c r="AG120" i="1"/>
  <c r="J32" i="13"/>
  <c r="AG110" i="1" s="1"/>
  <c r="J34" i="17"/>
  <c r="AG116" i="1" s="1"/>
  <c r="AG115" i="1" s="1"/>
  <c r="AN115" i="1" s="1"/>
  <c r="BC94" i="1"/>
  <c r="W32" i="1" s="1"/>
  <c r="J34" i="5"/>
  <c r="AG100" i="1"/>
  <c r="AZ104" i="1"/>
  <c r="AV104" i="1" s="1"/>
  <c r="AT104" i="1" s="1"/>
  <c r="J34" i="4"/>
  <c r="AG99" i="1"/>
  <c r="J32" i="10"/>
  <c r="AG106" i="1" s="1"/>
  <c r="AZ112" i="1"/>
  <c r="AV112" i="1" s="1"/>
  <c r="AT112" i="1" s="1"/>
  <c r="BA95" i="1"/>
  <c r="AW95" i="1"/>
  <c r="J32" i="6"/>
  <c r="AG101" i="1" s="1"/>
  <c r="AN101" i="1" s="1"/>
  <c r="J34" i="11"/>
  <c r="AG108" i="1"/>
  <c r="AG107" i="1" s="1"/>
  <c r="AN107" i="1" s="1"/>
  <c r="BB94" i="1"/>
  <c r="W31" i="1" s="1"/>
  <c r="AZ95" i="1"/>
  <c r="J41" i="13" l="1"/>
  <c r="J39" i="21"/>
  <c r="J41" i="9"/>
  <c r="J43" i="5"/>
  <c r="J98" i="9"/>
  <c r="J100" i="5"/>
  <c r="J41" i="18"/>
  <c r="J43" i="17"/>
  <c r="AN116" i="1"/>
  <c r="J43" i="11"/>
  <c r="AN108" i="1"/>
  <c r="J41" i="10"/>
  <c r="AN106" i="1"/>
  <c r="J41" i="6"/>
  <c r="J43" i="4"/>
  <c r="AN99" i="1"/>
  <c r="AN100" i="1"/>
  <c r="AN110" i="1"/>
  <c r="AN120" i="1"/>
  <c r="AN105" i="1"/>
  <c r="AU94" i="1"/>
  <c r="AG98" i="1"/>
  <c r="AG104" i="1"/>
  <c r="J32" i="7"/>
  <c r="AG102" i="1"/>
  <c r="AY94" i="1"/>
  <c r="BA94" i="1"/>
  <c r="W30" i="1" s="1"/>
  <c r="AZ94" i="1"/>
  <c r="AV94" i="1" s="1"/>
  <c r="AK29" i="1" s="1"/>
  <c r="AG112" i="1"/>
  <c r="AV95" i="1"/>
  <c r="AT95" i="1" s="1"/>
  <c r="AX94" i="1"/>
  <c r="AN98" i="1" l="1"/>
  <c r="J41" i="7"/>
  <c r="AN112" i="1"/>
  <c r="AN104" i="1"/>
  <c r="AN102" i="1"/>
  <c r="AG95" i="1"/>
  <c r="W29" i="1"/>
  <c r="AW94" i="1"/>
  <c r="AK30" i="1"/>
  <c r="AN95" i="1" l="1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<sst xmlns="http://schemas.openxmlformats.org/spreadsheetml/2006/main" count="39274" uniqueCount="2876">
  <si>
    <t>Export Komplet</t>
  </si>
  <si>
    <t/>
  </si>
  <si>
    <t>2.0</t>
  </si>
  <si>
    <t>ZAMOK</t>
  </si>
  <si>
    <t>False</t>
  </si>
  <si>
    <t>{4d362fd0-0278-46aa-8ca3-d2bda4a63db0}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</si>
  <si>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</si>
  <si>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</si>
  <si>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</si>
  <si>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</si>
  <si>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</si>
  <si>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</si>
  <si>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</si>
  <si>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</si>
  <si>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2023003REV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</si>
  <si>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</si>
  <si>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</si>
  <si>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objektu garáží nákladních vozidel Trutnov</t>
  </si>
  <si>
    <t>KSO:</t>
  </si>
  <si>
    <t>CC-CZ:</t>
  </si>
  <si>
    <t>Místo:</t>
  </si>
  <si>
    <t>Trutnov</t>
  </si>
  <si>
    <t>Datum:</t>
  </si>
  <si>
    <t>9. 1. 2023</t>
  </si>
  <si>
    <t>Zadavatel:</t>
  </si>
  <si>
    <t>IČ:</t>
  </si>
  <si>
    <t>Údržba silnic Královéhradeckého kraje a.s.</t>
  </si>
  <si>
    <t>DIČ:</t>
  </si>
  <si>
    <t>Uchazeč:</t>
  </si>
  <si>
    <t>Vyplň údaj</t>
  </si>
  <si>
    <t>Projektant:</t>
  </si>
  <si>
    <t>IRBOS s.r.o.</t>
  </si>
  <si>
    <t>True</t>
  </si>
  <si>
    <t>Zpracovatel:</t>
  </si>
  <si>
    <t xml:space="preserve"> </t>
  </si>
  <si>
    <t>Poznámka:</t>
  </si>
  <si>
    <t>NEDÍLNOU SOUČÁSTÍ ROZPOČTU JE PROJEKTOVÁ DOKUMENTACE!_x000D_
Rozpočet je zpracován dle projektové dokumentace a dle jejího předpokladu, v případě že se bude lišit skutečnost od PD bude účtováno dle zjišťovacích protokolů a skutečnosti na stavbě_x000D_
Soupis prací je sestaven s využitím položek Cenové soustavy ÚRS. Cenové a technické podmínky soustavy ÚRS, které nejsou součástí soupisu prací, jsou neomezeně dálkově k dispozici na www.cs-urs.cz. Položky soupisu prací, které nemají ve sloupci "Cenová soustava" uveden žádný údaj, nepochází s Cenové soustavy ÚRS. _x000D_
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vztahují._x000D_
Při zpracování nabídky je nutné vycházet ze všech částí dokumentace (textové i grafické části, všech schémat a specifikace materiálu)._x000D_
Součástí ceny musí být veškeré náklady, aby cena byla konečná a zahrnovala celou dodávku a montáž akce._x000D_
Veškeré agregované položky jsou uvedeny včetně přesunu hmot , kompletního provedení a stavebních přípomocí._x000D_
Všechny použité výrobky musí mít osvědčení o schválení k provozu v České republice._x000D_
V průběhu provádění prací budou respektovány všechny příslušné platné předpisy a požadavky BOZP. Náklady vyplývající z jejich dodržení jsou součástí jednotkové ceny a nebudou zvlášť hrazeny._x000D_
Veškeré práce budou provedeny úhledně, řádně a kvalitně řemeslným způsobem._x000D_
Zařízení bude uvedeno do provozu až po provedení všech výchozích zkouškách (revizích) el. instalace a pod. O provedených zkouškách budou vystaveny protokoly._x000D_
POVINNOSTÍ DODAVATELE JE PŘEKONTROLOVAT SPECIFIKACI MATERIÁLŮ A CHYBĚJÍCÍ MATERIÁL NEBO VÝKON DOPLNIT A OCENIT!_x000D_
ROZPOČET JE NAVRŽEN DLE DOSTUPNÝCH MOŽNÝCH INFORMACÍ Z PROJEKTOVÉ DOKUMENTACE, PŘI STAVEBNÍCH PRACECH MOHOU BÝT ZJIŠTĚNY TAKOVÉ_x000D_
SKUTEČNOSTI, KTERÉ MOHOU OVLIVNIT PŘEDPOKLAD A ROZSAH PRACÍ, V TĚCHTO PŘÍPADECH BUDE_x000D_
 ÚPRAVA ŘEŠENA V RÁMCI ZMĚNOVÉHO ŘÍZENÍ A ZJIŠŤOVACÍCH PROTOKOLŮ NA STAVBĚ!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</si>
  <si>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</si>
  <si>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</si>
  <si>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</si>
  <si>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</si>
  <si>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</si>
  <si>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</si>
  <si>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</si>
  <si>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</si>
  <si>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</si>
  <si>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</si>
  <si>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</si>
  <si>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</si>
  <si>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</si>
  <si>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</si>
  <si>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</si>
  <si>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</si>
  <si>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</si>
  <si>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</si>
  <si>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</si>
  <si>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</si>
  <si>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</si>
  <si>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</si>
  <si>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</si>
  <si>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</si>
  <si>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</si>
  <si>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</si>
  <si>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</si>
  <si>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</si>
  <si>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</si>
  <si>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</si>
  <si>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</si>
  <si>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</si>
  <si>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</si>
  <si>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</si>
  <si>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</si>
  <si>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</si>
  <si>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</si>
  <si>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</si>
  <si>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</si>
  <si>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</si>
  <si>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</si>
  <si>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</si>
  <si>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</si>
  <si>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</si>
  <si>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</si>
  <si>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I. ETAPA - SO 02</t>
  </si>
  <si>
    <t>STA</t>
  </si>
  <si>
    <t>1</t>
  </si>
  <si>
    <t>{40739663-6ed9-4324-9d1f-9bc37ba63fc4}</t>
  </si>
  <si>
    <t>2</t>
  </si>
  <si>
    <t>/</t>
  </si>
  <si>
    <t>01.1</t>
  </si>
  <si>
    <t>Bourací práce</t>
  </si>
  <si>
    <t>Soupis</t>
  </si>
  <si>
    <t>{fc744215-2085-44f7-af42-be5a1ab4ed66}</t>
  </si>
  <si>
    <t>01.2</t>
  </si>
  <si>
    <t>Rekonstrukce a nové konstrukce</t>
  </si>
  <si>
    <t>{525dc01d-d1fd-49fd-851f-608a9ec1a707}</t>
  </si>
  <si>
    <t>01.3</t>
  </si>
  <si>
    <t>Venkovní úpravy</t>
  </si>
  <si>
    <t>{92785cc3-a6f8-4e96-878f-bff2a542e495}</t>
  </si>
  <si>
    <t>01.3.1</t>
  </si>
  <si>
    <t>Dešťová kanalizace a komunikace</t>
  </si>
  <si>
    <t>3</t>
  </si>
  <si>
    <t>{91ecb2a0-d4e9-4da0-9830-7e5e23106f99}</t>
  </si>
  <si>
    <t>01.3.2</t>
  </si>
  <si>
    <t>Oplocení</t>
  </si>
  <si>
    <t>{ba74007a-feb4-46db-80ea-19cedea41c54}</t>
  </si>
  <si>
    <t>01.4</t>
  </si>
  <si>
    <t>Rrozvody stlačeného vzduchu</t>
  </si>
  <si>
    <t>{d822aa1e-8dc4-46bc-b4a4-49659894c2eb}</t>
  </si>
  <si>
    <t>01.5</t>
  </si>
  <si>
    <t>Slaboproud</t>
  </si>
  <si>
    <t>{ed090cd1-c47b-4efe-ba4c-165acd1dea4d}</t>
  </si>
  <si>
    <t>01.6</t>
  </si>
  <si>
    <t>Silnoproud</t>
  </si>
  <si>
    <t>{c170daf3-3dd6-46ab-8ceb-c9df47b5d55f}</t>
  </si>
  <si>
    <t>02</t>
  </si>
  <si>
    <t>II. ETAPA - SO01 - rekonstrukce jižní poloviny</t>
  </si>
  <si>
    <t>{0485be11-b594-4510-ae54-d41135e128e4}</t>
  </si>
  <si>
    <t>02.1</t>
  </si>
  <si>
    <t>{96c8f7b4-3b59-40be-a5e1-dfd733426a57}</t>
  </si>
  <si>
    <t>02.2</t>
  </si>
  <si>
    <t>{96b21458-1d9f-407c-b82c-7637ef7e0639}</t>
  </si>
  <si>
    <t>02.3</t>
  </si>
  <si>
    <t>{c811f31a-1d89-43db-bab4-0479ffa11f0c}</t>
  </si>
  <si>
    <t>02.3.1</t>
  </si>
  <si>
    <t>{0fa4c418-ba1d-4651-983e-f8d1d143d752}</t>
  </si>
  <si>
    <t>02.4</t>
  </si>
  <si>
    <t>Rozvody stlačeného vzduchu</t>
  </si>
  <si>
    <t>{7f3c46aa-395e-4601-af3e-765f27cb3caa}</t>
  </si>
  <si>
    <t>02.5</t>
  </si>
  <si>
    <t>{03982c92-a066-41d5-b0bf-e1d62565273f}</t>
  </si>
  <si>
    <t>02.6</t>
  </si>
  <si>
    <t>{0e9c0016-37ee-44c2-b8b9-bbb5d328067c}</t>
  </si>
  <si>
    <t>03</t>
  </si>
  <si>
    <t>III. ETAPA - rekonstrukce severní poloviny</t>
  </si>
  <si>
    <t>{5e5459e9-c8bb-4026-80ad-7ad58c776983}</t>
  </si>
  <si>
    <t>03.1</t>
  </si>
  <si>
    <t>{6c5a4519-1529-4181-b7d0-6dcbbbebd94d}</t>
  </si>
  <si>
    <t>03.2</t>
  </si>
  <si>
    <t>{a7726feb-254f-4178-9fae-e0deb3013ce7}</t>
  </si>
  <si>
    <t>03.3</t>
  </si>
  <si>
    <t>{28bea0cd-a91a-44ad-b743-713c90b58b42}</t>
  </si>
  <si>
    <t>03.3.1</t>
  </si>
  <si>
    <t>{8b6b7af4-ca37-48e5-912d-738b9e46589b}</t>
  </si>
  <si>
    <t>03.4</t>
  </si>
  <si>
    <t>{571ddb31-0747-468d-96a5-b7af6ddc74bd}</t>
  </si>
  <si>
    <t>03.5</t>
  </si>
  <si>
    <t>{f019516c-9461-4c19-bcec-267deb8405b6}</t>
  </si>
  <si>
    <t>03.6</t>
  </si>
  <si>
    <t>{5b27a162-10fe-484a-8dd1-ef766b31c835}</t>
  </si>
  <si>
    <t>VRN</t>
  </si>
  <si>
    <t>Vedlejší rozpočtové náklady</t>
  </si>
  <si>
    <t>{cc91f3a3-7564-4377-a508-04d363eba02c}</t>
  </si>
  <si>
    <t>KRYCÍ LIST SOUPISU PRACÍ</t>
  </si>
  <si>
    <t>Objekt:</t>
  </si>
  <si>
    <t>01 - I. ETAPA - SO 02</t>
  </si>
  <si>
    <t>Soupis:</t>
  </si>
  <si>
    <t>01.1 -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</si>
  <si>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</si>
  <si>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</si>
  <si>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</si>
  <si>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</si>
  <si>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</si>
  <si>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</si>
  <si>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</si>
  <si>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</si>
  <si>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</si>
  <si>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</si>
  <si>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</si>
  <si>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</si>
  <si>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</si>
  <si>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</si>
  <si>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</si>
  <si>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733 - Ústřední vytápění </t>
  </si>
  <si>
    <t xml:space="preserve">    741 - Elektroinstalace 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</si>
  <si>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</si>
  <si>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</si>
  <si>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</si>
  <si>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</si>
  <si>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</si>
  <si>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</si>
  <si>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</si>
  <si>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</si>
  <si>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</si>
  <si>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</si>
  <si>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</si>
  <si>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</si>
  <si>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</si>
  <si>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</si>
  <si>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</si>
  <si>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</si>
  <si>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</si>
  <si>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</si>
  <si>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</si>
  <si>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</si>
  <si>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</si>
  <si>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</si>
  <si>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</si>
  <si>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</si>
  <si>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113107337</t>
  </si>
  <si>
    <t>Odstranění podkladu z betonu vyztuženého sítěmi tl přes 150 do 300 mm strojně pl do 50 m2</t>
  </si>
  <si>
    <t>m2</t>
  </si>
  <si>
    <t>CS ÚRS 2024 02</t>
  </si>
  <si>
    <t>4</t>
  </si>
  <si>
    <t>805590072</t>
  </si>
  <si>
    <t>VV</t>
  </si>
  <si>
    <t>dle popisu v PD</t>
  </si>
  <si>
    <t>26</t>
  </si>
  <si>
    <t>121112005</t>
  </si>
  <si>
    <t>Sejmutí ornice tl vrstvy přes 250 do 300 mm ručně</t>
  </si>
  <si>
    <t>-2099778728</t>
  </si>
  <si>
    <t>dle popisu v PD a TZ str. 10</t>
  </si>
  <si>
    <t>3*1,5</t>
  </si>
  <si>
    <t>132251101</t>
  </si>
  <si>
    <t>Hloubení rýh nezapažených š do 800 mm v hornině třídy těžitelnosti I skupiny 3 objem do 20 m3 strojně</t>
  </si>
  <si>
    <t>m3</t>
  </si>
  <si>
    <t>1458284736</t>
  </si>
  <si>
    <t>základ přístřešek</t>
  </si>
  <si>
    <t>2*0,4*1,5*0,9</t>
  </si>
  <si>
    <t>odkopání kolem objektu</t>
  </si>
  <si>
    <t>(13,5+13,5+46)*0,8*0,8</t>
  </si>
  <si>
    <t>Součet</t>
  </si>
  <si>
    <t>162251101</t>
  </si>
  <si>
    <t>Vodorovné přemístění do 20 m výkopku/sypaniny z horniny třídy těžitelnosti I skupiny 1 až 3</t>
  </si>
  <si>
    <t>1389925344</t>
  </si>
  <si>
    <t>47,8</t>
  </si>
  <si>
    <t>5</t>
  </si>
  <si>
    <t>162751119</t>
  </si>
  <si>
    <t>Příplatek k vodorovnému přemístění výkopku/sypaniny z horniny třídy těžitelnosti I skupiny 1 až 3 ZKD 1000 m přes 10000 m</t>
  </si>
  <si>
    <t>-1404645745</t>
  </si>
  <si>
    <t>47,8*19 'Přepočtené koeficientem množství</t>
  </si>
  <si>
    <t>6</t>
  </si>
  <si>
    <t>171201201</t>
  </si>
  <si>
    <t>Uložení sypaniny na skládky nebo meziskládky</t>
  </si>
  <si>
    <t>-1951975230</t>
  </si>
  <si>
    <t>7</t>
  </si>
  <si>
    <t>171201231</t>
  </si>
  <si>
    <t>Poplatek za uložení zeminy a kamení na recyklační skládce (skládkovné) kód odpadu 17 05 04</t>
  </si>
  <si>
    <t>t</t>
  </si>
  <si>
    <t>1171268930</t>
  </si>
  <si>
    <t>47,5*1,8</t>
  </si>
  <si>
    <t>8</t>
  </si>
  <si>
    <t>Trubní vedení</t>
  </si>
  <si>
    <t>899302811</t>
  </si>
  <si>
    <t>Demontáž poklopů betonových nebo ŽB včetně rámu hmotnosti přes 50 do 100 kg</t>
  </si>
  <si>
    <t>kus</t>
  </si>
  <si>
    <t>398413717</t>
  </si>
  <si>
    <t>9</t>
  </si>
  <si>
    <t>899302811R</t>
  </si>
  <si>
    <t>Demontáž potrubí D 160 mm - dle popisu v PD</t>
  </si>
  <si>
    <t>CS Vlastní</t>
  </si>
  <si>
    <t>521263145</t>
  </si>
  <si>
    <t>P</t>
  </si>
  <si>
    <t>Poznámka k položce:_x000D_
kompletní provedení vč. přesunu hmot a stavebních přípomocí</t>
  </si>
  <si>
    <t>10</t>
  </si>
  <si>
    <t>899302811R1</t>
  </si>
  <si>
    <t>Demontáž konzoly nadzemního vedení - dle popisu v PD</t>
  </si>
  <si>
    <t>-683149594</t>
  </si>
  <si>
    <t>11</t>
  </si>
  <si>
    <t>899302811R2</t>
  </si>
  <si>
    <t>Demontáž nadzemního vedení vnitroalreálového teplovodu - dle popisu v PD</t>
  </si>
  <si>
    <t>943130707</t>
  </si>
  <si>
    <t>Ostatní konstrukce a práce, bourání</t>
  </si>
  <si>
    <t>12</t>
  </si>
  <si>
    <t>961055111</t>
  </si>
  <si>
    <t>Bourání základů ze ŽB</t>
  </si>
  <si>
    <t>-754439815</t>
  </si>
  <si>
    <t>dle popisu v PD tz. str. 6</t>
  </si>
  <si>
    <t>40</t>
  </si>
  <si>
    <t>odsekání patek</t>
  </si>
  <si>
    <t>přístavek TZ str. 6</t>
  </si>
  <si>
    <t>13</t>
  </si>
  <si>
    <t>962032431</t>
  </si>
  <si>
    <t>Bourání zdiva cihelných z dutých nebo plných cihel pálených i nepálených na MV nebo MVC do 1 m3</t>
  </si>
  <si>
    <t>1699664309</t>
  </si>
  <si>
    <t>dle popisu v PD v.č. D.1.1.1 - 22 ozn. 3</t>
  </si>
  <si>
    <t>tl. 300 mm</t>
  </si>
  <si>
    <t>12,48*4,5*0,3</t>
  </si>
  <si>
    <t>tl. 250 mm</t>
  </si>
  <si>
    <t>12,48*4,5*3*0,25</t>
  </si>
  <si>
    <t>tl. 160 mm</t>
  </si>
  <si>
    <t>4,075*4,5*0,16</t>
  </si>
  <si>
    <t>Mezisoučet</t>
  </si>
  <si>
    <t>vybourání obvodové stěny tl. 400 mm ozn. 11</t>
  </si>
  <si>
    <t>0,25*4,5*2*0,4</t>
  </si>
  <si>
    <t>46*4,5*0,4</t>
  </si>
  <si>
    <t>vybourání plynosylikátových tvárnic poničených odstřikující vodou</t>
  </si>
  <si>
    <t>4*0,4</t>
  </si>
  <si>
    <t>14</t>
  </si>
  <si>
    <t>965042221</t>
  </si>
  <si>
    <t>Bourání podkladů pod dlažby nebo mazanin betonových nebo z litého asfaltu tl přes 100 mm pl do 1 m2</t>
  </si>
  <si>
    <t>1464576207</t>
  </si>
  <si>
    <t>dle popisu v PD v.č. D.1.1.1 - 22 ozn. 6</t>
  </si>
  <si>
    <t>549,03*0,12</t>
  </si>
  <si>
    <t>přístavba</t>
  </si>
  <si>
    <t>6,21*4,73*0,12</t>
  </si>
  <si>
    <t>965043321</t>
  </si>
  <si>
    <t>Bourání podkladů pod dlažby betonových s potěrem nebo teracem tl do 100 mm pl do 1 m2</t>
  </si>
  <si>
    <t>-157867324</t>
  </si>
  <si>
    <t>549,03*0,1</t>
  </si>
  <si>
    <t>6,21*4,73*0,1</t>
  </si>
  <si>
    <t>16</t>
  </si>
  <si>
    <t>965045111</t>
  </si>
  <si>
    <t>Bourání potěrů cementových nebo pískocementových tl do 50 mm pl do 1 m2</t>
  </si>
  <si>
    <t>1820520048</t>
  </si>
  <si>
    <t>549,03</t>
  </si>
  <si>
    <t>6,21*4,73</t>
  </si>
  <si>
    <t>17</t>
  </si>
  <si>
    <t>965082923</t>
  </si>
  <si>
    <t>Odstranění násypů pod podlahami tl do 100 mm pl přes 2 m2</t>
  </si>
  <si>
    <t>467355073</t>
  </si>
  <si>
    <t>549,03*0,05</t>
  </si>
  <si>
    <t>18</t>
  </si>
  <si>
    <t>968072355</t>
  </si>
  <si>
    <t>Vybourání kovových rámů oken zdvojených včetně křídel pl do 2 m2</t>
  </si>
  <si>
    <t>349301172</t>
  </si>
  <si>
    <t>dle popisu v PD v.č. D.1.1.1 - 22 ozn. 1</t>
  </si>
  <si>
    <t>3,6*1,2*10</t>
  </si>
  <si>
    <t>19</t>
  </si>
  <si>
    <t>968072455</t>
  </si>
  <si>
    <t>Vybourání kovových dveřních zárubní pl do 2 m2</t>
  </si>
  <si>
    <t>-911259359</t>
  </si>
  <si>
    <t>20</t>
  </si>
  <si>
    <t>968072558</t>
  </si>
  <si>
    <t>Vybourání kovových vrat pl do 5 m2</t>
  </si>
  <si>
    <t>119974573</t>
  </si>
  <si>
    <t>dle popisu  PD v.č. D.1.1.1 - 22 ozn. 2</t>
  </si>
  <si>
    <t>3,22*3,7*10</t>
  </si>
  <si>
    <t>973031844</t>
  </si>
  <si>
    <t>Vysekání kapes ve zdivu cihelném na MC pro zavázání zdí tl do 300 mm</t>
  </si>
  <si>
    <t>m</t>
  </si>
  <si>
    <t>807491541</t>
  </si>
  <si>
    <t>dle popisu v TZ str. 12</t>
  </si>
  <si>
    <t>4,5*4</t>
  </si>
  <si>
    <t>22</t>
  </si>
  <si>
    <t>977151125</t>
  </si>
  <si>
    <t>Jádrové vrty diamantovými korunkami do stavebních materiálů D přes 180 do 200 mm</t>
  </si>
  <si>
    <t>215733380</t>
  </si>
  <si>
    <t>dle popisu v PD v.č. D.1.1.1 - 22</t>
  </si>
  <si>
    <t>DN200</t>
  </si>
  <si>
    <t>7*0,4</t>
  </si>
  <si>
    <t>23</t>
  </si>
  <si>
    <t>978013141</t>
  </si>
  <si>
    <t>Otlučení (osekání) vnitřní vápenné nebo vápenocementové omítky stěn v rozsahu přes 10 do 30 %</t>
  </si>
  <si>
    <t>1337164364</t>
  </si>
  <si>
    <t>dle popisu v PD v.č. D.1.1.1 - 22 ozn. 8 - od v. 1200 mm - 20% z plochy</t>
  </si>
  <si>
    <t>(12,48+12,48+45,6)*3,2</t>
  </si>
  <si>
    <t>24</t>
  </si>
  <si>
    <t>978013191</t>
  </si>
  <si>
    <t>Otlučení (osekání) vnitřní vápenné nebo vápenocementové omítky stěn v rozsahu přes 50 do 100 %</t>
  </si>
  <si>
    <t>-1638581483</t>
  </si>
  <si>
    <t>dle popisu v PD v.č. D.1.1.1 - 22 ozn. 8 - do v. 1200 mm nad podlahu</t>
  </si>
  <si>
    <t>(12,48+12,48+45,6)*1,2</t>
  </si>
  <si>
    <t>25</t>
  </si>
  <si>
    <t>978015341</t>
  </si>
  <si>
    <t>Otlučení (osekání) vnější vápenné nebo vápenocementové omítky stupně členitosti 1 a 2 v rozsahu přes 20 do 30 %</t>
  </si>
  <si>
    <t>-287791116</t>
  </si>
  <si>
    <t xml:space="preserve">dle popisu v PD v.č. D.1.1.1 - 22 </t>
  </si>
  <si>
    <t>cca 20%</t>
  </si>
  <si>
    <t>(13,7+13,7+46)*4,5</t>
  </si>
  <si>
    <t>-3,6*1,2*10"okna</t>
  </si>
  <si>
    <t>štíty</t>
  </si>
  <si>
    <t>2*13,7*2/2</t>
  </si>
  <si>
    <t>špalety</t>
  </si>
  <si>
    <t>(3,5+1,2+1,2)*10*0,25</t>
  </si>
  <si>
    <t>997</t>
  </si>
  <si>
    <t>Přesun sutě</t>
  </si>
  <si>
    <t>997013112</t>
  </si>
  <si>
    <t>Vnitrostaveništní doprava suti a vybouraných hmot pro budovy v přes 6 do 9 m s použitím mechanizace</t>
  </si>
  <si>
    <t>1451920401</t>
  </si>
  <si>
    <t>27</t>
  </si>
  <si>
    <t>997013501</t>
  </si>
  <si>
    <t>Odvoz suti a vybouraných hmot na skládku nebo meziskládku do 1 km se složením</t>
  </si>
  <si>
    <t>-1987578920</t>
  </si>
  <si>
    <t>28</t>
  </si>
  <si>
    <t>997013509</t>
  </si>
  <si>
    <t>Příplatek k odvozu suti a vybouraných hmot na skládku ZKD 1 km přes 1 km</t>
  </si>
  <si>
    <t>2129359946</t>
  </si>
  <si>
    <t>851,119*19 'Přepočtené koeficientem množství</t>
  </si>
  <si>
    <t>29</t>
  </si>
  <si>
    <t>997013811</t>
  </si>
  <si>
    <t>Poplatek za uložení na skládce (skládkovné) stavebního odpadu dřevěného kód odpadu 17 02 01</t>
  </si>
  <si>
    <t>88988314</t>
  </si>
  <si>
    <t>851,119*0,00106 'Přepočtené koeficientem množství</t>
  </si>
  <si>
    <t>30</t>
  </si>
  <si>
    <t>997013814</t>
  </si>
  <si>
    <t>Poplatek za uložení na skládce (skládkovné) stavebního odpadu izolací kód odpadu 17 06 04</t>
  </si>
  <si>
    <t>-680041649</t>
  </si>
  <si>
    <t xml:space="preserve">Poznámka k položce:_x000D_
v případě že se při realizaci zjistí jiný druh odpadu, bude po odsouhlasení účtováno dle skutečnosti </t>
  </si>
  <si>
    <t>851,119*0,00118 'Přepočtené koeficientem množství</t>
  </si>
  <si>
    <t>31</t>
  </si>
  <si>
    <t>997013847</t>
  </si>
  <si>
    <t>Poplatek za uložení na skládce (skládkovné) odpadu asfaltového s dehtem kód odpadu 17 03 01</t>
  </si>
  <si>
    <t>-250790453</t>
  </si>
  <si>
    <t>851,119*0,00559 'Přepočtené koeficientem množství</t>
  </si>
  <si>
    <t>32</t>
  </si>
  <si>
    <t>997013871</t>
  </si>
  <si>
    <t>Poplatek za uložení stavebního odpadu na recyklační skládce (skládkovné) směsného stavebního a demoličního kód odpadu  17 09 04</t>
  </si>
  <si>
    <t>-1961399538</t>
  </si>
  <si>
    <t>851,119*0,99217 'Přepočtené koeficientem množství</t>
  </si>
  <si>
    <t>PSV</t>
  </si>
  <si>
    <t>Práce a dodávky PSV</t>
  </si>
  <si>
    <t>711</t>
  </si>
  <si>
    <t>Izolace proti vodě, vlhkosti a plynům</t>
  </si>
  <si>
    <t>33</t>
  </si>
  <si>
    <t>711131812</t>
  </si>
  <si>
    <t>Odstranění izolace proti zemní vlhkosti  vodorovné</t>
  </si>
  <si>
    <t>-1058264585</t>
  </si>
  <si>
    <t>712</t>
  </si>
  <si>
    <t>Povlakové krytiny</t>
  </si>
  <si>
    <t>34</t>
  </si>
  <si>
    <t>712331811</t>
  </si>
  <si>
    <t>Odstranění povlakové krytiny střech do 10° z pásů uložených na sucho samolepící</t>
  </si>
  <si>
    <t>481314408</t>
  </si>
  <si>
    <t>dle popisu v PD v.č. D.1.1.1 - 22 ozn. 7 odstranění lepenky</t>
  </si>
  <si>
    <t>713</t>
  </si>
  <si>
    <t>Izolace tepelné</t>
  </si>
  <si>
    <t>35</t>
  </si>
  <si>
    <t>713110813</t>
  </si>
  <si>
    <t>Odstranění tepelné izolace stropů volně kladené z vláknitých materiálů suchých tl přes 100 mm</t>
  </si>
  <si>
    <t>-700173188</t>
  </si>
  <si>
    <t>dle popisu v PD v.č. D.1.1.1 - 22 ozn. 7 odstranění MW</t>
  </si>
  <si>
    <t>721</t>
  </si>
  <si>
    <t>Zdravotechnika - vnitřní kanalizace</t>
  </si>
  <si>
    <t>36</t>
  </si>
  <si>
    <t>721242805</t>
  </si>
  <si>
    <t xml:space="preserve">Demontáž lapače střešních splavenin </t>
  </si>
  <si>
    <t>-325676504</t>
  </si>
  <si>
    <t>733</t>
  </si>
  <si>
    <t xml:space="preserve">Ústřední vytápění </t>
  </si>
  <si>
    <t>37</t>
  </si>
  <si>
    <t>733R100</t>
  </si>
  <si>
    <t>Demontáž rozvodů ÚT vč. otopných těles</t>
  </si>
  <si>
    <t>sada</t>
  </si>
  <si>
    <t>1809790384</t>
  </si>
  <si>
    <t>741</t>
  </si>
  <si>
    <t xml:space="preserve">Elektroinstalace </t>
  </si>
  <si>
    <t>38</t>
  </si>
  <si>
    <t>741421831R</t>
  </si>
  <si>
    <t>Demontáž hromosvoud</t>
  </si>
  <si>
    <t>-857055802</t>
  </si>
  <si>
    <t>39</t>
  </si>
  <si>
    <t>741421831R1</t>
  </si>
  <si>
    <t>Demontáž rozvodů elektroinstalace</t>
  </si>
  <si>
    <t>228766545</t>
  </si>
  <si>
    <t>764</t>
  </si>
  <si>
    <t>Konstrukce klempířské</t>
  </si>
  <si>
    <t>764001841</t>
  </si>
  <si>
    <t>Demontáž krytiny ze šablon do suti</t>
  </si>
  <si>
    <t>-2019685500</t>
  </si>
  <si>
    <t>dle popisu v PD v.č. D.1.1.1 - 22 ozn. 9</t>
  </si>
  <si>
    <t>8,3*45,3*2</t>
  </si>
  <si>
    <t>41</t>
  </si>
  <si>
    <t>764001851</t>
  </si>
  <si>
    <t>Demontáž hřebene s větrací mřížkou nebo hřebenovým plechem do suti</t>
  </si>
  <si>
    <t>581050722</t>
  </si>
  <si>
    <t>45,3</t>
  </si>
  <si>
    <t>42</t>
  </si>
  <si>
    <t>764002801</t>
  </si>
  <si>
    <t>Demontáž závětrné lišty do suti</t>
  </si>
  <si>
    <t>-878753015</t>
  </si>
  <si>
    <t>8,3*4</t>
  </si>
  <si>
    <t>43</t>
  </si>
  <si>
    <t>764002841</t>
  </si>
  <si>
    <t>Demontáž oplechování horních ploch zdí a nadezdívek do suti</t>
  </si>
  <si>
    <t>2032581694</t>
  </si>
  <si>
    <t>dle poisu v PD a TZ str.7</t>
  </si>
  <si>
    <t>13,7*2</t>
  </si>
  <si>
    <t>44</t>
  </si>
  <si>
    <t>764002851</t>
  </si>
  <si>
    <t>Demontáž oplechování parapetů do suti</t>
  </si>
  <si>
    <t>-1170318602</t>
  </si>
  <si>
    <t>3,6*10</t>
  </si>
  <si>
    <t>45</t>
  </si>
  <si>
    <t>764004801</t>
  </si>
  <si>
    <t>Demontáž podokapního žlabu do suti</t>
  </si>
  <si>
    <t>707721118</t>
  </si>
  <si>
    <t>45,2*2</t>
  </si>
  <si>
    <t>46</t>
  </si>
  <si>
    <t>764004861</t>
  </si>
  <si>
    <t>Demontáž svodu do suti</t>
  </si>
  <si>
    <t>-1366010137</t>
  </si>
  <si>
    <t>7*8</t>
  </si>
  <si>
    <t>766</t>
  </si>
  <si>
    <t>Konstrukce truhlářské</t>
  </si>
  <si>
    <t>47</t>
  </si>
  <si>
    <t>766421821</t>
  </si>
  <si>
    <t>Demontáž truhlářského obložení podhledů z palubek</t>
  </si>
  <si>
    <t>-1124386990</t>
  </si>
  <si>
    <t>demontáž bednění a oplechování přesahu střechy</t>
  </si>
  <si>
    <t>ozn. 10</t>
  </si>
  <si>
    <t>45,5*0,5*2</t>
  </si>
  <si>
    <t>48</t>
  </si>
  <si>
    <t>766421822</t>
  </si>
  <si>
    <t>Demontáž truhlářského obložení podhledů podkladových roštů</t>
  </si>
  <si>
    <t>503052108</t>
  </si>
  <si>
    <t>767</t>
  </si>
  <si>
    <t>Konstrukce zámečnické</t>
  </si>
  <si>
    <t>49</t>
  </si>
  <si>
    <t>767161811</t>
  </si>
  <si>
    <t>Demontáž zábradlí rovného rozebíratelného hmotnosti 1 m zábradlí do 20 kg do suti</t>
  </si>
  <si>
    <t>191840603</t>
  </si>
  <si>
    <t>2+2</t>
  </si>
  <si>
    <t>50</t>
  </si>
  <si>
    <t>767581803</t>
  </si>
  <si>
    <t>Demontáž podhledu tvarovaný plech</t>
  </si>
  <si>
    <t>-1230274909</t>
  </si>
  <si>
    <t>dle popisu v PD v.č. D.1.1.1 - 22 ozn. 7</t>
  </si>
  <si>
    <t>podhled garáž</t>
  </si>
  <si>
    <t>1,7*45,5*2</t>
  </si>
  <si>
    <t>51</t>
  </si>
  <si>
    <t>767582800</t>
  </si>
  <si>
    <t>Demontáž roštu podhledu</t>
  </si>
  <si>
    <t>-185769031</t>
  </si>
  <si>
    <t>52</t>
  </si>
  <si>
    <t>767996701</t>
  </si>
  <si>
    <t>Demontáž atypických zámečnických konstrukcí řezáním hm jednotlivých dílů do 50 kg</t>
  </si>
  <si>
    <t>kg</t>
  </si>
  <si>
    <t>-1134662120</t>
  </si>
  <si>
    <t>ocelocé sloupky ozn. 4</t>
  </si>
  <si>
    <t>11*4,5*10</t>
  </si>
  <si>
    <t>53</t>
  </si>
  <si>
    <t>767996701R</t>
  </si>
  <si>
    <t>Demontáž vodítek vrat s betonovým závažím - dle popisu v PD</t>
  </si>
  <si>
    <t>ks</t>
  </si>
  <si>
    <t>-1113063578</t>
  </si>
  <si>
    <t>vodítka vrat</t>
  </si>
  <si>
    <t>10*2</t>
  </si>
  <si>
    <t>54</t>
  </si>
  <si>
    <t>767996701R1</t>
  </si>
  <si>
    <t>Demontáž konstrukce přístavku - dle popisu v PD</t>
  </si>
  <si>
    <t>469591267</t>
  </si>
  <si>
    <t>783</t>
  </si>
  <si>
    <t>Dokončovací práce - nátěry</t>
  </si>
  <si>
    <t>55</t>
  </si>
  <si>
    <t>783301303</t>
  </si>
  <si>
    <t>Bezoplachové odrezivění zámečnických konstrukcí</t>
  </si>
  <si>
    <t>1469421729</t>
  </si>
  <si>
    <t>56</t>
  </si>
  <si>
    <t>783301313</t>
  </si>
  <si>
    <t>Odmaštění zámečnických konstrukcí ředidlovým odmašťovačem</t>
  </si>
  <si>
    <t>-208956691</t>
  </si>
  <si>
    <t>57</t>
  </si>
  <si>
    <t>783306801</t>
  </si>
  <si>
    <t>Odstranění nátěru ze zámečnických konstrukcí obroušením</t>
  </si>
  <si>
    <t>774487263</t>
  </si>
  <si>
    <t>sloupky ozn. 5</t>
  </si>
  <si>
    <t>9*0,1*0,15*4,5*3</t>
  </si>
  <si>
    <t>2*0,1*0,12*4,5*2</t>
  </si>
  <si>
    <t>vazníky ozn. 5</t>
  </si>
  <si>
    <t>46*15</t>
  </si>
  <si>
    <t>784</t>
  </si>
  <si>
    <t>Dokončovací práce - malby a tapety</t>
  </si>
  <si>
    <t>58</t>
  </si>
  <si>
    <t>784121003</t>
  </si>
  <si>
    <t>Oškrabání malby v mísnostech v přes 3,80 do 5,00 m</t>
  </si>
  <si>
    <t>-903872068</t>
  </si>
  <si>
    <t>HZS</t>
  </si>
  <si>
    <t>Hodinové zúčtovací sazby</t>
  </si>
  <si>
    <t>59</t>
  </si>
  <si>
    <t>HZS1291</t>
  </si>
  <si>
    <t>Hodinová zúčtovací sazba pomocný stavební dělník</t>
  </si>
  <si>
    <t>hod</t>
  </si>
  <si>
    <t>512</t>
  </si>
  <si>
    <t>874322955</t>
  </si>
  <si>
    <t>Vystěhování vybavení, pomocné práce - lde popisu v TZ str. 5</t>
  </si>
  <si>
    <t>150</t>
  </si>
  <si>
    <t>01.2 - Rekonstrukce a nové konstrukce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</si>
  <si>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</si>
  <si>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</si>
  <si>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</si>
  <si>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</si>
  <si>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</si>
  <si>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 xml:space="preserve">    998 - Přesun hmot</t>
  </si>
  <si>
    <t xml:space="preserve">    721 - Zdravotechnika</t>
  </si>
  <si>
    <t xml:space="preserve">    762 - Konstrukce tesařské</t>
  </si>
  <si>
    <t xml:space="preserve">    766-1 - Výplně otvorů</t>
  </si>
  <si>
    <t>OST - Ostatní</t>
  </si>
  <si>
    <t>121151103</t>
  </si>
  <si>
    <t>Sejmutí ornice plochy do 100 m2 tl vrstvy do 200 mm strojně</t>
  </si>
  <si>
    <t>-806959993</t>
  </si>
  <si>
    <t>dle popisu v PD kompresor a přístavba</t>
  </si>
  <si>
    <t>5*7</t>
  </si>
  <si>
    <t>131251100</t>
  </si>
  <si>
    <t>Hloubení jam nezapažených v hornině třídy těžitelnosti I skupiny 3 objem do 20 m3 strojně</t>
  </si>
  <si>
    <t>-1546218295</t>
  </si>
  <si>
    <t>pod přístavek</t>
  </si>
  <si>
    <t>5*6,74*0,4</t>
  </si>
  <si>
    <t>202447009</t>
  </si>
  <si>
    <t>kompresor</t>
  </si>
  <si>
    <t>2*0,4*0,8*1,5</t>
  </si>
  <si>
    <t>162351103</t>
  </si>
  <si>
    <t>Vodorovné přemístění přes 50 do 500 m výkopku/sypaniny z horniny třídy těžitelnosti I skupiny 1 až 3</t>
  </si>
  <si>
    <t>-1135411184</t>
  </si>
  <si>
    <t>0,96+13,48</t>
  </si>
  <si>
    <t>Příplatek k vodorovnému přemístění výkopku/sypaniny z horniny třídy těžitelnosti I, skupiny 1 až 3 ZKD 1000 m přes 10000 m</t>
  </si>
  <si>
    <t>-212557829</t>
  </si>
  <si>
    <t>14,44</t>
  </si>
  <si>
    <t>14,44*10 'Přepočtené koeficientem množství</t>
  </si>
  <si>
    <t>167151111</t>
  </si>
  <si>
    <t>Nakládání výkopku z hornin třídy těžitelnosti I, skupiny 1 až 3 přes 100 m3</t>
  </si>
  <si>
    <t>1831193397</t>
  </si>
  <si>
    <t>-470678813</t>
  </si>
  <si>
    <t>14,44"nevyužitá zemina určená na skládku</t>
  </si>
  <si>
    <t>171201221</t>
  </si>
  <si>
    <t>Poplatek za uložení na skládce (skládkovné) zeminy a kamení kód odpadu 17 05 04</t>
  </si>
  <si>
    <t>228448243</t>
  </si>
  <si>
    <t>14,44*1,8</t>
  </si>
  <si>
    <t>174111101</t>
  </si>
  <si>
    <t>Zásyp jam, šachet rýh nebo kolem objektů sypaninou se zhutněním ručně</t>
  </si>
  <si>
    <t>1476448589</t>
  </si>
  <si>
    <t>dle popisu v PD prohlubeň - hutněno po vrstvách</t>
  </si>
  <si>
    <t>2,2*2,6*1</t>
  </si>
  <si>
    <t>M</t>
  </si>
  <si>
    <t>58344171</t>
  </si>
  <si>
    <t>štěrkodrť frakce 0/32</t>
  </si>
  <si>
    <t>-1711530056</t>
  </si>
  <si>
    <t>2,2*2,6*1*1,8</t>
  </si>
  <si>
    <t>181151321</t>
  </si>
  <si>
    <t>Plošná úprava terénu přes 500 m2 zemina tř 1 až 4 nerovnosti do 150 mm v rovinně a svahu do 1:5</t>
  </si>
  <si>
    <t>-740488245</t>
  </si>
  <si>
    <t>1,5*3</t>
  </si>
  <si>
    <t>5*6,74</t>
  </si>
  <si>
    <t>181351003</t>
  </si>
  <si>
    <t>Rozprostření ornice tl vrstvy do 200 mm pl do 100 m2 v rovině nebo ve svahu do 1:5 strojně</t>
  </si>
  <si>
    <t>-889495857</t>
  </si>
  <si>
    <t>Zakládání</t>
  </si>
  <si>
    <t>271532212</t>
  </si>
  <si>
    <t>Podsyp pod základové konstrukce se zhutněním z hrubého kameniva frakce 16 až 32 mm</t>
  </si>
  <si>
    <t>643576152</t>
  </si>
  <si>
    <t>dle popisu v PD v.č. D.1.1.1. - 22</t>
  </si>
  <si>
    <t>u nové stěny</t>
  </si>
  <si>
    <t>0,5*45,95*0,1</t>
  </si>
  <si>
    <t>pod šachtou</t>
  </si>
  <si>
    <t>2*2*0,05</t>
  </si>
  <si>
    <t>přístavek</t>
  </si>
  <si>
    <t>5*6,74*0,25</t>
  </si>
  <si>
    <t>3*1,5*0,2</t>
  </si>
  <si>
    <t>271542211</t>
  </si>
  <si>
    <t>Podsyp pod základové konstrukce se zhutněním z netříděné štěrkodrtě</t>
  </si>
  <si>
    <t>119229359</t>
  </si>
  <si>
    <t>dle popisu v PD Přístavek</t>
  </si>
  <si>
    <t>0,25*6,74*5</t>
  </si>
  <si>
    <t>273313611</t>
  </si>
  <si>
    <t>Základové desky z betonu tř. C 16/20</t>
  </si>
  <si>
    <t>-209432303</t>
  </si>
  <si>
    <t>beton C16/20</t>
  </si>
  <si>
    <t>555,06*0,05</t>
  </si>
  <si>
    <t>6,21*4,73*0,05</t>
  </si>
  <si>
    <t>šachta</t>
  </si>
  <si>
    <t>2*2*0,1</t>
  </si>
  <si>
    <t>273321411</t>
  </si>
  <si>
    <t>Základové desky ze ŽB bez zvýšených nároků na prostředí tř. C 20/25</t>
  </si>
  <si>
    <t>495381682</t>
  </si>
  <si>
    <t>beton C20/25</t>
  </si>
  <si>
    <t>555,06*0,22</t>
  </si>
  <si>
    <t>273351121</t>
  </si>
  <si>
    <t>Zřízení bednění základových desek</t>
  </si>
  <si>
    <t>1579007151</t>
  </si>
  <si>
    <t>(5+5+6,74)*0,3</t>
  </si>
  <si>
    <t>273351122</t>
  </si>
  <si>
    <t>Odstranění bednění základových desek</t>
  </si>
  <si>
    <t>-1213767940</t>
  </si>
  <si>
    <t>273362021</t>
  </si>
  <si>
    <t>Výztuž základových desek svařovanými sítěmi Kari</t>
  </si>
  <si>
    <t>-1413981721</t>
  </si>
  <si>
    <t>vyztuženou KARI sítí  při obou lících desky dle popisu v TZ str.13</t>
  </si>
  <si>
    <t>základová deska</t>
  </si>
  <si>
    <t>C20/25 tl. 200 mm</t>
  </si>
  <si>
    <t>555,06</t>
  </si>
  <si>
    <t>2*2</t>
  </si>
  <si>
    <t>(597,26*3,8*2)/1000</t>
  </si>
  <si>
    <t>274313711</t>
  </si>
  <si>
    <t>Základové pásy z betonu tř. C 20/25</t>
  </si>
  <si>
    <t>1758210940</t>
  </si>
  <si>
    <t>beton C16/20 XC2</t>
  </si>
  <si>
    <t>základ pod stěnu 400 mm</t>
  </si>
  <si>
    <t>0,45*0,5*(3,5+3,5+3,5+3,5+3,5+3,5+3,5)</t>
  </si>
  <si>
    <t>0,45*1*(2,825+3+3+2+2+3+3+2,825)</t>
  </si>
  <si>
    <t>základ pod kompresor</t>
  </si>
  <si>
    <t>0,4*1,5*0,9*2</t>
  </si>
  <si>
    <t>274361821</t>
  </si>
  <si>
    <t>Výztuž základových pasů betonářskou ocelí 10 505 (R)</t>
  </si>
  <si>
    <t>-418472379</t>
  </si>
  <si>
    <t>16,336*60/1000</t>
  </si>
  <si>
    <t>275311611</t>
  </si>
  <si>
    <t>Základové patky prokládané kamenem z betonu tř. C 16/20</t>
  </si>
  <si>
    <t>-126323240</t>
  </si>
  <si>
    <t>pod přístavbu</t>
  </si>
  <si>
    <t>6*0,85*0,5*0,5</t>
  </si>
  <si>
    <t>275361821</t>
  </si>
  <si>
    <t>Výztuž základových patek betonářskou ocelí 10 505 (R)</t>
  </si>
  <si>
    <t>-1668449323</t>
  </si>
  <si>
    <t>1,275*60/1000</t>
  </si>
  <si>
    <t>279113143</t>
  </si>
  <si>
    <t>Základová zeď tl přes 200 do 250 mm z tvárnic ztraceného bednění včetně výplně z betonu tř. C 20/25</t>
  </si>
  <si>
    <t>343076786</t>
  </si>
  <si>
    <t>dle popisu v PD šachta</t>
  </si>
  <si>
    <t>(1,5+1,5+1+1)*1</t>
  </si>
  <si>
    <t>279113144</t>
  </si>
  <si>
    <t>Základová zeď tl přes 250 do 300 mm z tvárnic ztraceného bednění včetně výplně z betonu tř. C 20/25</t>
  </si>
  <si>
    <t>2127187436</t>
  </si>
  <si>
    <t>základ pod stěnu 300 mm</t>
  </si>
  <si>
    <t>0,5*2*4</t>
  </si>
  <si>
    <t>279113145</t>
  </si>
  <si>
    <t>Základová zeď tl přes 300 do 400 mm z tvárnic ztraceného bednění včetně výplně z betonu tř. C 20/25</t>
  </si>
  <si>
    <t>1105664944</t>
  </si>
  <si>
    <t>0,5*45,95</t>
  </si>
  <si>
    <t>279361821</t>
  </si>
  <si>
    <t>Výztuž základových zdí nosných betonářskou ocelí 10 505</t>
  </si>
  <si>
    <t>-163162357</t>
  </si>
  <si>
    <t>4*8/1000</t>
  </si>
  <si>
    <t>22,975*8/1000</t>
  </si>
  <si>
    <t>5*8/1000</t>
  </si>
  <si>
    <t>Svislé a kompletní konstrukce</t>
  </si>
  <si>
    <t>311113144</t>
  </si>
  <si>
    <t>Nosná zeď tl přes 250 do 300 mm z hladkých tvárnic ztraceného bednění včetně výplně z betonu tř. C 20/25</t>
  </si>
  <si>
    <t>348702547</t>
  </si>
  <si>
    <t>stěny 300 mm</t>
  </si>
  <si>
    <t>4,5*2*4</t>
  </si>
  <si>
    <t>311113145</t>
  </si>
  <si>
    <t>Nosná zeď tl přes 300 do 400 mm z hladkých tvárnic ztraceného bednění včetně výplně z betonu tř. C 20/25</t>
  </si>
  <si>
    <t>248381870</t>
  </si>
  <si>
    <t>stěna 400 mm</t>
  </si>
  <si>
    <t>4,5*45,95</t>
  </si>
  <si>
    <t>-4,5*3,95*7"vrata</t>
  </si>
  <si>
    <t>311272321</t>
  </si>
  <si>
    <t>Zdivo z pórobetonových tvárnic na pero a drážku do P2 do 450 kg/m3 na tenkovrstvou maltu tl 375 mm</t>
  </si>
  <si>
    <t>753974277</t>
  </si>
  <si>
    <t>dle popisu v PD a TZ str. 12</t>
  </si>
  <si>
    <t>1,8</t>
  </si>
  <si>
    <t>311361821</t>
  </si>
  <si>
    <t>Výztuž nosných zdí betonářskou ocelí 10 505</t>
  </si>
  <si>
    <t>81654315</t>
  </si>
  <si>
    <t>36*8/1000</t>
  </si>
  <si>
    <t>82,36*8/1000</t>
  </si>
  <si>
    <t>331273011</t>
  </si>
  <si>
    <t>Pilíř z tvárnic betonových rozměru do 300x300 mm</t>
  </si>
  <si>
    <t>-1917334251</t>
  </si>
  <si>
    <t>dle popisu v PD - u vrat - ostění pro kotvení vrat</t>
  </si>
  <si>
    <t>0,2*0,15*4,5*14</t>
  </si>
  <si>
    <t>331361821</t>
  </si>
  <si>
    <t>Výztuž sloupů hranatých betonářskou ocelí 10 505</t>
  </si>
  <si>
    <t>291100621</t>
  </si>
  <si>
    <t>1,89*60/1000</t>
  </si>
  <si>
    <t>342291121</t>
  </si>
  <si>
    <t>Ukotvení příček k cihelným konstrukcím plochými kotvami</t>
  </si>
  <si>
    <t>-336369886</t>
  </si>
  <si>
    <t>ukotvení sloupků u vrat</t>
  </si>
  <si>
    <t>4,5*14</t>
  </si>
  <si>
    <t>Vodorovné konstrukce</t>
  </si>
  <si>
    <t>413321515</t>
  </si>
  <si>
    <t>Nosníky ze ŽB tř. C 20/25</t>
  </si>
  <si>
    <t>1471762119</t>
  </si>
  <si>
    <t>průvlak nad vraty dle popisu v TZ str. 14</t>
  </si>
  <si>
    <t>beton C20/25 XC1,XF1</t>
  </si>
  <si>
    <t>0,6*0,6*45,95</t>
  </si>
  <si>
    <t>413351121</t>
  </si>
  <si>
    <t>Zřízení bednění nosníků a průvlaků bez podpěrné kce výšky přes 100 cm</t>
  </si>
  <si>
    <t>-1853049224</t>
  </si>
  <si>
    <t>(0,4+0,6+0,4)*45,95</t>
  </si>
  <si>
    <t>413351122</t>
  </si>
  <si>
    <t>Odstranění bednění nosníků a průvlaků bez podpěrné kce výšky přes 100 cm</t>
  </si>
  <si>
    <t>-480863005</t>
  </si>
  <si>
    <t>64,33</t>
  </si>
  <si>
    <t>413352115</t>
  </si>
  <si>
    <t>Zřízení podpěrné konstrukce nosníků výšky podepření do 4 m pro nosník výšky přes 100 cm</t>
  </si>
  <si>
    <t>1999890729</t>
  </si>
  <si>
    <t>4,95*0,4</t>
  </si>
  <si>
    <t>413352116</t>
  </si>
  <si>
    <t>Odstranění podpěrné konstrukce nosníků výšky podepření do 4 m pro nosník výšky přes 100 cm</t>
  </si>
  <si>
    <t>1538335757</t>
  </si>
  <si>
    <t>1,98</t>
  </si>
  <si>
    <t>413361821</t>
  </si>
  <si>
    <t>Výztuž nosníků, volných trámů nebo průvlaků volných trámů betonářskou ocelí 10 505</t>
  </si>
  <si>
    <t>-798642098</t>
  </si>
  <si>
    <t>16,542*180/1000</t>
  </si>
  <si>
    <t>417321414</t>
  </si>
  <si>
    <t>Ztužující pásy a věnce ze ŽB tř. C 20/25</t>
  </si>
  <si>
    <t>594754734</t>
  </si>
  <si>
    <t>věnec nad vraty dle popisu v TZ str. 14</t>
  </si>
  <si>
    <t>0,25*0,3*45,95</t>
  </si>
  <si>
    <t>417351115</t>
  </si>
  <si>
    <t xml:space="preserve">Zřízení bednění ztužujících věnců </t>
  </si>
  <si>
    <t>2111379498</t>
  </si>
  <si>
    <t>(0,25+0,25)*45,95</t>
  </si>
  <si>
    <t>417351116</t>
  </si>
  <si>
    <t>Odstranění bednění ztužujících věnců</t>
  </si>
  <si>
    <t>179136198</t>
  </si>
  <si>
    <t>22,975</t>
  </si>
  <si>
    <t>417361821</t>
  </si>
  <si>
    <t>Výztuž ztužujících pásů a věnců betonářskou ocelí 10 505</t>
  </si>
  <si>
    <t>2136338673</t>
  </si>
  <si>
    <t>3,446*180/1000</t>
  </si>
  <si>
    <t>Úpravy povrchů, podlahy a osazování výplní</t>
  </si>
  <si>
    <t>612131301</t>
  </si>
  <si>
    <t>Cementový postřik vnitřních stěn nanášený celoplošně strojně</t>
  </si>
  <si>
    <t>-587130120</t>
  </si>
  <si>
    <t>skl. S5 - stávající zdivo v 1,2 m</t>
  </si>
  <si>
    <t>(12,5+12,5+45,15)*1,2</t>
  </si>
  <si>
    <t>skl. S5 nové zdivo v 1,2 m</t>
  </si>
  <si>
    <t>45,15*1,2</t>
  </si>
  <si>
    <t>-4,5*1,2*7"vrata</t>
  </si>
  <si>
    <t>(2+2+0,3)*1,2*4</t>
  </si>
  <si>
    <t>612131321</t>
  </si>
  <si>
    <t>Penetrační disperzní nátěr vnitřních stěn nanášený strojně</t>
  </si>
  <si>
    <t>824481871</t>
  </si>
  <si>
    <t xml:space="preserve">dle popisu v PD v.č. D.1.1.1. - 22 </t>
  </si>
  <si>
    <t>skl. S6</t>
  </si>
  <si>
    <t>stávající zdivo od v 1,2 m</t>
  </si>
  <si>
    <t>3,23*(12,5+12,5+45,15)</t>
  </si>
  <si>
    <t>-3,6*1,2*10</t>
  </si>
  <si>
    <t>skl. S8 - tl. 400 mm</t>
  </si>
  <si>
    <t>45,15*3,23</t>
  </si>
  <si>
    <t>-4,5*2,75*7"vrata</t>
  </si>
  <si>
    <t>(2+2+0,3)*3,23*4</t>
  </si>
  <si>
    <t>612142001</t>
  </si>
  <si>
    <t>Potažení vnitřních stěn sklovláknitým pletivem vtlačeným do tenkovrstvé hmoty</t>
  </si>
  <si>
    <t>899157328</t>
  </si>
  <si>
    <t>612321341</t>
  </si>
  <si>
    <t>Vápenocementová omítka štuková dvouvrstvá vnitřních stěn nanášená strojně</t>
  </si>
  <si>
    <t>-479820864</t>
  </si>
  <si>
    <t>612325301</t>
  </si>
  <si>
    <t>Vápenocementová hladká omítka ostění nebo nadpraží</t>
  </si>
  <si>
    <t>-1926580044</t>
  </si>
  <si>
    <t>ostění</t>
  </si>
  <si>
    <t xml:space="preserve">dle popisu v PD </t>
  </si>
  <si>
    <t>(3,6+1,2+1,2)*10*0,3</t>
  </si>
  <si>
    <t>vrata</t>
  </si>
  <si>
    <t>(0,15+0,15+0,2)*3,95*14</t>
  </si>
  <si>
    <t>619991001</t>
  </si>
  <si>
    <t>Zakrytí podlah fólií přilepenou lepící páskou</t>
  </si>
  <si>
    <t>-261238060</t>
  </si>
  <si>
    <t>dle popisu v PD a v.č. D1.1.1 - 22</t>
  </si>
  <si>
    <t>622131101</t>
  </si>
  <si>
    <t>Cementový postřik vnějších stěn nanášený celoplošně ručně</t>
  </si>
  <si>
    <t>-1688031112</t>
  </si>
  <si>
    <t>529,175</t>
  </si>
  <si>
    <t>622131321</t>
  </si>
  <si>
    <t>Penetrační nátěr vnějších stěn nanášený strojně</t>
  </si>
  <si>
    <t>-1698160714</t>
  </si>
  <si>
    <t>622142001</t>
  </si>
  <si>
    <t>Potažení vnějších stěn sklovláknitým pletivem vtlačeným do tenkovrstvé hmoty</t>
  </si>
  <si>
    <t>113517647</t>
  </si>
  <si>
    <t>skl. S10</t>
  </si>
  <si>
    <t>0,8*(45,95+13,405+13,405)</t>
  </si>
  <si>
    <t>S11</t>
  </si>
  <si>
    <t>0,5*(45,95+13,405+13,405)</t>
  </si>
  <si>
    <t>S12</t>
  </si>
  <si>
    <t>4,425*(45,95+13,405+13,405)</t>
  </si>
  <si>
    <t>6,7*2*2"štíty</t>
  </si>
  <si>
    <t>nová stěna S17</t>
  </si>
  <si>
    <t>45,95*0,5</t>
  </si>
  <si>
    <t>-4,5*0,5*7</t>
  </si>
  <si>
    <t>(0,5+0,5)*0,4*7</t>
  </si>
  <si>
    <t>S9</t>
  </si>
  <si>
    <t>45,95*3,32</t>
  </si>
  <si>
    <t>-4,5*3,45*7</t>
  </si>
  <si>
    <t>(4,5+3,45+3,45)*7*0,4</t>
  </si>
  <si>
    <t>622143003</t>
  </si>
  <si>
    <t>Montáž omítkových plastových nebo pozinkovaných rohových profilů s tkaninou</t>
  </si>
  <si>
    <t>362158260</t>
  </si>
  <si>
    <t>(3,95+3,95)*7*2</t>
  </si>
  <si>
    <t>(1,2+1,2)*10*2"okna</t>
  </si>
  <si>
    <t>4,8*6</t>
  </si>
  <si>
    <t>8*4,5</t>
  </si>
  <si>
    <t>nadpraží</t>
  </si>
  <si>
    <t>4,5*7</t>
  </si>
  <si>
    <t>55343026</t>
  </si>
  <si>
    <t>profil rohový Pz+PVC pro vnější omítky tl 15mm</t>
  </si>
  <si>
    <t>1293260938</t>
  </si>
  <si>
    <t>223,4</t>
  </si>
  <si>
    <t>223,4*1,1 'Přepočtené koeficientem množství</t>
  </si>
  <si>
    <t>59051510</t>
  </si>
  <si>
    <t>profil začišťovací s okapnicí PVC s výztužnou tkaninou pro nadpraží ETICS</t>
  </si>
  <si>
    <t>514208917</t>
  </si>
  <si>
    <t>67,5</t>
  </si>
  <si>
    <t>67,5*1,1 'Přepočtené koeficientem množství</t>
  </si>
  <si>
    <t>622143004</t>
  </si>
  <si>
    <t>Montáž omítkových samolepících začišťovacích profilů pro spojení s okenním rámem</t>
  </si>
  <si>
    <t>-1915126841</t>
  </si>
  <si>
    <t>(3,6+1,2+1,2)*10</t>
  </si>
  <si>
    <t>59051476</t>
  </si>
  <si>
    <t>profil začišťovací PVC 9mm s výztužnou tkaninou pro ostění ETICS</t>
  </si>
  <si>
    <t>68942669</t>
  </si>
  <si>
    <t>60</t>
  </si>
  <si>
    <t>60*1,1 'Přepočtené koeficientem množství</t>
  </si>
  <si>
    <t>622151021</t>
  </si>
  <si>
    <t>Penetrační akrylátový nátěr vnějších mozaikových tenkovrstvých omítek stěn</t>
  </si>
  <si>
    <t>607961600</t>
  </si>
  <si>
    <t>sokl - vnitřní omítka</t>
  </si>
  <si>
    <t>S5 stávající zdivo v 1,2 m</t>
  </si>
  <si>
    <t>nové zdivo v 1,2 m S5</t>
  </si>
  <si>
    <t>(2+2+0,3)*1,2*4 vnější omítka</t>
  </si>
  <si>
    <t>S11 - stávající stěny</t>
  </si>
  <si>
    <t>S17 - nová stěna</t>
  </si>
  <si>
    <t>622151031</t>
  </si>
  <si>
    <t>Penetrační silikonový nátěr vnějších pastovitých tenkovrstvých omítek stěn</t>
  </si>
  <si>
    <t>621092392</t>
  </si>
  <si>
    <t>vnější omítka S12</t>
  </si>
  <si>
    <t>4,424*(45,95+13,405+13,405)</t>
  </si>
  <si>
    <t>61</t>
  </si>
  <si>
    <t>622511112</t>
  </si>
  <si>
    <t>Tenkovrstvá akrylátová mozaiková střednězrnná omítka vnějších stěn</t>
  </si>
  <si>
    <t>-1045351429</t>
  </si>
  <si>
    <t>146,965</t>
  </si>
  <si>
    <t>62</t>
  </si>
  <si>
    <t>622531022</t>
  </si>
  <si>
    <t>Tenkovrstvá silikonová zrnitá omítka zrnitost 2,0 mm vnějších stěn</t>
  </si>
  <si>
    <t>31642938</t>
  </si>
  <si>
    <t>381,289</t>
  </si>
  <si>
    <t>63</t>
  </si>
  <si>
    <t>624635301</t>
  </si>
  <si>
    <t>Tmelení tmelem spáry průřezu do 200mm2</t>
  </si>
  <si>
    <t>-1218682694</t>
  </si>
  <si>
    <t>Poznámka k položce:_x000D_
Poznámka k položce:
SPÁRA VYPLNĚNA TMELENA MS POLYMEROVÝM TMELEM</t>
  </si>
  <si>
    <t>parapety</t>
  </si>
  <si>
    <t>64</t>
  </si>
  <si>
    <t>629991011</t>
  </si>
  <si>
    <t>Zakrytí výplní otvorů a svislých ploch fólií přilepenou lepící páskou</t>
  </si>
  <si>
    <t>942771297</t>
  </si>
  <si>
    <t>dle popisu v TZ a PD - z obou stran</t>
  </si>
  <si>
    <t>4,5*3,95*7</t>
  </si>
  <si>
    <t>167,625*2</t>
  </si>
  <si>
    <t>65</t>
  </si>
  <si>
    <t>629995101</t>
  </si>
  <si>
    <t>Očištění vnějších ploch tlakovou vodou</t>
  </si>
  <si>
    <t>-2060097479</t>
  </si>
  <si>
    <t>298,51+529,175</t>
  </si>
  <si>
    <t>66</t>
  </si>
  <si>
    <t>634112117</t>
  </si>
  <si>
    <t>Obvodová dilatace podlahovým páskem z pěnového PE mezi stěnou a mazaninou nebo potěrem v 200 mm</t>
  </si>
  <si>
    <t>1207178960</t>
  </si>
  <si>
    <t>46+46+12,755+12,755</t>
  </si>
  <si>
    <t>67</t>
  </si>
  <si>
    <t>634112117R</t>
  </si>
  <si>
    <t>Kotvení překladů lepenou výztuží - dle popisu v TZ a statika</t>
  </si>
  <si>
    <t>929214761</t>
  </si>
  <si>
    <t>68</t>
  </si>
  <si>
    <t>634112117R1</t>
  </si>
  <si>
    <t>těsnění podhledu trvale pružným tmelem - dle popisu v PD</t>
  </si>
  <si>
    <t>-579193538</t>
  </si>
  <si>
    <t>dle popisu v PD a TZ str. 15 - přesné množství bude upřesněno na stavbě zjišťovacím protokolem</t>
  </si>
  <si>
    <t>45,15+45,15+12,755+12,755</t>
  </si>
  <si>
    <t>(2+0,25+2)*4</t>
  </si>
  <si>
    <t>69</t>
  </si>
  <si>
    <t>644941112</t>
  </si>
  <si>
    <t>Osazování ventilačních mřížek velikosti přes 150 x 200 do 300 x 300 mm</t>
  </si>
  <si>
    <t>-229789723</t>
  </si>
  <si>
    <t xml:space="preserve">dle popisu v PD  </t>
  </si>
  <si>
    <t>70</t>
  </si>
  <si>
    <t>56245640R</t>
  </si>
  <si>
    <t>mřížka větrací kruhová plast se síťovinou 200 mm</t>
  </si>
  <si>
    <t>-199376558</t>
  </si>
  <si>
    <t>71</t>
  </si>
  <si>
    <t>644941121</t>
  </si>
  <si>
    <t>Montáž průchodky k větrací mřížce</t>
  </si>
  <si>
    <t>1976409903</t>
  </si>
  <si>
    <t>72</t>
  </si>
  <si>
    <t>42978006</t>
  </si>
  <si>
    <t>průchodka břitová, k zabetonování, DN 200</t>
  </si>
  <si>
    <t>-1980641782</t>
  </si>
  <si>
    <t>Ostatní konstrukce a práce-bourání</t>
  </si>
  <si>
    <t>73</t>
  </si>
  <si>
    <t>941111131</t>
  </si>
  <si>
    <t>Montáž lešení řadového trubkového lehkého s podlahami zatížení do 200 kg/m2 š do 1,5 m v do 10 m</t>
  </si>
  <si>
    <t>-1491609878</t>
  </si>
  <si>
    <t xml:space="preserve">dle popisuv PD </t>
  </si>
  <si>
    <t>(48+48)*5</t>
  </si>
  <si>
    <t>(14+14)*6,5</t>
  </si>
  <si>
    <t>74</t>
  </si>
  <si>
    <t>941111231</t>
  </si>
  <si>
    <t>Příplatek k lešení řadovému trubkovému lehkému s podlahami š 1,5 m v 10 m za první a ZKD den použití</t>
  </si>
  <si>
    <t>1605624485</t>
  </si>
  <si>
    <t>662*60</t>
  </si>
  <si>
    <t>75</t>
  </si>
  <si>
    <t>941111831</t>
  </si>
  <si>
    <t>Demontáž lešení řadového trubkového lehkého s podlahami zatížení do 200 kg/m2 š do 1,5 m v do 10 m</t>
  </si>
  <si>
    <t>-1154773031</t>
  </si>
  <si>
    <t>662</t>
  </si>
  <si>
    <t>76</t>
  </si>
  <si>
    <t>944511111</t>
  </si>
  <si>
    <t>Montáž ochranné sítě z textilie z umělých vláken</t>
  </si>
  <si>
    <t>1999808778</t>
  </si>
  <si>
    <t>77</t>
  </si>
  <si>
    <t>944511211</t>
  </si>
  <si>
    <t>Příplatek k ochranné síti za první a ZKD den použití</t>
  </si>
  <si>
    <t>1054637719</t>
  </si>
  <si>
    <t>78</t>
  </si>
  <si>
    <t>944511811</t>
  </si>
  <si>
    <t>Demontáž ochranné sítě z textilie z umělých vláken</t>
  </si>
  <si>
    <t>-348369481</t>
  </si>
  <si>
    <t>79</t>
  </si>
  <si>
    <t>949101112</t>
  </si>
  <si>
    <t>Lešení pomocné pro objekty pozemních staveb s lešeňovou podlahou v přes 1,9 do 3,5 m zatížení do 150 kg/m2</t>
  </si>
  <si>
    <t>1229527864</t>
  </si>
  <si>
    <t>556</t>
  </si>
  <si>
    <t>80</t>
  </si>
  <si>
    <t>952901111</t>
  </si>
  <si>
    <t>Vyčištění budov bytové a občanské výstavby při výšce podlaží do 4 m</t>
  </si>
  <si>
    <t>1399389660</t>
  </si>
  <si>
    <t>583,373</t>
  </si>
  <si>
    <t>81</t>
  </si>
  <si>
    <t>953943212</t>
  </si>
  <si>
    <t>Osazování skříně pro hasicí přístroj</t>
  </si>
  <si>
    <t>-1347145636</t>
  </si>
  <si>
    <t>dle poisu v PD a TZ str. 20</t>
  </si>
  <si>
    <t>82</t>
  </si>
  <si>
    <t>44932114</t>
  </si>
  <si>
    <t xml:space="preserve">přístroj hasicí ruční </t>
  </si>
  <si>
    <t>-964240962</t>
  </si>
  <si>
    <t>83</t>
  </si>
  <si>
    <t>975121221</t>
  </si>
  <si>
    <t>Zřízení jednořadého podchycení konstrukcí systémovými samostatnými stojkami v přes 4 do 5 m zatížení přes 750 do 1000 kg/m</t>
  </si>
  <si>
    <t>1322849445</t>
  </si>
  <si>
    <t>pod nosníky - předběžně</t>
  </si>
  <si>
    <t>12,5*44</t>
  </si>
  <si>
    <t>u sloupů</t>
  </si>
  <si>
    <t>11*1</t>
  </si>
  <si>
    <t>84</t>
  </si>
  <si>
    <t>975121222</t>
  </si>
  <si>
    <t>Příplatek k jednořadému podchycení konstrukcí systémovými samostatnými stojkami v přes 4 do 5 m zatížení přes 750 do 1000 kg/m za první a ZKD den použití</t>
  </si>
  <si>
    <t>393311458</t>
  </si>
  <si>
    <t>561*60</t>
  </si>
  <si>
    <t>85</t>
  </si>
  <si>
    <t>975121223</t>
  </si>
  <si>
    <t>Odstranění jednořadého podchycení konstrukcí systémovými samostatnými stojkami v přes 4 do 5 m zatížení přes 750 do 1000 kg/m</t>
  </si>
  <si>
    <t>215270243</t>
  </si>
  <si>
    <t>561</t>
  </si>
  <si>
    <t>998</t>
  </si>
  <si>
    <t>Přesun hmot</t>
  </si>
  <si>
    <t>86</t>
  </si>
  <si>
    <t>998011002</t>
  </si>
  <si>
    <t>Přesun hmot pro budovy zděné v přes 6 do 12 m</t>
  </si>
  <si>
    <t>-895557978</t>
  </si>
  <si>
    <t>87</t>
  </si>
  <si>
    <t>711111001</t>
  </si>
  <si>
    <t>Provedení izolace proti zemní vlhkosti vodorovné za studena nátěrem penetračním</t>
  </si>
  <si>
    <t>-716470345</t>
  </si>
  <si>
    <t>skl.S2</t>
  </si>
  <si>
    <t>88</t>
  </si>
  <si>
    <t>11163150</t>
  </si>
  <si>
    <t>lak penetrační asfaltový</t>
  </si>
  <si>
    <t>243525042</t>
  </si>
  <si>
    <t>588,433*0,4/1000</t>
  </si>
  <si>
    <t>89</t>
  </si>
  <si>
    <t>711112001</t>
  </si>
  <si>
    <t>Provedení izolace proti zemní vlhkosti svislé za studena nátěrem penetračním</t>
  </si>
  <si>
    <t>-336103700</t>
  </si>
  <si>
    <t>1*(1,5+1,5+1,5+1,5)</t>
  </si>
  <si>
    <t>90</t>
  </si>
  <si>
    <t>265484639</t>
  </si>
  <si>
    <t>28,975*0,4/1000</t>
  </si>
  <si>
    <t>91</t>
  </si>
  <si>
    <t>711113127</t>
  </si>
  <si>
    <t>Izolace proti vlhkosti svislá za studena těsnicí stěrkou jednosložkovou na bázi cementu</t>
  </si>
  <si>
    <t>-2010722512</t>
  </si>
  <si>
    <t xml:space="preserve">dle popisu v PD  a TZ </t>
  </si>
  <si>
    <t>vnitřní omítka skl. S5</t>
  </si>
  <si>
    <t xml:space="preserve">stávající zdivo v 1,2m </t>
  </si>
  <si>
    <t>nové zdivo v 1,2 m</t>
  </si>
  <si>
    <t>(1,2+1,2+0,3)*1,2*4</t>
  </si>
  <si>
    <t>vnější omítka</t>
  </si>
  <si>
    <t>S10</t>
  </si>
  <si>
    <t>-4,5*0,5*7"vrata</t>
  </si>
  <si>
    <t>92</t>
  </si>
  <si>
    <t>711141559</t>
  </si>
  <si>
    <t>Provedení izolace proti zemní vlhkosti pásy přitavením vodorovné NAIP</t>
  </si>
  <si>
    <t>1580657078</t>
  </si>
  <si>
    <t>dle popisu v PD a v.č. D1.1.1.1 - 22 - 2 vrstvy</t>
  </si>
  <si>
    <t>588,433*2</t>
  </si>
  <si>
    <t>93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</si>
  <si>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</si>
  <si>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</si>
  <si>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-1305022625</t>
  </si>
  <si>
    <t>588,433*1,25</t>
  </si>
  <si>
    <t>94</t>
  </si>
  <si>
    <t>62853004</t>
  </si>
  <si>
    <t>pás asfaltový natavitelný modifikovaný SBS tl 4,0mm s vložkou ze skleněné tkaniny a spalitelnou PE fólií nebo jemnozrnným minerálním posypem na horním povrchu</t>
  </si>
  <si>
    <t>-395247619</t>
  </si>
  <si>
    <t>95</t>
  </si>
  <si>
    <t>711142559</t>
  </si>
  <si>
    <t>Provedení izolace proti zemní vlhkosti pásy přitavením svislé NAIP</t>
  </si>
  <si>
    <t>1947443879</t>
  </si>
  <si>
    <t>svislá hydroizolace   - 2 vrstvy</t>
  </si>
  <si>
    <t>1*1,5*4</t>
  </si>
  <si>
    <t>28,975*2</t>
  </si>
  <si>
    <t>96</t>
  </si>
  <si>
    <t>-1912611663</t>
  </si>
  <si>
    <t>28,975*1,25</t>
  </si>
  <si>
    <t>97</t>
  </si>
  <si>
    <t>1744408757</t>
  </si>
  <si>
    <t>98</t>
  </si>
  <si>
    <t>711161273</t>
  </si>
  <si>
    <t>Provedení izolace proti zemní vlhkosti svislé z nopové fólie</t>
  </si>
  <si>
    <t>-1042276815</t>
  </si>
  <si>
    <t xml:space="preserve">svislá hydroizolace   </t>
  </si>
  <si>
    <t>0,8*4*1,5</t>
  </si>
  <si>
    <t>99</t>
  </si>
  <si>
    <t>28323516</t>
  </si>
  <si>
    <t>fólie profilovaná (nopová) drenážní HDPE s nakašírovanou filtrační textilií s výškou nopů 9mm</t>
  </si>
  <si>
    <t>365369383</t>
  </si>
  <si>
    <t>113,52*1,25</t>
  </si>
  <si>
    <t>100</t>
  </si>
  <si>
    <t>28323005</t>
  </si>
  <si>
    <t>fólie profilovaná (nopová) drenážní HDPE s výškou nopů 8mm</t>
  </si>
  <si>
    <t>1746322408</t>
  </si>
  <si>
    <t>0,8*1,5*4</t>
  </si>
  <si>
    <t>63,008*1,25</t>
  </si>
  <si>
    <t>101</t>
  </si>
  <si>
    <t>711161384</t>
  </si>
  <si>
    <t>Izolace proti zemní vlhkosti nopovou fólií ukončení provětrávací lištou</t>
  </si>
  <si>
    <t>-489401373</t>
  </si>
  <si>
    <t>45,15</t>
  </si>
  <si>
    <t>-4,5*4</t>
  </si>
  <si>
    <t>45,95+13,405+13,405</t>
  </si>
  <si>
    <t>12,5+12,5+45,15</t>
  </si>
  <si>
    <t>1,5*4</t>
  </si>
  <si>
    <t>102</t>
  </si>
  <si>
    <t>998711102</t>
  </si>
  <si>
    <t>Přesun hmot tonážní pro izolace proti vodě, vlhkosti a plynům v objektech v přes 6 do 12 m</t>
  </si>
  <si>
    <t>-771939531</t>
  </si>
  <si>
    <t>103</t>
  </si>
  <si>
    <t>713111111</t>
  </si>
  <si>
    <t>Montáž izolace tepelné vrchem stropů volně kladenými rohožemi, pásy, dílci, deskami</t>
  </si>
  <si>
    <t>145780138</t>
  </si>
  <si>
    <t>dle popisu v PD a TZ str.15</t>
  </si>
  <si>
    <t>45,95*13,405*2</t>
  </si>
  <si>
    <t>104</t>
  </si>
  <si>
    <t>63150864</t>
  </si>
  <si>
    <t>pás tepelně izolační univerzální tl 100mm</t>
  </si>
  <si>
    <t>-134315421</t>
  </si>
  <si>
    <t>1231,92*1,1 'Přepočtené koeficientem množství</t>
  </si>
  <si>
    <t>105</t>
  </si>
  <si>
    <t>713131143</t>
  </si>
  <si>
    <t>Montáž izolace tepelné stěn a základů lepením celoplošně v kombinaci s mechanickým kotvením rohoží, pásů, dílců, desek</t>
  </si>
  <si>
    <t>-1929193754</t>
  </si>
  <si>
    <t>dle popisu v PD . základy</t>
  </si>
  <si>
    <t>0,85*(6,21+3,6)</t>
  </si>
  <si>
    <t>106</t>
  </si>
  <si>
    <t>28376011</t>
  </si>
  <si>
    <t>deska perimetrická fasádní soklová 150kPa tl 30mm</t>
  </si>
  <si>
    <t>-588896139</t>
  </si>
  <si>
    <t>8,339</t>
  </si>
  <si>
    <t>8,339*1,1 'Přepočtené koeficientem množství</t>
  </si>
  <si>
    <t>107</t>
  </si>
  <si>
    <t>998713102</t>
  </si>
  <si>
    <t>Přesun hmot tonážní pro izolace tepelné v objektech v přes 6 do 12 m</t>
  </si>
  <si>
    <t>584414366</t>
  </si>
  <si>
    <t>Zdravotechnika</t>
  </si>
  <si>
    <t>108</t>
  </si>
  <si>
    <t>721R1</t>
  </si>
  <si>
    <t>Dodávka a montáž geigrů - kompletní provedení vč. přesunu hmot a stavebních přípomocí</t>
  </si>
  <si>
    <t>-684052318</t>
  </si>
  <si>
    <t>dle popisu v PD a tabulky výrobkú ozn. OV4</t>
  </si>
  <si>
    <t>109</t>
  </si>
  <si>
    <t>721R11</t>
  </si>
  <si>
    <t>Dodávka a montáž poklopů kanalizace - kompletní provedení vč. přesunu hmot a stavebních přípomocí</t>
  </si>
  <si>
    <t>135503648</t>
  </si>
  <si>
    <t>dle popisu v PD a TZ str. 19</t>
  </si>
  <si>
    <t>762</t>
  </si>
  <si>
    <t>Konstrukce tesařské</t>
  </si>
  <si>
    <t>110</t>
  </si>
  <si>
    <t>762342211R</t>
  </si>
  <si>
    <t xml:space="preserve">Montáž hranolů 40x40 mm </t>
  </si>
  <si>
    <t>1132938358</t>
  </si>
  <si>
    <t>dle popisu v PD a TZ str. 15</t>
  </si>
  <si>
    <t>45,95*2*2</t>
  </si>
  <si>
    <t>111</t>
  </si>
  <si>
    <t>60512125</t>
  </si>
  <si>
    <t>hranol stavební řezivo průřezu do 120cm2 do dl 6m</t>
  </si>
  <si>
    <t>-1696335990</t>
  </si>
  <si>
    <t>45,95*2*2*0,04*0,04*1,1</t>
  </si>
  <si>
    <t>112</t>
  </si>
  <si>
    <t>762395000</t>
  </si>
  <si>
    <t>Spojovací prostředky krovů, bednění, laťování, nadstřešních konstrukcí</t>
  </si>
  <si>
    <t>-335816958</t>
  </si>
  <si>
    <t>113</t>
  </si>
  <si>
    <t>998762102</t>
  </si>
  <si>
    <t>Přesun hmot tonážní pro kce tesařské v objektech v přes 6 do 12 m</t>
  </si>
  <si>
    <t>1392804256</t>
  </si>
  <si>
    <t>114</t>
  </si>
  <si>
    <t>764011611</t>
  </si>
  <si>
    <t>Podkladní plech z Pz s upraveným povrchem rš 150 mm</t>
  </si>
  <si>
    <t>-1222393315</t>
  </si>
  <si>
    <t>L profil 50 x 50 mm</t>
  </si>
  <si>
    <t>45,95+45,95</t>
  </si>
  <si>
    <t>115</t>
  </si>
  <si>
    <t>764211636</t>
  </si>
  <si>
    <t>Oplechování nevětraného hřebene z Pz s povrchovou úpravou s hřebenovým plechem rš 530 mm</t>
  </si>
  <si>
    <t>-48694680</t>
  </si>
  <si>
    <t>dle popisu v PD ozn. K3</t>
  </si>
  <si>
    <t>45,2</t>
  </si>
  <si>
    <t>116</t>
  </si>
  <si>
    <t>764214607</t>
  </si>
  <si>
    <t>Oplechování horních ploch a atik bez rohů z Pz s povrch úpravou mechanicky kotvené rš 670 mm</t>
  </si>
  <si>
    <t>838689645</t>
  </si>
  <si>
    <t>dle popisu v PD a tabulky výrobků</t>
  </si>
  <si>
    <t>ozn. K2</t>
  </si>
  <si>
    <t>2*13,7</t>
  </si>
  <si>
    <t>117</t>
  </si>
  <si>
    <t>764216603</t>
  </si>
  <si>
    <t>Oplechování rovných parapetů mechanicky kotvené z Pz s povrchovou úpravou rš 250 mm</t>
  </si>
  <si>
    <t>-420793076</t>
  </si>
  <si>
    <t>ozn. K1</t>
  </si>
  <si>
    <t>36*1,1 'Přepočtené koeficientem množství</t>
  </si>
  <si>
    <t>118</t>
  </si>
  <si>
    <t>764243556</t>
  </si>
  <si>
    <t>Sněhový zachytávač krytiny z TiZn plechu s povrchovou úpravou průběžný dvoutrubkový</t>
  </si>
  <si>
    <t>1961126192</t>
  </si>
  <si>
    <t>119</t>
  </si>
  <si>
    <t>764311604</t>
  </si>
  <si>
    <t>Lemování rovných zdí střech s krytinou prejzovou nebo vlnitou z Pz s povrchovou úpravou rš 330 mm</t>
  </si>
  <si>
    <t>2060373907</t>
  </si>
  <si>
    <t>dle popisu v PD a tabulce výrobků ozn. K7</t>
  </si>
  <si>
    <t>120</t>
  </si>
  <si>
    <t>998764102</t>
  </si>
  <si>
    <t>Přesun hmot tonážní pro konstrukce klempířské v objektech v přes 6 do 12 m</t>
  </si>
  <si>
    <t>-443421947</t>
  </si>
  <si>
    <t>121</t>
  </si>
  <si>
    <t>766694116</t>
  </si>
  <si>
    <t>Montáž parapetních desek dřevěných nebo plastových š do 30 cm</t>
  </si>
  <si>
    <t>2102400931</t>
  </si>
  <si>
    <t>ozn. T2</t>
  </si>
  <si>
    <t>122</t>
  </si>
  <si>
    <t>61144400</t>
  </si>
  <si>
    <t>parapet plastový vnitřní komůrkový tl 20mm š 180mm</t>
  </si>
  <si>
    <t>-335042193</t>
  </si>
  <si>
    <t>123</t>
  </si>
  <si>
    <t>998766102</t>
  </si>
  <si>
    <t>Přesun hmot tonážní pro kce truhlářské v objektech v přes 6 do 12 m</t>
  </si>
  <si>
    <t>-1504114525</t>
  </si>
  <si>
    <t>766-1</t>
  </si>
  <si>
    <t>Výplně otvorů</t>
  </si>
  <si>
    <t>124</t>
  </si>
  <si>
    <t>02R10996</t>
  </si>
  <si>
    <t>Dodávka a montáž plastových oken- dle popisu v PD</t>
  </si>
  <si>
    <t>-384137402</t>
  </si>
  <si>
    <t>3,6*1,3*10</t>
  </si>
  <si>
    <t>125</t>
  </si>
  <si>
    <t>767391112R</t>
  </si>
  <si>
    <t>Dodávka a montáž krytiny z tvarovaných plechů s antikondenzační textílií, systémových doplňků a oplechování - dle popisu v PD</t>
  </si>
  <si>
    <t>-1947799462</t>
  </si>
  <si>
    <t>dle popisu v PD a TZ str. 16 a 17</t>
  </si>
  <si>
    <t>Skl.S15 - TR40S - 0,55 mm</t>
  </si>
  <si>
    <t>8,3*45,15*2</t>
  </si>
  <si>
    <t>nad přístřeškem - TR40S - 0,63 mm</t>
  </si>
  <si>
    <t>kompresor - TR40S - 0,63 mm</t>
  </si>
  <si>
    <t>126</t>
  </si>
  <si>
    <t>767584702</t>
  </si>
  <si>
    <t>Montáž podhledů z tvarovaných plechů připevněných šroubováním</t>
  </si>
  <si>
    <t>-614464064</t>
  </si>
  <si>
    <t>dle popisu v PD a popisu v TZ str. 15</t>
  </si>
  <si>
    <t>Skl.S13</t>
  </si>
  <si>
    <t>6,21*4,73"přístavba</t>
  </si>
  <si>
    <t>127</t>
  </si>
  <si>
    <t>13835000R</t>
  </si>
  <si>
    <t>plech vlnitý z poplastovaného plechu TR 40</t>
  </si>
  <si>
    <t>-1653639376</t>
  </si>
  <si>
    <t>584,433*1,1 'Přepočtené koeficientem množství</t>
  </si>
  <si>
    <t>128</t>
  </si>
  <si>
    <t>-2065593669</t>
  </si>
  <si>
    <t>45,95*2,4*2</t>
  </si>
  <si>
    <t>129</t>
  </si>
  <si>
    <t>19112012</t>
  </si>
  <si>
    <t>plech TiZn perforovaný volný ventilační průřez 63% „leskle válcovaný“ tabule tl 1mm</t>
  </si>
  <si>
    <t>932366745</t>
  </si>
  <si>
    <t>220,56*1,15</t>
  </si>
  <si>
    <t>130</t>
  </si>
  <si>
    <t>767584702R1</t>
  </si>
  <si>
    <t>Dodávka a montáž pěnové těsnící pásky - dle popisu v PD</t>
  </si>
  <si>
    <t>-1293578999</t>
  </si>
  <si>
    <t>131</t>
  </si>
  <si>
    <t>767584702R11</t>
  </si>
  <si>
    <t>Dodávka a montáž háčků a kulatého profilu pro zavěšení podhledu - dle popisu v PD</t>
  </si>
  <si>
    <t>707155915</t>
  </si>
  <si>
    <t>132</t>
  </si>
  <si>
    <t>767646411</t>
  </si>
  <si>
    <t>Montáž revizních dveří a dvířek jednokřídlových s rámem plochy do 0,5 m2</t>
  </si>
  <si>
    <t>727761449</t>
  </si>
  <si>
    <t>dle poisu v PD ozn. OV3</t>
  </si>
  <si>
    <t>0,8*0,5</t>
  </si>
  <si>
    <t>133</t>
  </si>
  <si>
    <t>55343552R</t>
  </si>
  <si>
    <t xml:space="preserve">dvířka revizní nerezová </t>
  </si>
  <si>
    <t>-1096630726</t>
  </si>
  <si>
    <t>dle popisu  v PD ozn. OV3</t>
  </si>
  <si>
    <t>134</t>
  </si>
  <si>
    <t>767R4</t>
  </si>
  <si>
    <t>Dodávka a montáž sekčních garážových vrat - dle tabulky zámečnických výrobků</t>
  </si>
  <si>
    <t>120611182</t>
  </si>
  <si>
    <t>dle popisu v PD a tabulky výrobků - kompletní provedení vč. přesunu hmot a stavebních přípomocí</t>
  </si>
  <si>
    <t>135</t>
  </si>
  <si>
    <t>767R41</t>
  </si>
  <si>
    <t>Dodávka a montáž ocelového přístřešku vč. opláštění plechem  - dle popisu v PD</t>
  </si>
  <si>
    <t>2045120673</t>
  </si>
  <si>
    <t>dle popisu v PD a TZ str.12 - kompletní provedení vč. přesunu hmot a stavebních přípomocí</t>
  </si>
  <si>
    <t>136</t>
  </si>
  <si>
    <t>767R42</t>
  </si>
  <si>
    <t>Dodávka a montáž ochranné konstrukce kompresoru  - dle popisu v PD</t>
  </si>
  <si>
    <t>-1868039277</t>
  </si>
  <si>
    <t>dle popisu v PD a tabulky výrobků ozn. Z3 - kompletní provedení vč. přesunu hmot a stavebních přípomocí</t>
  </si>
  <si>
    <t>137</t>
  </si>
  <si>
    <t>767R43</t>
  </si>
  <si>
    <t>Dodávka a montáž ocelového poklopu  - dle popisu v PD</t>
  </si>
  <si>
    <t>-1050841497</t>
  </si>
  <si>
    <t>ozn. Z2</t>
  </si>
  <si>
    <t>138</t>
  </si>
  <si>
    <t>767R44</t>
  </si>
  <si>
    <t>Dodávka a montáž prefabrikovaný žlábek se zákrytovým roštem  - dle popisu v PD</t>
  </si>
  <si>
    <t>-1095249607</t>
  </si>
  <si>
    <t>ozn. Z1</t>
  </si>
  <si>
    <t>45,95</t>
  </si>
  <si>
    <t>139</t>
  </si>
  <si>
    <t>767R45</t>
  </si>
  <si>
    <t>Úprava ocelové konstrukce střechy  - dle popisu v PD</t>
  </si>
  <si>
    <t>1219480706</t>
  </si>
  <si>
    <t xml:space="preserve">Poznámka k položce:_x000D_
kompletní provedení vč. přesunu hmot a stavebních přípomocí_x000D_
navaření ocelových pásu na stávající vaznice_x000D_
navaření pásnic na hřebenovou vaznici_x000D_
výztužná konstrukce střechy pro zavěšení vrat_x000D_
</t>
  </si>
  <si>
    <t>dle popisu v PD a TZ str. 16 - kompletní provedení vč. přesunu hmot a stavebních přípomocí</t>
  </si>
  <si>
    <t>140</t>
  </si>
  <si>
    <t>998767102</t>
  </si>
  <si>
    <t>Přesun hmot tonážní pro zámečnické konstrukce v objektech v přes 6 do 12 m</t>
  </si>
  <si>
    <t>1528289217</t>
  </si>
  <si>
    <t>141</t>
  </si>
  <si>
    <t>783009421</t>
  </si>
  <si>
    <t>Bezpečnostní šrafování stěnových nebo podlahových hran</t>
  </si>
  <si>
    <t>1219213174</t>
  </si>
  <si>
    <t>142</t>
  </si>
  <si>
    <t>783213101</t>
  </si>
  <si>
    <t>Napouštěcí jednonásobný syntetický nátěr tesařských konstrukcí zabudovaných do konstrukce</t>
  </si>
  <si>
    <t>550353581</t>
  </si>
  <si>
    <t xml:space="preserve"> dle popisu v PD a TZ str.15</t>
  </si>
  <si>
    <t>0,1*4*45,95*2*2</t>
  </si>
  <si>
    <t>143</t>
  </si>
  <si>
    <t>783334201</t>
  </si>
  <si>
    <t>Základní antikorozní jednonásobný epoxidový nátěr zámečnických konstrukcí</t>
  </si>
  <si>
    <t>-1370350266</t>
  </si>
  <si>
    <t>144</t>
  </si>
  <si>
    <t>783337101</t>
  </si>
  <si>
    <t>Krycí jednonásobný epoxidový nátěr zámečnických konstrukcí</t>
  </si>
  <si>
    <t>1405402691</t>
  </si>
  <si>
    <t>145</t>
  </si>
  <si>
    <t>783901453</t>
  </si>
  <si>
    <t>Vysátí betonových podlah před provedením nátěru</t>
  </si>
  <si>
    <t>973827451</t>
  </si>
  <si>
    <t>dle popisu v PD a TZ str. 13+14</t>
  </si>
  <si>
    <t>146</t>
  </si>
  <si>
    <t>783932171</t>
  </si>
  <si>
    <t>Celoplošné vyrovnání betonové podlahy cementovou stěrkou tloušťky do 3 mm</t>
  </si>
  <si>
    <t>-1311099170</t>
  </si>
  <si>
    <t>584,433</t>
  </si>
  <si>
    <t>147</t>
  </si>
  <si>
    <t>783933151</t>
  </si>
  <si>
    <t>Penetrační epoxidový nátěr hladkých betonových podlah - gletování</t>
  </si>
  <si>
    <t>1811819261</t>
  </si>
  <si>
    <t>přístřešek - dle popisu v TZ str. 14</t>
  </si>
  <si>
    <t>148</t>
  </si>
  <si>
    <t>783933171</t>
  </si>
  <si>
    <t>Penetrační epoxidový nátěr hrubých betonových podlah</t>
  </si>
  <si>
    <t>605473762</t>
  </si>
  <si>
    <t>skl. S2</t>
  </si>
  <si>
    <t>sokl</t>
  </si>
  <si>
    <t>0,1*(45,95+45,95+12,455+12,455)</t>
  </si>
  <si>
    <t>149</t>
  </si>
  <si>
    <t>783937163</t>
  </si>
  <si>
    <t>Krycí dvojnásobný epoxidový rozpouštědlový nátěr betonové podlahy</t>
  </si>
  <si>
    <t>-442799219</t>
  </si>
  <si>
    <t>596,114</t>
  </si>
  <si>
    <t>783997151</t>
  </si>
  <si>
    <t>Příplatek k cenám krycího nátěru betonové podlahy za protiskluznou úpravu</t>
  </si>
  <si>
    <t>-1662133490</t>
  </si>
  <si>
    <t>pískový vsyp do penetrace</t>
  </si>
  <si>
    <t>pískový vsyp do nátěru</t>
  </si>
  <si>
    <t>151</t>
  </si>
  <si>
    <t>777911111R</t>
  </si>
  <si>
    <t>Tuhé napojení podlahy na stěnu nebo sokl - plastbeton</t>
  </si>
  <si>
    <t>-816890846</t>
  </si>
  <si>
    <t>dle popisu v PD a TZ str. 13</t>
  </si>
  <si>
    <t>-4,5*7</t>
  </si>
  <si>
    <t>152</t>
  </si>
  <si>
    <t>784181101</t>
  </si>
  <si>
    <t>Základní akrylátová jednonásobná penetrace podkladu v místnostech výšky do 3,80m</t>
  </si>
  <si>
    <t>1035329899</t>
  </si>
  <si>
    <t>153</t>
  </si>
  <si>
    <t>784211101</t>
  </si>
  <si>
    <t>Dvojnásobné bílé malby ze směsí za mokra výborně otěruvzdorných v místnostech výšky do 3,80 m</t>
  </si>
  <si>
    <t>-87905741</t>
  </si>
  <si>
    <t>298,151</t>
  </si>
  <si>
    <t>OST</t>
  </si>
  <si>
    <t>Ostatní</t>
  </si>
  <si>
    <t>154</t>
  </si>
  <si>
    <t>OST100</t>
  </si>
  <si>
    <t>Dodávka a montáž výstražné a bezpečnostní značky a tabulky dle PBŘ</t>
  </si>
  <si>
    <t>1112461535</t>
  </si>
  <si>
    <t>bude upřesěno na stavbě zjišťovacím protokolem</t>
  </si>
  <si>
    <t>01.3 - Venkovní úpravy</t>
  </si>
  <si>
    <t>Úroveň 3:</t>
  </si>
  <si>
    <t>01.3.1 - Dešťová kanalizace a komunikace</t>
  </si>
  <si>
    <t xml:space="preserve">    5 - Komunikace pozemní</t>
  </si>
  <si>
    <t xml:space="preserve">    741 - Elektroinstalace - silnoproud</t>
  </si>
  <si>
    <t>113107111</t>
  </si>
  <si>
    <t>Odstranění podkladu z kameniva těženého tl do 100 mm ručně</t>
  </si>
  <si>
    <t>-1200823691</t>
  </si>
  <si>
    <t xml:space="preserve">" ODSTRANĚNÍ PODKLADU - dle popisu v PD a TZ str. 10" </t>
  </si>
  <si>
    <t xml:space="preserve">" plocha frézovanho asfaltu - kolem nového napojení komunikace </t>
  </si>
  <si>
    <t>4*4</t>
  </si>
  <si>
    <t>4*46,108</t>
  </si>
  <si>
    <t>11,62*3,878</t>
  </si>
  <si>
    <t>7,08</t>
  </si>
  <si>
    <t>5,5</t>
  </si>
  <si>
    <t>6,01</t>
  </si>
  <si>
    <t>113107113</t>
  </si>
  <si>
    <t>Odstranění podkladu z kameniva těženého tl přes 200 do 300 mm ručně</t>
  </si>
  <si>
    <t>654213688</t>
  </si>
  <si>
    <t xml:space="preserve">" rozebrání stávajícíh vrstev vozovky </t>
  </si>
  <si>
    <t>295,084</t>
  </si>
  <si>
    <t>113107141</t>
  </si>
  <si>
    <t>Odstranění podkladu živičného tl 50 mm ručně</t>
  </si>
  <si>
    <t>1298403846</t>
  </si>
  <si>
    <t xml:space="preserve">" plocha bouraného asfaltu pro napojení nové komunikace </t>
  </si>
  <si>
    <t>298,084</t>
  </si>
  <si>
    <t>113154113</t>
  </si>
  <si>
    <t>Frézování živičného krytu tl 50 mm pruh š 0,5 m pl do 500 m2 bez překážek v trase</t>
  </si>
  <si>
    <t>1843483516</t>
  </si>
  <si>
    <t>113154253R</t>
  </si>
  <si>
    <t>Frézování živičného krytu tl 50 mm pruh š přes 0,5 do 1 m pl přes 500 do 1000 m2 s překážkami v trase</t>
  </si>
  <si>
    <t>-54439888</t>
  </si>
  <si>
    <t xml:space="preserve"> ruční bourání kolem objektu a šachet</t>
  </si>
  <si>
    <t xml:space="preserve">" ODSTRANĚNÍ PODKLADU - dle popisu v PD a TZ str. 10"  - </t>
  </si>
  <si>
    <t>295,084/6</t>
  </si>
  <si>
    <t>119001423</t>
  </si>
  <si>
    <t>Dočasné zajištění kabelů a kabelových tratí z více než 6 volně ložených kabelů</t>
  </si>
  <si>
    <t>1809908344</t>
  </si>
  <si>
    <t xml:space="preserve">98,928*0,3" bude upřesněno na stavbě </t>
  </si>
  <si>
    <t>119003131</t>
  </si>
  <si>
    <t>Výstražná páska pro zabezpečení výkopu zřízení</t>
  </si>
  <si>
    <t>2024067618</t>
  </si>
  <si>
    <t>" po obou stranách výkopu</t>
  </si>
  <si>
    <t>31*2</t>
  </si>
  <si>
    <t>40*2</t>
  </si>
  <si>
    <t>8,7*2</t>
  </si>
  <si>
    <t>119003132</t>
  </si>
  <si>
    <t>Výstražná páska pro zabezpečení výkopu odstranění</t>
  </si>
  <si>
    <t>925063563</t>
  </si>
  <si>
    <t>288,4</t>
  </si>
  <si>
    <t>119003223</t>
  </si>
  <si>
    <t>Mobilní plotová zábrana s profilovaným plechem výšky do 2,2 m pro zabezpečení výkopu zřízení</t>
  </si>
  <si>
    <t>1182505442</t>
  </si>
  <si>
    <t xml:space="preserve">288,4*0,2 " 20% trasy </t>
  </si>
  <si>
    <t>119003224</t>
  </si>
  <si>
    <t>Mobilní plotová zábrana s profilovaným plechem výšky do 2,2 m pro zabezpečení výkopu odstranění</t>
  </si>
  <si>
    <t>1628524591</t>
  </si>
  <si>
    <t>57,68</t>
  </si>
  <si>
    <t>119003227</t>
  </si>
  <si>
    <t>Mobilní plotová zábrana vyplněná dráty výšky do 2,2 m pro zabezpečení výkopu zřízení</t>
  </si>
  <si>
    <t>-911141796</t>
  </si>
  <si>
    <t xml:space="preserve">288,4*0,8 " 80% trasy </t>
  </si>
  <si>
    <t>119003228</t>
  </si>
  <si>
    <t>Mobilní plotová zábrana vyplněná dráty výšky do 2,2 m pro zabezpečení výkopu odstranění</t>
  </si>
  <si>
    <t>2092334921</t>
  </si>
  <si>
    <t>230,72</t>
  </si>
  <si>
    <t>121112003</t>
  </si>
  <si>
    <t>Sejmutí ornice tl vrstvy do 200 mm ručně</t>
  </si>
  <si>
    <t>339722329</t>
  </si>
  <si>
    <t>dle popisu v PD v.č. D.1.1.20</t>
  </si>
  <si>
    <t>17,14+176,2</t>
  </si>
  <si>
    <t>132212131</t>
  </si>
  <si>
    <t>Hloubení nezapažených rýh šířky do 800 mm v soudržných horninách třídy těžitelnosti I skupiny 3 ručně</t>
  </si>
  <si>
    <t>-1961058582</t>
  </si>
  <si>
    <t>dešťová kanalizace</t>
  </si>
  <si>
    <t>0,8*0,8*(30,8+10,7+10,4+9,8+9,5+3+3+3)</t>
  </si>
  <si>
    <t>drenážní potrubí</t>
  </si>
  <si>
    <t>38*0,8*1,4</t>
  </si>
  <si>
    <t>chránička</t>
  </si>
  <si>
    <t>1*0,8*8,7</t>
  </si>
  <si>
    <t>-2060175836</t>
  </si>
  <si>
    <t xml:space="preserve">" odvoz nevyužitého výkopku pro zásyp na pozemek investora </t>
  </si>
  <si>
    <t>55,192</t>
  </si>
  <si>
    <t>Uložení sypaniny na skládky nebo meziskládky (na pozemku investora)</t>
  </si>
  <si>
    <t>1323977385</t>
  </si>
  <si>
    <t>175151101</t>
  </si>
  <si>
    <t>Obsypání potrubí strojně sypaninou bez prohození, uloženou do 3 m</t>
  </si>
  <si>
    <t>155910753</t>
  </si>
  <si>
    <t xml:space="preserve">" zásyp vykopanou zeminou </t>
  </si>
  <si>
    <t>potrubí</t>
  </si>
  <si>
    <t>(30,8+10,7+10,4+9,8+9,5+3+3+3)*0,5*0,8</t>
  </si>
  <si>
    <t>drenáž</t>
  </si>
  <si>
    <t>0,6*0,8*38</t>
  </si>
  <si>
    <t>0,8*0,7*8,7</t>
  </si>
  <si>
    <t>181311103</t>
  </si>
  <si>
    <t>Rozprostření ornice tl vrstvy do 200 mm v rovině nebo ve svahu do 1:5 ručně</t>
  </si>
  <si>
    <t>1188439147</t>
  </si>
  <si>
    <t>" doplnění ornice - tráva</t>
  </si>
  <si>
    <t>181411131</t>
  </si>
  <si>
    <t>Založení parkového trávníku výsevem pl do 1000 m2 v rovině a ve svahu do 1:5</t>
  </si>
  <si>
    <t>1116587241</t>
  </si>
  <si>
    <t>193,34</t>
  </si>
  <si>
    <t>00572410</t>
  </si>
  <si>
    <t>osivo směs travní parková</t>
  </si>
  <si>
    <t>988025084</t>
  </si>
  <si>
    <t>193,34*0,4</t>
  </si>
  <si>
    <t>211571112</t>
  </si>
  <si>
    <t>Výplň odvodňovacích žeber nebo trativodů štěrkopískem netříděným</t>
  </si>
  <si>
    <t>-847295962</t>
  </si>
  <si>
    <t xml:space="preserve">" podkladní lože </t>
  </si>
  <si>
    <t>38*0,8*0,15</t>
  </si>
  <si>
    <t>211571121</t>
  </si>
  <si>
    <t>Výplň odvodňovacích žeber nebo trativodů kamenivem drobným těženým</t>
  </si>
  <si>
    <t>-1684852699</t>
  </si>
  <si>
    <t>zásyp drenážního potrubí dle popisu v GTZ str. 9</t>
  </si>
  <si>
    <t>38*0,8*0,2</t>
  </si>
  <si>
    <t>211971110</t>
  </si>
  <si>
    <t>Zřízení opláštění žeber nebo trativodů geotextilií v rýze nebo zářezu sklonu do 1:2</t>
  </si>
  <si>
    <t>1435588128</t>
  </si>
  <si>
    <t>vystlání drenáže geotextílií dle popisu v TZ str. 9</t>
  </si>
  <si>
    <t>38*(0,8+1+1)</t>
  </si>
  <si>
    <t>záklop drenážního potrubí</t>
  </si>
  <si>
    <t>38*0,8</t>
  </si>
  <si>
    <t>69311081</t>
  </si>
  <si>
    <t>geotextilie netkaná separační, ochranná, filtrační, drenážní PES 300g/m2</t>
  </si>
  <si>
    <t>553611497</t>
  </si>
  <si>
    <t>136,8*1,15</t>
  </si>
  <si>
    <t>213141113</t>
  </si>
  <si>
    <t>Zřízení vrstvy z geotextilie v rovině nebo ve sklonu do 1:5 š přes 6 do 8,5 m</t>
  </si>
  <si>
    <t>-1001404626</t>
  </si>
  <si>
    <t>-1860627197</t>
  </si>
  <si>
    <t>295,084*1,15 'Přepočtené koeficientem množství</t>
  </si>
  <si>
    <t>451572111</t>
  </si>
  <si>
    <t>Lože pod potrubí otevřený výkop z kameniva drobného těženého - písek</t>
  </si>
  <si>
    <t>-1749540303</t>
  </si>
  <si>
    <t>" obsyp z písku - lože a obsyp dle popisu v TZ</t>
  </si>
  <si>
    <t>0,15*0,8*(30,8+10,7+10,4+9,8+9,5+3+3+3)</t>
  </si>
  <si>
    <t>8,7*0,8*0,15"podsyp</t>
  </si>
  <si>
    <t>8,7*0,8*0,15"zásyp</t>
  </si>
  <si>
    <t>Komunikace pozemní</t>
  </si>
  <si>
    <t>564871016</t>
  </si>
  <si>
    <t>Podklad ze štěrkodrtě ŠD plochy do 100 m2 tl 300 mm</t>
  </si>
  <si>
    <t>1581610935</t>
  </si>
  <si>
    <t>565155111</t>
  </si>
  <si>
    <t>Asfaltový beton vrstva podkladní ACP 16 (obalované kamenivo OKS) tl 70 mm š do 3 m</t>
  </si>
  <si>
    <t>116676269</t>
  </si>
  <si>
    <t xml:space="preserve"> nová vozovka </t>
  </si>
  <si>
    <t>573111112</t>
  </si>
  <si>
    <t>Postřik živičný infiltrační s posypem z asfaltu množství do 1 kg/m2</t>
  </si>
  <si>
    <t>826732950</t>
  </si>
  <si>
    <t>573211107</t>
  </si>
  <si>
    <t>Postřik živičný spojovací z asfaltu v množství 0,30 kg/m2</t>
  </si>
  <si>
    <t>-1774779252</t>
  </si>
  <si>
    <t>577134031</t>
  </si>
  <si>
    <t>Asfaltový beton vrstva obrusná ACO 11 (ABS) tř. I tl 40 mm š do 1,5 m z modifikovaného asfaltu</t>
  </si>
  <si>
    <t>-722540218</t>
  </si>
  <si>
    <t>637211134</t>
  </si>
  <si>
    <t>Okapový chodník z betonových dlaždic tl 50 mm do kameniva</t>
  </si>
  <si>
    <t>484356686</t>
  </si>
  <si>
    <t>dle popisu v TZ a PD</t>
  </si>
  <si>
    <t>(13,4+1,8+6,3+5,1+33,1+1,4+4+1,4+1,8+11,8)*0,5</t>
  </si>
  <si>
    <t>871315221R</t>
  </si>
  <si>
    <t>Kanalizační potrubí z tvrdého PVC jednovrstvé tuhost třídy SN8 DN 150</t>
  </si>
  <si>
    <t>-607752238</t>
  </si>
  <si>
    <t>30,8+10,7+10,4+9,8+9,5+3+3+3</t>
  </si>
  <si>
    <t>721290112</t>
  </si>
  <si>
    <t>Zkouška těsnosti potrubí kanalizace vodou DN 150/DN 200</t>
  </si>
  <si>
    <t>577587048</t>
  </si>
  <si>
    <t>80,2</t>
  </si>
  <si>
    <t>892372111R</t>
  </si>
  <si>
    <t>Zabezpečení konců potrubí DN do 300 při tlakových zkouškách vodou</t>
  </si>
  <si>
    <t>236362605</t>
  </si>
  <si>
    <t>899104112</t>
  </si>
  <si>
    <t>Osazení poklopů litinových nebo ocelových včetně rámů pro třídu zatížení D400, E600</t>
  </si>
  <si>
    <t>-110345800</t>
  </si>
  <si>
    <t>28661935</t>
  </si>
  <si>
    <t>poklop šachtový litinový dno DN 600 pro třídu zatížení D400</t>
  </si>
  <si>
    <t>-1591905361</t>
  </si>
  <si>
    <t>899104-R</t>
  </si>
  <si>
    <t>Dodávka a montáž revizní šachty betonové DN800 - dle popisu v TZ</t>
  </si>
  <si>
    <t>-965673363</t>
  </si>
  <si>
    <t>899722114</t>
  </si>
  <si>
    <t>Krytí potrubí z plastů výstražnou fólií z PVC 40 cm</t>
  </si>
  <si>
    <t>927961509</t>
  </si>
  <si>
    <t>svodné potrubí</t>
  </si>
  <si>
    <t>30,8+10,7+10,4+9,8+9,8+3+3</t>
  </si>
  <si>
    <t>916132113</t>
  </si>
  <si>
    <t>Osazení obruby z betonové přídlažby s boční opěrou do lože z betonu prostého</t>
  </si>
  <si>
    <t>CS ÚRS 2023 01</t>
  </si>
  <si>
    <t>761628257</t>
  </si>
  <si>
    <t>59218001</t>
  </si>
  <si>
    <t>krajník betonový silniční</t>
  </si>
  <si>
    <t>1601532373</t>
  </si>
  <si>
    <t>46*1,02 'Přepočtené koeficientem množství</t>
  </si>
  <si>
    <t>916991121</t>
  </si>
  <si>
    <t>Lože pod obrubníky, krajníky nebo obruby z dlažebních kostek z betonu prostého</t>
  </si>
  <si>
    <t>-167110934</t>
  </si>
  <si>
    <t>46*0,2*0,2</t>
  </si>
  <si>
    <t>997221551</t>
  </si>
  <si>
    <t>Vodorovná doprava suti ze sypkých materiálů do 1 km</t>
  </si>
  <si>
    <t>-1557803091</t>
  </si>
  <si>
    <t>997221559</t>
  </si>
  <si>
    <t>Příplatek ZKD 1 km u vodorovné dopravy suti ze sypkých materiálů</t>
  </si>
  <si>
    <t>848963403</t>
  </si>
  <si>
    <t>269,46*19 'Přepočtené koeficientem množství</t>
  </si>
  <si>
    <t>997221645</t>
  </si>
  <si>
    <t>Poplatek za uložení na skládce (skládkovné) odpadu asfaltového bez dehtu kód odpadu 17 03 02</t>
  </si>
  <si>
    <t>-1668486747</t>
  </si>
  <si>
    <t>269,46*0,14693 'Přepočtené koeficientem množství</t>
  </si>
  <si>
    <t>997221655</t>
  </si>
  <si>
    <t>-396729021</t>
  </si>
  <si>
    <t>269,46*0,85307 'Přepočtené koeficientem množství</t>
  </si>
  <si>
    <t>998225111</t>
  </si>
  <si>
    <t>Přesun hmot pro pozemní komunikace s krytem z kamene, monolitickým betonovým nebo živičným</t>
  </si>
  <si>
    <t>-82116779</t>
  </si>
  <si>
    <t>362,686*0,984 'Přepočtené koeficientem množství</t>
  </si>
  <si>
    <t>998276101</t>
  </si>
  <si>
    <t>Přesun hmot pro trubní vedení z trub z plastických hmot otevřený výkop</t>
  </si>
  <si>
    <t>-1389855726</t>
  </si>
  <si>
    <t>362,686*0,016 'Přepočtené koeficientem množství</t>
  </si>
  <si>
    <t>Elektroinstalace - silnoproud</t>
  </si>
  <si>
    <t>741110312</t>
  </si>
  <si>
    <t>Montáž trubka ochranná do krabic plastová tuhá D přes 40 do 90 mm uložená volně</t>
  </si>
  <si>
    <t>1255968294</t>
  </si>
  <si>
    <t>34571364</t>
  </si>
  <si>
    <t>trubka elektroinstalační HDPE tuhá dvouplášťová korugovaná D 75/90mm</t>
  </si>
  <si>
    <t>-717674077</t>
  </si>
  <si>
    <t>17,4*1,1</t>
  </si>
  <si>
    <t>19,14*1,05 'Přepočtené koeficientem množství</t>
  </si>
  <si>
    <t>01.3.2 - Oplocení</t>
  </si>
  <si>
    <t>348R101</t>
  </si>
  <si>
    <t>Dodávka a montáž  ŽB PREFABRIKOVANÁ MOBILNÍ STĚNA - dle popisu v PD</t>
  </si>
  <si>
    <t>-1665562676</t>
  </si>
  <si>
    <t>Poznámka k položce:_x000D_
 ŽB PREFABRIKOVANÁ OPĚRNÁ STĚNA_x000D_
- VHS 150/135/450 L_x000D_
- VYROBENO Z BETONU C40/50 XC4_x000D_
- JEDNOTLIVÉ DÍLY BUDOU PROPOJENY K SOBĚ_x000D_
- ULOŽENÍ DO ŠTĚRKOVÉHO LOŽE NEBO NA_x000D_
ZHUTNĚNÝ ROVNÝ TERÉN_x000D_
kompletní provedení vč. přesunu  hmot a stavebních přípomocí</t>
  </si>
  <si>
    <t xml:space="preserve">bude upřesněno na stavbě zjišťovacím protokolem </t>
  </si>
  <si>
    <t>01.4 - Rrozvody stlačeného vzduchu</t>
  </si>
  <si>
    <t xml:space="preserve">    723 - Zdravotechnika - vnitřní plynovod</t>
  </si>
  <si>
    <t>871161141</t>
  </si>
  <si>
    <t>Montáž potrubí z PE100 SDR 11 otevřený výkop svařovaných na tupo D 32 x 3,0 mm, vč. tvarovek</t>
  </si>
  <si>
    <t>683619907</t>
  </si>
  <si>
    <t>286135950</t>
  </si>
  <si>
    <t>Potrubí zesílené D 32 x 3 mm PE100 - RC se signalizační vrstvou, SDR 11, vč. tvarovek a ochranné fólie</t>
  </si>
  <si>
    <t>-1849569196</t>
  </si>
  <si>
    <t>723</t>
  </si>
  <si>
    <t>Zdravotechnika - vnitřní plynovod</t>
  </si>
  <si>
    <t>722175003</t>
  </si>
  <si>
    <t>Potrubí vodovodní plastové PP-RCT svar polyfúze D 25x3,5 mm - dodávka a montáž</t>
  </si>
  <si>
    <t>1085909335</t>
  </si>
  <si>
    <t>722175005</t>
  </si>
  <si>
    <t>Potrubí vodovodní plastové PP-RCT svar polyfúze D 40x5,5 mm - dodávka a montáž</t>
  </si>
  <si>
    <t>-1625186884</t>
  </si>
  <si>
    <t>722190401</t>
  </si>
  <si>
    <t>Zřízení přípojek na potrubí vyvedení a upevnění výpustek do DN 25</t>
  </si>
  <si>
    <t>2286125</t>
  </si>
  <si>
    <t>723100011</t>
  </si>
  <si>
    <t>Tlaková zkouška vedení stlačeného vzduchu</t>
  </si>
  <si>
    <t>444133311</t>
  </si>
  <si>
    <t>723100012</t>
  </si>
  <si>
    <t>Pomocné ocelové nosné kostrukce včetně povrchové úpravy a pomocný nosný materiál potrubí</t>
  </si>
  <si>
    <t>-1924952307</t>
  </si>
  <si>
    <t>722182012</t>
  </si>
  <si>
    <t>Podpůrný žlab pro potrubí D 25 - dodávka a montáž</t>
  </si>
  <si>
    <t>-1519155582</t>
  </si>
  <si>
    <t>722182014</t>
  </si>
  <si>
    <t>Podpůrný žlab pro potrubí D 40 - dodávka a montáž</t>
  </si>
  <si>
    <t>490880996</t>
  </si>
  <si>
    <t>723100015</t>
  </si>
  <si>
    <t>Montážní plošina přenosná - příslušenství montážní organizace</t>
  </si>
  <si>
    <t>den</t>
  </si>
  <si>
    <t>-1673868743</t>
  </si>
  <si>
    <t>723100016</t>
  </si>
  <si>
    <t>Stavební přípomoci a ostatní pomocné práce</t>
  </si>
  <si>
    <t>h</t>
  </si>
  <si>
    <t>1935009646</t>
  </si>
  <si>
    <t>723100017</t>
  </si>
  <si>
    <t>Šroubení s převlečnou maticí 1/2" - dodávka a montáž</t>
  </si>
  <si>
    <t>226907322</t>
  </si>
  <si>
    <t>723100018</t>
  </si>
  <si>
    <t>Lamelový kompresor - 490 l/min, tlak 13 bar, příkon motoru 4.0kW, velikost vzdušníku 270l</t>
  </si>
  <si>
    <t>1235623711</t>
  </si>
  <si>
    <t>723100019</t>
  </si>
  <si>
    <t>Instalace dílenského kompresoru, uvedení do provozu, vstupní a provozní revize</t>
  </si>
  <si>
    <t>-1856460113</t>
  </si>
  <si>
    <t>723231162</t>
  </si>
  <si>
    <t>Armatury se dvěma závity kohouty kulové PN 40 do 185 st.C plnoprůtokové s koulí vnitřní závit těžká řada G 1/2 - dodávka a montáž</t>
  </si>
  <si>
    <t>1122726711</t>
  </si>
  <si>
    <t>723231163</t>
  </si>
  <si>
    <t>Armatury se dvěma závity kohouty kulové PN 40 do 185°C plnoprůtokové s koulí vnitřní závit těžká řada G 1 - dodávka a montáž</t>
  </si>
  <si>
    <t>-1968727816</t>
  </si>
  <si>
    <t>723100010</t>
  </si>
  <si>
    <t>Samočinné armatury - rychlouzávěr - koncový element rozvodu sltačeného vzduchu 1/2" - dodávka a montáž</t>
  </si>
  <si>
    <t>771018761</t>
  </si>
  <si>
    <t>Přechod potrubí PE 32 / PPR 40 - dodávka a montáž</t>
  </si>
  <si>
    <t>1251076480</t>
  </si>
  <si>
    <t>734421101</t>
  </si>
  <si>
    <t>Tlakoměry s pevným stonkem a zpětnou klapkou spodní připojení (radiální) tlaku 0–16 bar průměru 50 mm - dodávka a montáž</t>
  </si>
  <si>
    <t>167948023</t>
  </si>
  <si>
    <t>01.5 - Slaboproud</t>
  </si>
  <si>
    <t>D1 - Kamerový systém (CCTV)</t>
  </si>
  <si>
    <t xml:space="preserve">    D2 - Záznamové zařízení</t>
  </si>
  <si>
    <t>D3 - Kamery</t>
  </si>
  <si>
    <t>D4 - Aktivní prvky</t>
  </si>
  <si>
    <t>D5 - Projektové práce a ostatní</t>
  </si>
  <si>
    <t>D6 - Poplachový zabezpečovací a tísňový systém (PZTS)</t>
  </si>
  <si>
    <t>D1</t>
  </si>
  <si>
    <t>Kamerový systém (CCTV)</t>
  </si>
  <si>
    <t>D2</t>
  </si>
  <si>
    <t>Záznamové zařízení</t>
  </si>
  <si>
    <t>Pol2</t>
  </si>
  <si>
    <t>32 kan. 4K NVR s HDMI (256Mb/256Mb); 1,5U - 4x HDD</t>
  </si>
  <si>
    <t>kpl</t>
  </si>
  <si>
    <t>1592368668</t>
  </si>
  <si>
    <t>Pol3</t>
  </si>
  <si>
    <t>HDD 4TB, určen pro provoz v NVR</t>
  </si>
  <si>
    <t>-1014562001</t>
  </si>
  <si>
    <t>D3</t>
  </si>
  <si>
    <t>Kamery</t>
  </si>
  <si>
    <t>Pol4</t>
  </si>
  <si>
    <t>3MPix IP venkovní kamera; ICR + IR + obj. 4,0mm</t>
  </si>
  <si>
    <t>-162847328</t>
  </si>
  <si>
    <t>Pol5</t>
  </si>
  <si>
    <t>montážní patice pro venkovní kamery</t>
  </si>
  <si>
    <t>-647493956</t>
  </si>
  <si>
    <t>Pol6</t>
  </si>
  <si>
    <t>Instalace a nastavení kamer</t>
  </si>
  <si>
    <t>2073143353</t>
  </si>
  <si>
    <t>D4</t>
  </si>
  <si>
    <t>Aktivní prvky</t>
  </si>
  <si>
    <t>Pol7</t>
  </si>
  <si>
    <t>Switch, PoE+ Managed Gbit Switch 20x 10/100/1000 + 4x Combo(SFP/RJ45), rack</t>
  </si>
  <si>
    <t>-538236687</t>
  </si>
  <si>
    <t>Pol8</t>
  </si>
  <si>
    <t>Patch kabel 1m UTP, CAT6, šedý</t>
  </si>
  <si>
    <t>-1460991401</t>
  </si>
  <si>
    <t>Pol9</t>
  </si>
  <si>
    <t>Kabely UTP Cat 6a</t>
  </si>
  <si>
    <t>616209219</t>
  </si>
  <si>
    <t>Pol10</t>
  </si>
  <si>
    <t>Lišta vkládací 63mm, UV odolná</t>
  </si>
  <si>
    <t>1326090054</t>
  </si>
  <si>
    <t>D5</t>
  </si>
  <si>
    <t>Projektové práce a ostatní</t>
  </si>
  <si>
    <t>Pol11</t>
  </si>
  <si>
    <t>Montážní práce</t>
  </si>
  <si>
    <t>-1079229449</t>
  </si>
  <si>
    <t>Pol12</t>
  </si>
  <si>
    <t>odvoz a likvidace stavební suti, obalových materiálů a pod., včetnĕ dopravy</t>
  </si>
  <si>
    <t>68072397</t>
  </si>
  <si>
    <t>Poznámka k položce:_x000D_
materiálu na staveništĕ</t>
  </si>
  <si>
    <t>Pol13</t>
  </si>
  <si>
    <t>Koordinační práce s ostatními profesemi</t>
  </si>
  <si>
    <t>284203138</t>
  </si>
  <si>
    <t>Pol14</t>
  </si>
  <si>
    <t>Oživení a nastavení systému</t>
  </si>
  <si>
    <t>hop</t>
  </si>
  <si>
    <t>1672895816</t>
  </si>
  <si>
    <t>Pol15</t>
  </si>
  <si>
    <t>výchozí revize CCTV</t>
  </si>
  <si>
    <t>-379394453</t>
  </si>
  <si>
    <t>Pol16</t>
  </si>
  <si>
    <t>Zaškolení obsluhy</t>
  </si>
  <si>
    <t>1682501025</t>
  </si>
  <si>
    <t>Pol17</t>
  </si>
  <si>
    <t>DSS - dokumentace</t>
  </si>
  <si>
    <t>-107078736</t>
  </si>
  <si>
    <t>Poznámka k položce:_x000D_
Celkem CCTV</t>
  </si>
  <si>
    <t>D6</t>
  </si>
  <si>
    <t>Poplachový zabezpečovací a tísňový systém (PZTS)</t>
  </si>
  <si>
    <t>Pol18</t>
  </si>
  <si>
    <t>Demontáž původních infarávor</t>
  </si>
  <si>
    <t>-1369876673</t>
  </si>
  <si>
    <t>Pol19</t>
  </si>
  <si>
    <t>Ošetření, očištění</t>
  </si>
  <si>
    <t>-1042948423</t>
  </si>
  <si>
    <t>Pol20</t>
  </si>
  <si>
    <t>Ochranný obal, uskladnění, zpětný dovoz na stavbu</t>
  </si>
  <si>
    <t>-1891459461</t>
  </si>
  <si>
    <t>Pol21</t>
  </si>
  <si>
    <t>Zpětná montáž systému</t>
  </si>
  <si>
    <t>-101599396</t>
  </si>
  <si>
    <t>Pol22</t>
  </si>
  <si>
    <t>Kabel SYKfY 4x2x0,6</t>
  </si>
  <si>
    <t>-537410024</t>
  </si>
  <si>
    <t>529288529</t>
  </si>
  <si>
    <t>Pol23</t>
  </si>
  <si>
    <t>Tubka pevná DN23</t>
  </si>
  <si>
    <t>-1858118715</t>
  </si>
  <si>
    <t>Pol24</t>
  </si>
  <si>
    <t>-705889241</t>
  </si>
  <si>
    <t>Pol25</t>
  </si>
  <si>
    <t>výchozí revize</t>
  </si>
  <si>
    <t>-770711015</t>
  </si>
  <si>
    <t>-612908133</t>
  </si>
  <si>
    <t>1109303969</t>
  </si>
  <si>
    <t>Poznámka k položce:_x000D_
Celkem PZTS</t>
  </si>
  <si>
    <t>01.6 - Silnoproud</t>
  </si>
  <si>
    <t>D1 - Kabely a vodiče</t>
  </si>
  <si>
    <t>D2 - Instalační materiál I.</t>
  </si>
  <si>
    <t>D3 - Instalační materiál II.</t>
  </si>
  <si>
    <t>D4 - Trubky a žlaby</t>
  </si>
  <si>
    <t>D5 - Hromosvod</t>
  </si>
  <si>
    <t>D6 - Osvětlení</t>
  </si>
  <si>
    <t>D7 - Neuvedené či nezbytné položky</t>
  </si>
  <si>
    <t>Rozvaděč R21</t>
  </si>
  <si>
    <t>439847753</t>
  </si>
  <si>
    <t>Skříňka řízení osvětlení RS1, RS2, RS3</t>
  </si>
  <si>
    <t>-169446114</t>
  </si>
  <si>
    <t>Zásuvková skříň, IP 54 1x 400V/16A, 4x 230V/16A, s jištěním</t>
  </si>
  <si>
    <t>-117439848</t>
  </si>
  <si>
    <t>Kabely a vodiče</t>
  </si>
  <si>
    <t>Vodic CYA (54) 6</t>
  </si>
  <si>
    <t>-1737942427</t>
  </si>
  <si>
    <t>Vodic CYA (54) 16</t>
  </si>
  <si>
    <t>1750205797</t>
  </si>
  <si>
    <t>Kabel CXKH-V/O 3x1,5</t>
  </si>
  <si>
    <t>-2018635311</t>
  </si>
  <si>
    <t>Kabel CYKY-O 3x1,5</t>
  </si>
  <si>
    <t>1973635716</t>
  </si>
  <si>
    <t>Kabel CYKY-J 3x1,5</t>
  </si>
  <si>
    <t>1853493419</t>
  </si>
  <si>
    <t>Kabel CYKY-J 5x1,5</t>
  </si>
  <si>
    <t>147860305</t>
  </si>
  <si>
    <t>Kabel CYKY-J 5x2,5</t>
  </si>
  <si>
    <t>-1580132510</t>
  </si>
  <si>
    <t>Kabel CYKY-J 5x6</t>
  </si>
  <si>
    <t>1460041366</t>
  </si>
  <si>
    <t>Kabel AYKY-J 4x35</t>
  </si>
  <si>
    <t>383487548</t>
  </si>
  <si>
    <t>Instalační materiál I.</t>
  </si>
  <si>
    <t>Zásuvka 16A/400V, IP54, nástěnná</t>
  </si>
  <si>
    <t>1859184335</t>
  </si>
  <si>
    <t>Zásuvka 32A/400V, IP54, nástěnná</t>
  </si>
  <si>
    <t>-217339159</t>
  </si>
  <si>
    <t>Tlačítko, nástěnné, IP55</t>
  </si>
  <si>
    <t>-437522762</t>
  </si>
  <si>
    <t>Vypínač řazení 1, nástěnný, IP55</t>
  </si>
  <si>
    <t>635162303</t>
  </si>
  <si>
    <t>Tlačítko TOTAL STOP, 2x 1/1, venkovní</t>
  </si>
  <si>
    <t>97878656</t>
  </si>
  <si>
    <t>Instalační materiál II.</t>
  </si>
  <si>
    <t>Krabice 80/80, IP54 pro rozbočení</t>
  </si>
  <si>
    <t>11503458</t>
  </si>
  <si>
    <t>Svorka 3x2,5mm2</t>
  </si>
  <si>
    <t>-401468284</t>
  </si>
  <si>
    <t>Trubky a žlaby</t>
  </si>
  <si>
    <t>Kabelový žlab plný s víkem a konzolami, 125/100, na stěnu, včetně tvarovek</t>
  </si>
  <si>
    <t>-2042704041</t>
  </si>
  <si>
    <t>-757601932</t>
  </si>
  <si>
    <t>Požární trasa do 2x kabel do 12mm</t>
  </si>
  <si>
    <t>2091323202</t>
  </si>
  <si>
    <t>Hromosvod</t>
  </si>
  <si>
    <t>Jímací tyč 1m na hřebenové vedení</t>
  </si>
  <si>
    <t>626545358</t>
  </si>
  <si>
    <t>Pomocný drátový jímač se svorkami, h = 0,7m</t>
  </si>
  <si>
    <t>-931591809</t>
  </si>
  <si>
    <t>Pol26</t>
  </si>
  <si>
    <t>Drát AlMgSi D=8mm</t>
  </si>
  <si>
    <t>-185299811</t>
  </si>
  <si>
    <t>Pol27</t>
  </si>
  <si>
    <t>Podpěra pro šikmé střechy</t>
  </si>
  <si>
    <t>-1807697394</t>
  </si>
  <si>
    <t>Pol28</t>
  </si>
  <si>
    <t>Podpěra hřebenová</t>
  </si>
  <si>
    <t>1098833526</t>
  </si>
  <si>
    <t>Pol29</t>
  </si>
  <si>
    <t>Držák stěnový</t>
  </si>
  <si>
    <t>2060654534</t>
  </si>
  <si>
    <t>Pol30</t>
  </si>
  <si>
    <t>Držák na dešťové svody, nerez páska - do 150mm</t>
  </si>
  <si>
    <t>651016514</t>
  </si>
  <si>
    <t>Pol31</t>
  </si>
  <si>
    <t>Svorka okapová</t>
  </si>
  <si>
    <t>1004608391</t>
  </si>
  <si>
    <t>Pol32</t>
  </si>
  <si>
    <t>Svorka křížová SK</t>
  </si>
  <si>
    <t>-630426560</t>
  </si>
  <si>
    <t>Pol33</t>
  </si>
  <si>
    <t>Svorka pro připojení k tyči</t>
  </si>
  <si>
    <t>694254336</t>
  </si>
  <si>
    <t>Pol34</t>
  </si>
  <si>
    <t>Zkušební svorka</t>
  </si>
  <si>
    <t>-1170806599</t>
  </si>
  <si>
    <t>Pol35</t>
  </si>
  <si>
    <t>Propojení okapů</t>
  </si>
  <si>
    <t>bm</t>
  </si>
  <si>
    <t>-2120537422</t>
  </si>
  <si>
    <t>Pol36</t>
  </si>
  <si>
    <t>Montáž</t>
  </si>
  <si>
    <t>-962355067</t>
  </si>
  <si>
    <t>Pol37</t>
  </si>
  <si>
    <t>Revize, dokumentace</t>
  </si>
  <si>
    <t>1323947795</t>
  </si>
  <si>
    <t>Osvětlení</t>
  </si>
  <si>
    <t>Pol38</t>
  </si>
  <si>
    <t>Průmyslové LED svítidlo IP55, 2x17W, 1200/250mm, 4000K</t>
  </si>
  <si>
    <t>-671400950</t>
  </si>
  <si>
    <t>Pol39</t>
  </si>
  <si>
    <t>Závěs pro typ D</t>
  </si>
  <si>
    <t>-1568625084</t>
  </si>
  <si>
    <t>Poznámka k položce:_x000D_
Typ E</t>
  </si>
  <si>
    <t>Pol40</t>
  </si>
  <si>
    <t>Venkovní s krátkým výložníkem, LED, 54W, širokozářič, IP55, 2x17W, 4000K</t>
  </si>
  <si>
    <t>741985511</t>
  </si>
  <si>
    <t>D7</t>
  </si>
  <si>
    <t>Neuvedené či nezbytné položky</t>
  </si>
  <si>
    <t>Pol41</t>
  </si>
  <si>
    <t>Sekací a vrtací práce (vrtání do 80mm) a ostatní stavební výpomoci</t>
  </si>
  <si>
    <t>-896223731</t>
  </si>
  <si>
    <t>Pol42</t>
  </si>
  <si>
    <t>Demontáž původních rozvodů</t>
  </si>
  <si>
    <t>2040297800</t>
  </si>
  <si>
    <t>Pol43</t>
  </si>
  <si>
    <t>-1889695859</t>
  </si>
  <si>
    <t>Pol44</t>
  </si>
  <si>
    <t>Likvidace odpadu</t>
  </si>
  <si>
    <t>-46441018</t>
  </si>
  <si>
    <t>Pol45</t>
  </si>
  <si>
    <t>Revize</t>
  </si>
  <si>
    <t>-1174753182</t>
  </si>
  <si>
    <t>02 - II. ETAPA - SO01 - rekonstrukce jižní poloviny</t>
  </si>
  <si>
    <t>02.1 - Bourací práce</t>
  </si>
  <si>
    <t>-1469507936</t>
  </si>
  <si>
    <t>(13,7+36,5+36,5)*0,8*0,8</t>
  </si>
  <si>
    <t>200832591</t>
  </si>
  <si>
    <t>55,488</t>
  </si>
  <si>
    <t>-1021418780</t>
  </si>
  <si>
    <t>55,488*19 'Přepočtené koeficientem množství</t>
  </si>
  <si>
    <t>1802463077</t>
  </si>
  <si>
    <t>-1749022481</t>
  </si>
  <si>
    <t>55,488*1,8</t>
  </si>
  <si>
    <t>462270198</t>
  </si>
  <si>
    <t>-803191430</t>
  </si>
  <si>
    <t>12,48*4,5*2*0,3</t>
  </si>
  <si>
    <t>0,25*4,5*1*0,4</t>
  </si>
  <si>
    <t>36,5*4,5*0,4</t>
  </si>
  <si>
    <t>2*0,4</t>
  </si>
  <si>
    <t>965042121</t>
  </si>
  <si>
    <t>Bourání podkladů pod dlažby nebo mazanin betonových nebo z litého asfaltu tl do 100 mm pl do 1 m2</t>
  </si>
  <si>
    <t>-1743317536</t>
  </si>
  <si>
    <t>36,5*12,48*0,08</t>
  </si>
  <si>
    <t>-167872622</t>
  </si>
  <si>
    <t>36,5*12,48*0,07</t>
  </si>
  <si>
    <t>965082933</t>
  </si>
  <si>
    <t>Odstranění násypů pod podlahami tl do 200 mm pl přes 2 m2</t>
  </si>
  <si>
    <t>1001672114</t>
  </si>
  <si>
    <t>36,5*12,48*0,15</t>
  </si>
  <si>
    <t>756966156</t>
  </si>
  <si>
    <t>3,3*1,3*8</t>
  </si>
  <si>
    <t>-807256246</t>
  </si>
  <si>
    <t>3,3*3,6</t>
  </si>
  <si>
    <t>3,6*3,6*7</t>
  </si>
  <si>
    <t>618279980</t>
  </si>
  <si>
    <t>715132878</t>
  </si>
  <si>
    <t>6*0,4</t>
  </si>
  <si>
    <t>-903158438</t>
  </si>
  <si>
    <t>(12,48+36,5)*3,2</t>
  </si>
  <si>
    <t>915183016</t>
  </si>
  <si>
    <t>(12,48+36,5)*1,2</t>
  </si>
  <si>
    <t>-184383641</t>
  </si>
  <si>
    <t>(13,7+36,5)*4,5</t>
  </si>
  <si>
    <t>-3,3*1,3*8"okna</t>
  </si>
  <si>
    <t>2*13,7/2</t>
  </si>
  <si>
    <t>(3,3+1,3+1,3)*8*0,25</t>
  </si>
  <si>
    <t>-755025999</t>
  </si>
  <si>
    <t>969903300</t>
  </si>
  <si>
    <t>-1978013761</t>
  </si>
  <si>
    <t>579,014*19 'Přepočtené koeficientem množství</t>
  </si>
  <si>
    <t>864482155</t>
  </si>
  <si>
    <t>579,014*0,00123 'Přepočtené koeficientem množství</t>
  </si>
  <si>
    <t>-595092369</t>
  </si>
  <si>
    <t>579,014*0,00141 'Přepočtené koeficientem množství</t>
  </si>
  <si>
    <t>-1747468189</t>
  </si>
  <si>
    <t>579,014*0,00654 'Přepočtené koeficientem množství</t>
  </si>
  <si>
    <t>-997136015</t>
  </si>
  <si>
    <t>579,014*0,99082 'Přepočtené koeficientem množství</t>
  </si>
  <si>
    <t>Odstranění izolace proti zemní vlhkosti vodorovné</t>
  </si>
  <si>
    <t>-2003789179</t>
  </si>
  <si>
    <t>36,5*12,48</t>
  </si>
  <si>
    <t>828794476</t>
  </si>
  <si>
    <t>-1301415317</t>
  </si>
  <si>
    <t>455,52</t>
  </si>
  <si>
    <t>-834540508</t>
  </si>
  <si>
    <t>-615669403</t>
  </si>
  <si>
    <t>8,3*36,5*2</t>
  </si>
  <si>
    <t>1011985695</t>
  </si>
  <si>
    <t>36,5</t>
  </si>
  <si>
    <t>-1122308960</t>
  </si>
  <si>
    <t>1049200285</t>
  </si>
  <si>
    <t>13,7</t>
  </si>
  <si>
    <t>53560086</t>
  </si>
  <si>
    <t>3,3*8</t>
  </si>
  <si>
    <t>870604405</t>
  </si>
  <si>
    <t>36,5*2</t>
  </si>
  <si>
    <t>2056744279</t>
  </si>
  <si>
    <t>7*4</t>
  </si>
  <si>
    <t>845679379</t>
  </si>
  <si>
    <t>36,5*0,5*2</t>
  </si>
  <si>
    <t>-1615132871</t>
  </si>
  <si>
    <t>1492936571</t>
  </si>
  <si>
    <t>1,7*36,5*2</t>
  </si>
  <si>
    <t>-1701194149</t>
  </si>
  <si>
    <t>579,62</t>
  </si>
  <si>
    <t>346978744</t>
  </si>
  <si>
    <t>8*4,5*8</t>
  </si>
  <si>
    <t>-1013013791</t>
  </si>
  <si>
    <t>1501781621</t>
  </si>
  <si>
    <t>-1548219541</t>
  </si>
  <si>
    <t>7*0,1*0,15*4,5*3</t>
  </si>
  <si>
    <t>1*0,1*0,12*4,5*2</t>
  </si>
  <si>
    <t>36,5*15</t>
  </si>
  <si>
    <t>182030345</t>
  </si>
  <si>
    <t>(12,48+12,48+36,5)*3,2</t>
  </si>
  <si>
    <t>333032202</t>
  </si>
  <si>
    <t>02.2 - Rekonstrukce a nové konstrukce</t>
  </si>
  <si>
    <t>327499213</t>
  </si>
  <si>
    <t>12,48*36,1*0,15</t>
  </si>
  <si>
    <t>1224383701</t>
  </si>
  <si>
    <t>12,48*36,1*0,05</t>
  </si>
  <si>
    <t>-614953725</t>
  </si>
  <si>
    <t>12,48*36,1*0,2</t>
  </si>
  <si>
    <t>-1748212035</t>
  </si>
  <si>
    <t>90,106</t>
  </si>
  <si>
    <t>(90,106*3,8*2)/1000</t>
  </si>
  <si>
    <t>1247468985</t>
  </si>
  <si>
    <t>0,45*0,5*(3,5+3,5+3,5+3,5+3,5+2,5)</t>
  </si>
  <si>
    <t>0,45*1*(2+2,54+3+3,5+2+2+1,75)</t>
  </si>
  <si>
    <t>-1817245179</t>
  </si>
  <si>
    <t>12,056*60/1000</t>
  </si>
  <si>
    <t>1677137979</t>
  </si>
  <si>
    <t>0,5*36,5</t>
  </si>
  <si>
    <t>1744129691</t>
  </si>
  <si>
    <t>18,25*8/1000</t>
  </si>
  <si>
    <t>-594783504</t>
  </si>
  <si>
    <t>4,5*2*2</t>
  </si>
  <si>
    <t>12,48*4,5</t>
  </si>
  <si>
    <t>-988350418</t>
  </si>
  <si>
    <t>4,5*36,5</t>
  </si>
  <si>
    <t>-3,5*3,95"vrata</t>
  </si>
  <si>
    <t>-4,5*3,95*5</t>
  </si>
  <si>
    <t>-1783516519</t>
  </si>
  <si>
    <t>-1248631343</t>
  </si>
  <si>
    <t>74,16*8/1000</t>
  </si>
  <si>
    <t>61,55*8/1000</t>
  </si>
  <si>
    <t>593377849</t>
  </si>
  <si>
    <t>0,2*0,15*4,5*12</t>
  </si>
  <si>
    <t>-369117627</t>
  </si>
  <si>
    <t>1,62*60/1000</t>
  </si>
  <si>
    <t>1068887795</t>
  </si>
  <si>
    <t>4,5*12</t>
  </si>
  <si>
    <t>1025009623</t>
  </si>
  <si>
    <t>0,6*0,6*36,5</t>
  </si>
  <si>
    <t>-1266745529</t>
  </si>
  <si>
    <t>(0,4+0,6+0,4)*36,5</t>
  </si>
  <si>
    <t>-1249902322</t>
  </si>
  <si>
    <t>51,1</t>
  </si>
  <si>
    <t>1383837811</t>
  </si>
  <si>
    <t>36,1*0,4</t>
  </si>
  <si>
    <t>1074965690</t>
  </si>
  <si>
    <t>235224871</t>
  </si>
  <si>
    <t>13,14*180/1000</t>
  </si>
  <si>
    <t>1139280746</t>
  </si>
  <si>
    <t>0,3*0,25*36,5</t>
  </si>
  <si>
    <t>-181311274</t>
  </si>
  <si>
    <t>(0,25+0,25)*36,5</t>
  </si>
  <si>
    <t>-2113020737</t>
  </si>
  <si>
    <t>18,25</t>
  </si>
  <si>
    <t>1315272633</t>
  </si>
  <si>
    <t>2,783*180/1000</t>
  </si>
  <si>
    <t>1885923964</t>
  </si>
  <si>
    <t>(12,5+36,5)*1,2</t>
  </si>
  <si>
    <t>36,5*1,2</t>
  </si>
  <si>
    <t>-3,5*1,2"vrata</t>
  </si>
  <si>
    <t>(2+2+0,3)*1,2*2</t>
  </si>
  <si>
    <t>12,48*1,2*2"příčka</t>
  </si>
  <si>
    <t>-1863353823</t>
  </si>
  <si>
    <t>3,23*(12,5+36,5)</t>
  </si>
  <si>
    <t>-3,3*1,3*8</t>
  </si>
  <si>
    <t>36,5*3,23</t>
  </si>
  <si>
    <t>-3,5*3,23"vrata</t>
  </si>
  <si>
    <t>-4,5*3,23*5</t>
  </si>
  <si>
    <t>(2+2+0,3)*3,23*2</t>
  </si>
  <si>
    <t>12,48*3,23*2</t>
  </si>
  <si>
    <t>-1149321390</t>
  </si>
  <si>
    <t>-4,5*1,2*5</t>
  </si>
  <si>
    <t>12,48*1,2*2</t>
  </si>
  <si>
    <t>1027940591</t>
  </si>
  <si>
    <t>-436127297</t>
  </si>
  <si>
    <t>(3,3+1,3+1,3)*8*0,3</t>
  </si>
  <si>
    <t>(0,15+0,15+0,2)*3,95*12</t>
  </si>
  <si>
    <t>1814078559</t>
  </si>
  <si>
    <t>-1565602459</t>
  </si>
  <si>
    <t>275,897</t>
  </si>
  <si>
    <t>-1256328844</t>
  </si>
  <si>
    <t>-1239183124</t>
  </si>
  <si>
    <t>0,8*(36,5+13,405)</t>
  </si>
  <si>
    <t>0,5*(36,5+13,405)</t>
  </si>
  <si>
    <t>4,425*(36,5+13,405)</t>
  </si>
  <si>
    <t>6,7*2"štíty</t>
  </si>
  <si>
    <t>36,5*0,5</t>
  </si>
  <si>
    <t>-3,5*0,5</t>
  </si>
  <si>
    <t>-4,5*0,5*5</t>
  </si>
  <si>
    <t>36,5*3,32</t>
  </si>
  <si>
    <t>-3,5*3,45</t>
  </si>
  <si>
    <t>-4,5*3,45*5</t>
  </si>
  <si>
    <t>(3,5+3,45+3,45)*0,4</t>
  </si>
  <si>
    <t>(4,5+3,45+3,45)*0,4*5</t>
  </si>
  <si>
    <t>1705083704</t>
  </si>
  <si>
    <t>(3,95+3,95)*8*2</t>
  </si>
  <si>
    <t>(1,3+1,3)*8*2"okna</t>
  </si>
  <si>
    <t>4,8*3</t>
  </si>
  <si>
    <t>4*4,5</t>
  </si>
  <si>
    <t>4,5*5</t>
  </si>
  <si>
    <t>3,5</t>
  </si>
  <si>
    <t>1269333448</t>
  </si>
  <si>
    <t>200,4</t>
  </si>
  <si>
    <t>200,4*1,1 'Přepočtené koeficientem množství</t>
  </si>
  <si>
    <t>-1835802596</t>
  </si>
  <si>
    <t>52,4*1,1 'Přepočtené koeficientem množství</t>
  </si>
  <si>
    <t>1865939870</t>
  </si>
  <si>
    <t>(3,3+1,3+1,3)*8</t>
  </si>
  <si>
    <t>-895443423</t>
  </si>
  <si>
    <t>47,2</t>
  </si>
  <si>
    <t>47,2*1,1 'Přepočtené koeficientem množství</t>
  </si>
  <si>
    <t>-717996748</t>
  </si>
  <si>
    <t>(2+2+0,3)*1,2*2" vnější omítka</t>
  </si>
  <si>
    <t>1671852057</t>
  </si>
  <si>
    <t>4,424*(36,5+13,405)</t>
  </si>
  <si>
    <t>-4,5*3,32*5</t>
  </si>
  <si>
    <t>-3,5*3,32</t>
  </si>
  <si>
    <t>(4,5+3,45+3,45)*5*0,4</t>
  </si>
  <si>
    <t>626084251</t>
  </si>
  <si>
    <t>144,675</t>
  </si>
  <si>
    <t>-251925089</t>
  </si>
  <si>
    <t>261,68</t>
  </si>
  <si>
    <t>-602674198</t>
  </si>
  <si>
    <t>528725229</t>
  </si>
  <si>
    <t>4,5*3,95*5</t>
  </si>
  <si>
    <t>3,5*3,95</t>
  </si>
  <si>
    <t>137,02*2</t>
  </si>
  <si>
    <t>-1738666305</t>
  </si>
  <si>
    <t>266,264+365,597</t>
  </si>
  <si>
    <t>1215328069</t>
  </si>
  <si>
    <t>36,5+36,5+12,48+12,48</t>
  </si>
  <si>
    <t>-1775486914</t>
  </si>
  <si>
    <t>-1979616221</t>
  </si>
  <si>
    <t>(2+0,25+2)*2</t>
  </si>
  <si>
    <t>12,48*2</t>
  </si>
  <si>
    <t>-604817412</t>
  </si>
  <si>
    <t>-739532622</t>
  </si>
  <si>
    <t>1466720564</t>
  </si>
  <si>
    <t>-41183521</t>
  </si>
  <si>
    <t>1660098049</t>
  </si>
  <si>
    <t>(38+38)*5</t>
  </si>
  <si>
    <t>14*6,5</t>
  </si>
  <si>
    <t>2116004643</t>
  </si>
  <si>
    <t>471*60</t>
  </si>
  <si>
    <t>1787788285</t>
  </si>
  <si>
    <t>471</t>
  </si>
  <si>
    <t>2048348175</t>
  </si>
  <si>
    <t>286291582</t>
  </si>
  <si>
    <t>1114821319</t>
  </si>
  <si>
    <t>551119072</t>
  </si>
  <si>
    <t>12,48*36,5</t>
  </si>
  <si>
    <t>1551012089</t>
  </si>
  <si>
    <t>-84935490</t>
  </si>
  <si>
    <t>1205073526</t>
  </si>
  <si>
    <t>775830248</t>
  </si>
  <si>
    <t>8*1</t>
  </si>
  <si>
    <t>1024986500</t>
  </si>
  <si>
    <t>463,52*60</t>
  </si>
  <si>
    <t>946629847</t>
  </si>
  <si>
    <t>463,52</t>
  </si>
  <si>
    <t>-1329365960</t>
  </si>
  <si>
    <t>-1575558908</t>
  </si>
  <si>
    <t>-1683468287</t>
  </si>
  <si>
    <t>455,52*0,4/1000</t>
  </si>
  <si>
    <t>1459913589</t>
  </si>
  <si>
    <t>-1399896654</t>
  </si>
  <si>
    <t>18,25*0,4/1000</t>
  </si>
  <si>
    <t>-1422429546</t>
  </si>
  <si>
    <t>(12,5+12,5+36,5)*1,2</t>
  </si>
  <si>
    <t>-4,5*1,2*5"vrata</t>
  </si>
  <si>
    <t>-3,5*1,2</t>
  </si>
  <si>
    <t>(1,2+1,2+0,3)*1,2*2</t>
  </si>
  <si>
    <t>-4,5*0,5*5"vrata</t>
  </si>
  <si>
    <t>-331307662</t>
  </si>
  <si>
    <t>455,52*2</t>
  </si>
  <si>
    <t>-909026433</t>
  </si>
  <si>
    <t>455,52*1,25</t>
  </si>
  <si>
    <t>498956913</t>
  </si>
  <si>
    <t>1365355003</t>
  </si>
  <si>
    <t>18,25*2</t>
  </si>
  <si>
    <t>-2099226778</t>
  </si>
  <si>
    <t>18,25*1,25</t>
  </si>
  <si>
    <t>-1741383277</t>
  </si>
  <si>
    <t>-1420935906</t>
  </si>
  <si>
    <t>(12,45+36,5)*1,2</t>
  </si>
  <si>
    <t>-304607810</t>
  </si>
  <si>
    <t>107,808*1,25</t>
  </si>
  <si>
    <t>-2063498584</t>
  </si>
  <si>
    <t>39,924*1,25</t>
  </si>
  <si>
    <t>1102403161</t>
  </si>
  <si>
    <t>-4,5*5</t>
  </si>
  <si>
    <t>-3,5</t>
  </si>
  <si>
    <t>36,5+13,405</t>
  </si>
  <si>
    <t>12,5+12,5+36,5</t>
  </si>
  <si>
    <t>383612201</t>
  </si>
  <si>
    <t>300680736</t>
  </si>
  <si>
    <t>36,5*12,48*2</t>
  </si>
  <si>
    <t>1118488205</t>
  </si>
  <si>
    <t>911,04*1,1 'Přepočtené koeficientem množství</t>
  </si>
  <si>
    <t>-1595534015</t>
  </si>
  <si>
    <t>-197465223</t>
  </si>
  <si>
    <t>-1685871599</t>
  </si>
  <si>
    <t>36,5*2*2</t>
  </si>
  <si>
    <t>1836042840</t>
  </si>
  <si>
    <t>36,5*2*2*0,04*0,04*1,1</t>
  </si>
  <si>
    <t>95874807</t>
  </si>
  <si>
    <t>0,257</t>
  </si>
  <si>
    <t>1440901549</t>
  </si>
  <si>
    <t>316468531</t>
  </si>
  <si>
    <t>36,5+36,5</t>
  </si>
  <si>
    <t>960599912</t>
  </si>
  <si>
    <t>1497571133</t>
  </si>
  <si>
    <t>720952509</t>
  </si>
  <si>
    <t>26,4*1,1 'Přepočtené koeficientem množství</t>
  </si>
  <si>
    <t>-976564056</t>
  </si>
  <si>
    <t>36,2</t>
  </si>
  <si>
    <t>-1044409806</t>
  </si>
  <si>
    <t>-1901272729</t>
  </si>
  <si>
    <t>-1657830088</t>
  </si>
  <si>
    <t>1769993440</t>
  </si>
  <si>
    <t>-347717657</t>
  </si>
  <si>
    <t>-1774408795</t>
  </si>
  <si>
    <t>-658527348</t>
  </si>
  <si>
    <t>35484918</t>
  </si>
  <si>
    <t>-1937996638</t>
  </si>
  <si>
    <t>455,52*1,1 'Přepočtené koeficientem množství</t>
  </si>
  <si>
    <t>-1469967340</t>
  </si>
  <si>
    <t>dle popisu v PD a TZ str. 15 - venkovní podhled</t>
  </si>
  <si>
    <t>36,5*2,4*2</t>
  </si>
  <si>
    <t>-745862355</t>
  </si>
  <si>
    <t>175,2*1,15</t>
  </si>
  <si>
    <t>-642053913</t>
  </si>
  <si>
    <t>36,5+36,5+12,755</t>
  </si>
  <si>
    <t>1332325909</t>
  </si>
  <si>
    <t>767646411R</t>
  </si>
  <si>
    <t>Dodávka a montáž skříňky slaboproudu - dle popisu v PD</t>
  </si>
  <si>
    <t>-1462222780</t>
  </si>
  <si>
    <t>dle poisu v PD ozn. OV1</t>
  </si>
  <si>
    <t>Dodávka a montáž sekčních garážových vrat 4500 x 3950 mm ozn. D1 - dle tabulky zámečnických výrobků</t>
  </si>
  <si>
    <t>-1954458915</t>
  </si>
  <si>
    <t>767R5</t>
  </si>
  <si>
    <t>Dodávka a montáž sekčních garážových vrat 3500 x 3950 mm ozn. D2 - dle tabulky zámečnických výrobků</t>
  </si>
  <si>
    <t>400997911</t>
  </si>
  <si>
    <t>1050830222</t>
  </si>
  <si>
    <t>-1438860884</t>
  </si>
  <si>
    <t>-1659089314</t>
  </si>
  <si>
    <t>-1814008439</t>
  </si>
  <si>
    <t>36,5+36,5+12,48</t>
  </si>
  <si>
    <t>464073973</t>
  </si>
  <si>
    <t>164789584</t>
  </si>
  <si>
    <t>0,1*4*36,5*2*2</t>
  </si>
  <si>
    <t>-1000961711</t>
  </si>
  <si>
    <t>1692972340</t>
  </si>
  <si>
    <t>-1796460319</t>
  </si>
  <si>
    <t>-1685882851</t>
  </si>
  <si>
    <t>-209176345</t>
  </si>
  <si>
    <t>0,1*(36,5+36,5+12,48+12,48+12,48)</t>
  </si>
  <si>
    <t>0,1*(2+0,25+2)*2</t>
  </si>
  <si>
    <t>116757808</t>
  </si>
  <si>
    <t>467,414</t>
  </si>
  <si>
    <t>1390251797</t>
  </si>
  <si>
    <t>-819610733</t>
  </si>
  <si>
    <t>3,23*(12,48+36,5)</t>
  </si>
  <si>
    <t>-4,5*2,75*5"vrata</t>
  </si>
  <si>
    <t>3,5*2,75</t>
  </si>
  <si>
    <t>-1814760555</t>
  </si>
  <si>
    <t>297,929</t>
  </si>
  <si>
    <t>51605113</t>
  </si>
  <si>
    <t>02.3 - Venkovní úpravy</t>
  </si>
  <si>
    <t>02.3.1 - Dešťová kanalizace a komunikace</t>
  </si>
  <si>
    <t>566293113</t>
  </si>
  <si>
    <t>36,3*4</t>
  </si>
  <si>
    <t>3*1</t>
  </si>
  <si>
    <t>1320280043</t>
  </si>
  <si>
    <t>148,2</t>
  </si>
  <si>
    <t>1011561423</t>
  </si>
  <si>
    <t>113154513</t>
  </si>
  <si>
    <t>Frézování živičného krytu tl 50 mm pruh š do 0,5 m pl do 500 m2</t>
  </si>
  <si>
    <t>-1865893272</t>
  </si>
  <si>
    <t>-1799835009</t>
  </si>
  <si>
    <t>148,2/4</t>
  </si>
  <si>
    <t>-1802336553</t>
  </si>
  <si>
    <t xml:space="preserve">53,824*0,3" bude upřesněno na stavbě </t>
  </si>
  <si>
    <t>208721262</t>
  </si>
  <si>
    <t>36,3+36,3+12</t>
  </si>
  <si>
    <t>2119476001</t>
  </si>
  <si>
    <t>84,6</t>
  </si>
  <si>
    <t>-1570742320</t>
  </si>
  <si>
    <t xml:space="preserve">84,6*0,2 " 20% trasy </t>
  </si>
  <si>
    <t>1345094767</t>
  </si>
  <si>
    <t>16,92</t>
  </si>
  <si>
    <t>-448062661</t>
  </si>
  <si>
    <t xml:space="preserve">84,6*0,8 " 80% trasy </t>
  </si>
  <si>
    <t>-37624224</t>
  </si>
  <si>
    <t>67,68</t>
  </si>
  <si>
    <t>71507926</t>
  </si>
  <si>
    <t>trávník</t>
  </si>
  <si>
    <t>(19,5+37)*2,5</t>
  </si>
  <si>
    <t>368734320</t>
  </si>
  <si>
    <t>0,8*0,8*(12,7+0,7+0,7+7)</t>
  </si>
  <si>
    <t>36*0,8*1,4</t>
  </si>
  <si>
    <t>-1628372696</t>
  </si>
  <si>
    <t>53,824-25,72</t>
  </si>
  <si>
    <t>171251201</t>
  </si>
  <si>
    <t>-1896358168</t>
  </si>
  <si>
    <t>28,104</t>
  </si>
  <si>
    <t>-1674199467</t>
  </si>
  <si>
    <t>(12,7+0,7+0,7+7)*0,5*0,8</t>
  </si>
  <si>
    <t>0,6*0,8*36</t>
  </si>
  <si>
    <t>1483241890</t>
  </si>
  <si>
    <t>141,25</t>
  </si>
  <si>
    <t>375059502</t>
  </si>
  <si>
    <t>571950489</t>
  </si>
  <si>
    <t>141,25*0,4</t>
  </si>
  <si>
    <t>-961509077</t>
  </si>
  <si>
    <t>36*0,8*0,15</t>
  </si>
  <si>
    <t>2010052070</t>
  </si>
  <si>
    <t>zásyp drenážního potrubí dle popisu v TZ str. 9</t>
  </si>
  <si>
    <t>36*0,8*0,35</t>
  </si>
  <si>
    <t>-1374181421</t>
  </si>
  <si>
    <t>36*(0,8+1+1)</t>
  </si>
  <si>
    <t>36*0,8</t>
  </si>
  <si>
    <t>876656859</t>
  </si>
  <si>
    <t>129,6*1,15</t>
  </si>
  <si>
    <t>-169734185</t>
  </si>
  <si>
    <t>1261240723</t>
  </si>
  <si>
    <t>148,2*1,15 'Přepočtené koeficientem množství</t>
  </si>
  <si>
    <t>-199308752</t>
  </si>
  <si>
    <t>0,15*0,8*(12,7+0,7+0,7+7)</t>
  </si>
  <si>
    <t>1051891397</t>
  </si>
  <si>
    <t>874824497</t>
  </si>
  <si>
    <t>1114870456</t>
  </si>
  <si>
    <t>-1355365936</t>
  </si>
  <si>
    <t>-1036253147</t>
  </si>
  <si>
    <t>-222593841</t>
  </si>
  <si>
    <t>(14+37)*0,5</t>
  </si>
  <si>
    <t>245616967</t>
  </si>
  <si>
    <t>12,7+0,7+0,7+7</t>
  </si>
  <si>
    <t>16331443</t>
  </si>
  <si>
    <t>21,1</t>
  </si>
  <si>
    <t>892372111</t>
  </si>
  <si>
    <t>-711797593</t>
  </si>
  <si>
    <t>412788542</t>
  </si>
  <si>
    <t>823576877</t>
  </si>
  <si>
    <t>-1872675234</t>
  </si>
  <si>
    <t>-1590848199</t>
  </si>
  <si>
    <t>469465519</t>
  </si>
  <si>
    <t>36,6</t>
  </si>
  <si>
    <t xml:space="preserve">krajník betonový silniční </t>
  </si>
  <si>
    <t>-1402483489</t>
  </si>
  <si>
    <t>36,6*1,02 'Přepočtené koeficientem množství</t>
  </si>
  <si>
    <t>465946891</t>
  </si>
  <si>
    <t>36,6*0,2*0,2</t>
  </si>
  <si>
    <t>-454502483</t>
  </si>
  <si>
    <t>-350166326</t>
  </si>
  <si>
    <t>136,603*19 'Přepočtené koeficientem množství</t>
  </si>
  <si>
    <t>422649988</t>
  </si>
  <si>
    <t>136,603*0,15889 'Přepočtené koeficientem množství</t>
  </si>
  <si>
    <t>-294353061</t>
  </si>
  <si>
    <t>136,603*0,84111 'Přepočtené koeficientem množství</t>
  </si>
  <si>
    <t>58945964</t>
  </si>
  <si>
    <t>198,895*0,98 'Přepočtené koeficientem množství</t>
  </si>
  <si>
    <t>534613048</t>
  </si>
  <si>
    <t>198,895*0,02 'Přepočtené koeficientem množství</t>
  </si>
  <si>
    <t>02.4 - Rozvody stlačeného vzduchu</t>
  </si>
  <si>
    <t>1652734818</t>
  </si>
  <si>
    <t>-1563334850</t>
  </si>
  <si>
    <t>156114670</t>
  </si>
  <si>
    <t>-1622123854</t>
  </si>
  <si>
    <t>-2063274117</t>
  </si>
  <si>
    <t>275575174</t>
  </si>
  <si>
    <t>1697973075</t>
  </si>
  <si>
    <t>1335768747</t>
  </si>
  <si>
    <t>303265967</t>
  </si>
  <si>
    <t>-326441422</t>
  </si>
  <si>
    <t>-1399768865</t>
  </si>
  <si>
    <t>-1097650655</t>
  </si>
  <si>
    <t>1206009498</t>
  </si>
  <si>
    <t>-133498990</t>
  </si>
  <si>
    <t>-1974419345</t>
  </si>
  <si>
    <t>02.5 - Slaboproud</t>
  </si>
  <si>
    <t>D2 - Kamery</t>
  </si>
  <si>
    <t>D3 - Aktivní prvky</t>
  </si>
  <si>
    <t>D4 - Projektové práce a ostatní</t>
  </si>
  <si>
    <t>D5 - Poplachový zabezpečovací a tísňový systém (PZTS)</t>
  </si>
  <si>
    <t>-1423529324</t>
  </si>
  <si>
    <t>1058080870</t>
  </si>
  <si>
    <t>2113725773</t>
  </si>
  <si>
    <t>1279915580</t>
  </si>
  <si>
    <t>173511184</t>
  </si>
  <si>
    <t>-2079826193</t>
  </si>
  <si>
    <t>-1331889362</t>
  </si>
  <si>
    <t>706088052</t>
  </si>
  <si>
    <t>-828400350</t>
  </si>
  <si>
    <t>200755448</t>
  </si>
  <si>
    <t>-201176532</t>
  </si>
  <si>
    <t>-398229400</t>
  </si>
  <si>
    <t>-599604106</t>
  </si>
  <si>
    <t>1679699086</t>
  </si>
  <si>
    <t>-1371738988</t>
  </si>
  <si>
    <t>-1013895787</t>
  </si>
  <si>
    <t>-1258309013</t>
  </si>
  <si>
    <t>1165371220</t>
  </si>
  <si>
    <t>1843062125</t>
  </si>
  <si>
    <t>-689358465</t>
  </si>
  <si>
    <t>2010636120</t>
  </si>
  <si>
    <t>-1404386623</t>
  </si>
  <si>
    <t>1637258102</t>
  </si>
  <si>
    <t>-678828173</t>
  </si>
  <si>
    <t>988098361</t>
  </si>
  <si>
    <t>Trubka na příchytkách stěnových DN36</t>
  </si>
  <si>
    <t>1364028316</t>
  </si>
  <si>
    <t>1850786557</t>
  </si>
  <si>
    <t>02.6 - Silnoproud</t>
  </si>
  <si>
    <t>Pol46</t>
  </si>
  <si>
    <t>Rozvaděč R11</t>
  </si>
  <si>
    <t>1376461355</t>
  </si>
  <si>
    <t>Pol47</t>
  </si>
  <si>
    <t>Skříňka řízení osvětlení RS11, RS12</t>
  </si>
  <si>
    <t>716933495</t>
  </si>
  <si>
    <t>817904158</t>
  </si>
  <si>
    <t>1065113319</t>
  </si>
  <si>
    <t>-56943197</t>
  </si>
  <si>
    <t>618326622</t>
  </si>
  <si>
    <t>19972504</t>
  </si>
  <si>
    <t>-566506599</t>
  </si>
  <si>
    <t>-795521911</t>
  </si>
  <si>
    <t>252757668</t>
  </si>
  <si>
    <t>-1033376330</t>
  </si>
  <si>
    <t>510425117</t>
  </si>
  <si>
    <t>1938186279</t>
  </si>
  <si>
    <t>-1663592057</t>
  </si>
  <si>
    <t>2143296791</t>
  </si>
  <si>
    <t>-1385475143</t>
  </si>
  <si>
    <t>1713711465</t>
  </si>
  <si>
    <t>-1073082704</t>
  </si>
  <si>
    <t>-673882891</t>
  </si>
  <si>
    <t>-1911560397</t>
  </si>
  <si>
    <t>1433635009</t>
  </si>
  <si>
    <t>-119347878</t>
  </si>
  <si>
    <t>-1062900147</t>
  </si>
  <si>
    <t>-1626575115</t>
  </si>
  <si>
    <t>-349893536</t>
  </si>
  <si>
    <t>-1595677000</t>
  </si>
  <si>
    <t>-629561580</t>
  </si>
  <si>
    <t>915436344</t>
  </si>
  <si>
    <t>-729930186</t>
  </si>
  <si>
    <t>887315219</t>
  </si>
  <si>
    <t>-1821957632</t>
  </si>
  <si>
    <t>-1660057053</t>
  </si>
  <si>
    <t>-1556313095</t>
  </si>
  <si>
    <t>-902895345</t>
  </si>
  <si>
    <t>1854420894</t>
  </si>
  <si>
    <t>132125037</t>
  </si>
  <si>
    <t>1620097537</t>
  </si>
  <si>
    <t>Pol48</t>
  </si>
  <si>
    <t>Provizorní napojení etapy III.</t>
  </si>
  <si>
    <t>-1366948688</t>
  </si>
  <si>
    <t>-1423391995</t>
  </si>
  <si>
    <t>-978368525</t>
  </si>
  <si>
    <t>1343259457</t>
  </si>
  <si>
    <t>03 - III. ETAPA - rekonstrukce severní poloviny</t>
  </si>
  <si>
    <t>03.1 - Bourací práce</t>
  </si>
  <si>
    <t>1323070623</t>
  </si>
  <si>
    <t>-1832492903</t>
  </si>
  <si>
    <t>-943186014</t>
  </si>
  <si>
    <t>-1725502243</t>
  </si>
  <si>
    <t>-1601477494</t>
  </si>
  <si>
    <t>2082416401</t>
  </si>
  <si>
    <t>-2045949752</t>
  </si>
  <si>
    <t>-1012947727</t>
  </si>
  <si>
    <t>-554879215</t>
  </si>
  <si>
    <t>-249360748</t>
  </si>
  <si>
    <t>-1651361074</t>
  </si>
  <si>
    <t>-243312243</t>
  </si>
  <si>
    <t>3,2*3,9</t>
  </si>
  <si>
    <t>-1524099676</t>
  </si>
  <si>
    <t>1958521127</t>
  </si>
  <si>
    <t>1300035195</t>
  </si>
  <si>
    <t>-648881934</t>
  </si>
  <si>
    <t>-955613383</t>
  </si>
  <si>
    <t>1042692462</t>
  </si>
  <si>
    <t>1333987078</t>
  </si>
  <si>
    <t>29808852</t>
  </si>
  <si>
    <t>573,889*19 'Přepočtené koeficientem množství</t>
  </si>
  <si>
    <t>891665543</t>
  </si>
  <si>
    <t>573,889*0,00124 'Přepočtené koeficientem množství</t>
  </si>
  <si>
    <t>335324327</t>
  </si>
  <si>
    <t>573,889*0,00142 'Přepočtené koeficientem množství</t>
  </si>
  <si>
    <t>-1694576424</t>
  </si>
  <si>
    <t>573,889*0,00661 'Přepočtené koeficientem množství</t>
  </si>
  <si>
    <t>-1458357137</t>
  </si>
  <si>
    <t>573,889*0,99073 'Přepočtené koeficientem množství</t>
  </si>
  <si>
    <t>-1493115801</t>
  </si>
  <si>
    <t>-167563266</t>
  </si>
  <si>
    <t>216024569</t>
  </si>
  <si>
    <t>-1430305555</t>
  </si>
  <si>
    <t>-781167995</t>
  </si>
  <si>
    <t>1262097436</t>
  </si>
  <si>
    <t>1318224696</t>
  </si>
  <si>
    <t>867085431</t>
  </si>
  <si>
    <t>792342215</t>
  </si>
  <si>
    <t>-540178519</t>
  </si>
  <si>
    <t>976104909</t>
  </si>
  <si>
    <t>1622593591</t>
  </si>
  <si>
    <t>200408475</t>
  </si>
  <si>
    <t>-562919512</t>
  </si>
  <si>
    <t>1162271052</t>
  </si>
  <si>
    <t>-117657983</t>
  </si>
  <si>
    <t>749466762</t>
  </si>
  <si>
    <t>-1178339731</t>
  </si>
  <si>
    <t>1392933304</t>
  </si>
  <si>
    <t>9*4,5*8</t>
  </si>
  <si>
    <t>347785366</t>
  </si>
  <si>
    <t>8*2</t>
  </si>
  <si>
    <t>-2072463588</t>
  </si>
  <si>
    <t>285088888</t>
  </si>
  <si>
    <t>1828310533</t>
  </si>
  <si>
    <t>-1620908666</t>
  </si>
  <si>
    <t>665871570</t>
  </si>
  <si>
    <t>03.2 - Rekonstrukce a nové konstrukce</t>
  </si>
  <si>
    <t>180788159</t>
  </si>
  <si>
    <t>-770790182</t>
  </si>
  <si>
    <t>2019422122</t>
  </si>
  <si>
    <t>-1774538974</t>
  </si>
  <si>
    <t>90,506</t>
  </si>
  <si>
    <t>(90,506*3,8*2)/1000</t>
  </si>
  <si>
    <t>849705965</t>
  </si>
  <si>
    <t>0,45*0,5*(3,5+3,5+3,5+3,5+3,5+3,5)</t>
  </si>
  <si>
    <t>0,45*1*(2,1+2+2+3,5+2+2+1,75)</t>
  </si>
  <si>
    <t>-532869032</t>
  </si>
  <si>
    <t>11,633*60/1000</t>
  </si>
  <si>
    <t>1185191775</t>
  </si>
  <si>
    <t>-178536563</t>
  </si>
  <si>
    <t>653971570</t>
  </si>
  <si>
    <t>1555559562</t>
  </si>
  <si>
    <t>566137119</t>
  </si>
  <si>
    <t>-4,5*3,95*6</t>
  </si>
  <si>
    <t>307017543</t>
  </si>
  <si>
    <t>1189079772</t>
  </si>
  <si>
    <t>57,6*8/1000</t>
  </si>
  <si>
    <t>-9661342</t>
  </si>
  <si>
    <t>1006619883</t>
  </si>
  <si>
    <t>907086550</t>
  </si>
  <si>
    <t>1030318091</t>
  </si>
  <si>
    <t>-1600304592</t>
  </si>
  <si>
    <t>559809814</t>
  </si>
  <si>
    <t>2066678631</t>
  </si>
  <si>
    <t>1229707434</t>
  </si>
  <si>
    <t>-767759588</t>
  </si>
  <si>
    <t>1993725949</t>
  </si>
  <si>
    <t>82480148</t>
  </si>
  <si>
    <t>-17861031</t>
  </si>
  <si>
    <t>-260625113</t>
  </si>
  <si>
    <t>2,738*180/1000</t>
  </si>
  <si>
    <t>1545998928</t>
  </si>
  <si>
    <t>-4,5*1,2*6</t>
  </si>
  <si>
    <t>778177838</t>
  </si>
  <si>
    <t>-4,5*3,23*6</t>
  </si>
  <si>
    <t>-1197511799</t>
  </si>
  <si>
    <t>"vrata</t>
  </si>
  <si>
    <t>274731102</t>
  </si>
  <si>
    <t>1056671601</t>
  </si>
  <si>
    <t>-901121389</t>
  </si>
  <si>
    <t>-173307872</t>
  </si>
  <si>
    <t>365,557</t>
  </si>
  <si>
    <t>-1584125729</t>
  </si>
  <si>
    <t>-950039147</t>
  </si>
  <si>
    <t>-4,5*0,5*6</t>
  </si>
  <si>
    <t>-4,5*3,32*6</t>
  </si>
  <si>
    <t>(4,5+3,45+3,45)*0,4*6</t>
  </si>
  <si>
    <t>-2074516055</t>
  </si>
  <si>
    <t>4,5*6</t>
  </si>
  <si>
    <t>1934800243</t>
  </si>
  <si>
    <t>-927830684</t>
  </si>
  <si>
    <t>53,4*1,1 'Přepočtené koeficientem množství</t>
  </si>
  <si>
    <t>780879218</t>
  </si>
  <si>
    <t>-919969522</t>
  </si>
  <si>
    <t>-1312392432</t>
  </si>
  <si>
    <t>1060950976</t>
  </si>
  <si>
    <t>1518100862</t>
  </si>
  <si>
    <t>1884211883</t>
  </si>
  <si>
    <t>-1835580893</t>
  </si>
  <si>
    <t>-1595778957</t>
  </si>
  <si>
    <t>1331827179</t>
  </si>
  <si>
    <t>210,191+365,557</t>
  </si>
  <si>
    <t>-1493318111</t>
  </si>
  <si>
    <t>828185095</t>
  </si>
  <si>
    <t>-931629251</t>
  </si>
  <si>
    <t>701559127</t>
  </si>
  <si>
    <t>292471331</t>
  </si>
  <si>
    <t>-1163423636</t>
  </si>
  <si>
    <t>1270626596</t>
  </si>
  <si>
    <t>827860084</t>
  </si>
  <si>
    <t>1126749375</t>
  </si>
  <si>
    <t>993050515</t>
  </si>
  <si>
    <t>1815352882</t>
  </si>
  <si>
    <t>-260620745</t>
  </si>
  <si>
    <t>-535193156</t>
  </si>
  <si>
    <t>-779440590</t>
  </si>
  <si>
    <t>866917026</t>
  </si>
  <si>
    <t>-1761135240</t>
  </si>
  <si>
    <t>1287024019</t>
  </si>
  <si>
    <t>1510923781</t>
  </si>
  <si>
    <t>9*1</t>
  </si>
  <si>
    <t>-1309622762</t>
  </si>
  <si>
    <t>464,52*60</t>
  </si>
  <si>
    <t>508361778</t>
  </si>
  <si>
    <t>464,52</t>
  </si>
  <si>
    <t>1042732420</t>
  </si>
  <si>
    <t>-858747045</t>
  </si>
  <si>
    <t>1463106122</t>
  </si>
  <si>
    <t>459,52*0,4/1000</t>
  </si>
  <si>
    <t>-1546910929</t>
  </si>
  <si>
    <t>1987703025</t>
  </si>
  <si>
    <t>24,25*0,4/1000</t>
  </si>
  <si>
    <t>516653996</t>
  </si>
  <si>
    <t>328742369</t>
  </si>
  <si>
    <t>459,52*2</t>
  </si>
  <si>
    <t>1429840054</t>
  </si>
  <si>
    <t>459,52</t>
  </si>
  <si>
    <t>459,52*1,25</t>
  </si>
  <si>
    <t>-1529955449</t>
  </si>
  <si>
    <t>652438019</t>
  </si>
  <si>
    <t>24,25*2</t>
  </si>
  <si>
    <t>502786082</t>
  </si>
  <si>
    <t>24,25*1,25</t>
  </si>
  <si>
    <t>997320877</t>
  </si>
  <si>
    <t>-1224007110</t>
  </si>
  <si>
    <t>589562923</t>
  </si>
  <si>
    <t>-47305797</t>
  </si>
  <si>
    <t>44,724*1,25</t>
  </si>
  <si>
    <t>272009253</t>
  </si>
  <si>
    <t>-324214422</t>
  </si>
  <si>
    <t>-1036172800</t>
  </si>
  <si>
    <t>1751709516</t>
  </si>
  <si>
    <t>-1665510310</t>
  </si>
  <si>
    <t>-915807316</t>
  </si>
  <si>
    <t>-538622630</t>
  </si>
  <si>
    <t>-2095812812</t>
  </si>
  <si>
    <t>880397748</t>
  </si>
  <si>
    <t>903819846</t>
  </si>
  <si>
    <t>-82617568</t>
  </si>
  <si>
    <t>1076652213</t>
  </si>
  <si>
    <t>600942079</t>
  </si>
  <si>
    <t>-1748802808</t>
  </si>
  <si>
    <t>1048768362</t>
  </si>
  <si>
    <t>35,9</t>
  </si>
  <si>
    <t>-284913601</t>
  </si>
  <si>
    <t>-1131510938</t>
  </si>
  <si>
    <t>623291969</t>
  </si>
  <si>
    <t>-1422309954</t>
  </si>
  <si>
    <t>-759603785</t>
  </si>
  <si>
    <t>-703509103</t>
  </si>
  <si>
    <t>1109249486</t>
  </si>
  <si>
    <t>-1868059032</t>
  </si>
  <si>
    <t>-1763866600</t>
  </si>
  <si>
    <t>-2001039746</t>
  </si>
  <si>
    <t>1304007111</t>
  </si>
  <si>
    <t>-64931984</t>
  </si>
  <si>
    <t>dle popisu v PD a popisu v TZ str. 15 - přesné množství bude upřesněno na stavbě zjišťovacím protokolem</t>
  </si>
  <si>
    <t>1363608467</t>
  </si>
  <si>
    <t>767646411R1</t>
  </si>
  <si>
    <t>Dodávka a montáž vrátek silnoproudu - dle popisu v PD</t>
  </si>
  <si>
    <t>311380590</t>
  </si>
  <si>
    <t>dle poisu v PD ozn. OV</t>
  </si>
  <si>
    <t>-386135929</t>
  </si>
  <si>
    <t>-1712112407</t>
  </si>
  <si>
    <t>375832520</t>
  </si>
  <si>
    <t>1294574046</t>
  </si>
  <si>
    <t>1849960399</t>
  </si>
  <si>
    <t>-4,5*6</t>
  </si>
  <si>
    <t>851536676</t>
  </si>
  <si>
    <t>-671558608</t>
  </si>
  <si>
    <t>1718021070</t>
  </si>
  <si>
    <t>-2094153379</t>
  </si>
  <si>
    <t>-1728214229</t>
  </si>
  <si>
    <t>-1064318331</t>
  </si>
  <si>
    <t>827634204</t>
  </si>
  <si>
    <t>-1822913888</t>
  </si>
  <si>
    <t>963192589</t>
  </si>
  <si>
    <t>-1442608969</t>
  </si>
  <si>
    <t>-4,5*2,75*6"vrata</t>
  </si>
  <si>
    <t>1778274785</t>
  </si>
  <si>
    <t>223,086</t>
  </si>
  <si>
    <t>472511940</t>
  </si>
  <si>
    <t>03.3 - Venkovní úpravy</t>
  </si>
  <si>
    <t>03.3.1 - Dešťová kanalizace a komunikace</t>
  </si>
  <si>
    <t>-1466489215</t>
  </si>
  <si>
    <t>1*4</t>
  </si>
  <si>
    <t>1503407267</t>
  </si>
  <si>
    <t>152,2</t>
  </si>
  <si>
    <t>746454183</t>
  </si>
  <si>
    <t>-1764222593</t>
  </si>
  <si>
    <t>152,2/4</t>
  </si>
  <si>
    <t>-1278140576</t>
  </si>
  <si>
    <t>4*1</t>
  </si>
  <si>
    <t>-672898701</t>
  </si>
  <si>
    <t xml:space="preserve">49,6*0,3" bude upřesněno na stavbě </t>
  </si>
  <si>
    <t>-854775884</t>
  </si>
  <si>
    <t>1060567445</t>
  </si>
  <si>
    <t>-1742147786</t>
  </si>
  <si>
    <t>-1110482863</t>
  </si>
  <si>
    <t>1286076813</t>
  </si>
  <si>
    <t>-717758511</t>
  </si>
  <si>
    <t>-1460068205</t>
  </si>
  <si>
    <t>-1217548076</t>
  </si>
  <si>
    <t>0,8*0,8*(7,1+0,7+0,7+6)</t>
  </si>
  <si>
    <t>1797222447</t>
  </si>
  <si>
    <t>49,6-25,32</t>
  </si>
  <si>
    <t>-2030393407</t>
  </si>
  <si>
    <t>(12,7+0,7+0,7+6)*0,5*0,8</t>
  </si>
  <si>
    <t>-676680294</t>
  </si>
  <si>
    <t>-775262052</t>
  </si>
  <si>
    <t>-2010658854</t>
  </si>
  <si>
    <t>2074692365</t>
  </si>
  <si>
    <t>-876512988</t>
  </si>
  <si>
    <t>-1205188007</t>
  </si>
  <si>
    <t>-501368169</t>
  </si>
  <si>
    <t>-1792145424</t>
  </si>
  <si>
    <t>-731467438</t>
  </si>
  <si>
    <t>152,2*1,15 'Přepočtené koeficientem množství</t>
  </si>
  <si>
    <t>-1450724677</t>
  </si>
  <si>
    <t>0,15*0,8*(12,7+0,7+0,7+6)</t>
  </si>
  <si>
    <t>-1110027452</t>
  </si>
  <si>
    <t>743467341</t>
  </si>
  <si>
    <t>1058703650</t>
  </si>
  <si>
    <t>-931642507</t>
  </si>
  <si>
    <t>1305528120</t>
  </si>
  <si>
    <t>1505214928</t>
  </si>
  <si>
    <t>-2094962387</t>
  </si>
  <si>
    <t>12,7+0,7+0,7+6</t>
  </si>
  <si>
    <t>1301283056</t>
  </si>
  <si>
    <t>20,1</t>
  </si>
  <si>
    <t>-62380349</t>
  </si>
  <si>
    <t>-1715951056</t>
  </si>
  <si>
    <t>-999054537</t>
  </si>
  <si>
    <t>-669499896</t>
  </si>
  <si>
    <t>825405615</t>
  </si>
  <si>
    <t>798745815</t>
  </si>
  <si>
    <t>36,3</t>
  </si>
  <si>
    <t>1911401604</t>
  </si>
  <si>
    <t>36,3*1,02 'Přepočtené koeficientem množství</t>
  </si>
  <si>
    <t>194115471</t>
  </si>
  <si>
    <t>36,3*0,2*0,2</t>
  </si>
  <si>
    <t>-1554384341</t>
  </si>
  <si>
    <t>-1680391184</t>
  </si>
  <si>
    <t>140,29*19 'Přepočtené koeficientem množství</t>
  </si>
  <si>
    <t>855277163</t>
  </si>
  <si>
    <t>140,29*0,15597 'Přepočtené koeficientem množství</t>
  </si>
  <si>
    <t>-2109620621</t>
  </si>
  <si>
    <t>140,29*0,84403 'Přepočtené koeficientem množství</t>
  </si>
  <si>
    <t>-289066964</t>
  </si>
  <si>
    <t>202,392*0,9814 'Přepočtené koeficientem množství</t>
  </si>
  <si>
    <t>535656572</t>
  </si>
  <si>
    <t>202,392*0,0186 'Přepočtené koeficientem množství</t>
  </si>
  <si>
    <t>03.4 - Rozvody stlačeného vzduchu</t>
  </si>
  <si>
    <t>1982599975</t>
  </si>
  <si>
    <t>837872453</t>
  </si>
  <si>
    <t>-868784068</t>
  </si>
  <si>
    <t>1137756716</t>
  </si>
  <si>
    <t>-681761681</t>
  </si>
  <si>
    <t>363809233</t>
  </si>
  <si>
    <t>-732981684</t>
  </si>
  <si>
    <t>1491935057</t>
  </si>
  <si>
    <t>1510111035</t>
  </si>
  <si>
    <t>886899632</t>
  </si>
  <si>
    <t>920974093</t>
  </si>
  <si>
    <t>-1169561708</t>
  </si>
  <si>
    <t>1713170300</t>
  </si>
  <si>
    <t>03.5 - Slaboproud</t>
  </si>
  <si>
    <t>D1 - Kamery</t>
  </si>
  <si>
    <t>D2 - Aktivní prvky</t>
  </si>
  <si>
    <t>D3 - Projektové práce a ostatní</t>
  </si>
  <si>
    <t>D4 - Poplachový zabezpečovací a tísňový systém (PZTS)</t>
  </si>
  <si>
    <t>-18416605</t>
  </si>
  <si>
    <t>34539588</t>
  </si>
  <si>
    <t>-1603404063</t>
  </si>
  <si>
    <t>374603086</t>
  </si>
  <si>
    <t>626709708</t>
  </si>
  <si>
    <t>672925245</t>
  </si>
  <si>
    <t>1595159163</t>
  </si>
  <si>
    <t>-887692184</t>
  </si>
  <si>
    <t>257203369</t>
  </si>
  <si>
    <t>1469834437</t>
  </si>
  <si>
    <t>-310839644</t>
  </si>
  <si>
    <t>427009929</t>
  </si>
  <si>
    <t>1668668900</t>
  </si>
  <si>
    <t>80430764</t>
  </si>
  <si>
    <t>1914754922</t>
  </si>
  <si>
    <t>158431499</t>
  </si>
  <si>
    <t>1324988249</t>
  </si>
  <si>
    <t>554638345</t>
  </si>
  <si>
    <t>-655754069</t>
  </si>
  <si>
    <t>1600079087</t>
  </si>
  <si>
    <t>85385827</t>
  </si>
  <si>
    <t>-381962231</t>
  </si>
  <si>
    <t>702332697</t>
  </si>
  <si>
    <t>1847422806</t>
  </si>
  <si>
    <t>110820681</t>
  </si>
  <si>
    <t>03.6 - Silnoproud</t>
  </si>
  <si>
    <t>Pol49</t>
  </si>
  <si>
    <t>Rozvaděč R12</t>
  </si>
  <si>
    <t>1459127876</t>
  </si>
  <si>
    <t>Pol50</t>
  </si>
  <si>
    <t>Skříňka řízení osvětlení RS21, RS22, RS23</t>
  </si>
  <si>
    <t>-203322059</t>
  </si>
  <si>
    <t>-1305110062</t>
  </si>
  <si>
    <t>-1842439772</t>
  </si>
  <si>
    <t>44653150</t>
  </si>
  <si>
    <t>-1380610148</t>
  </si>
  <si>
    <t>1964837817</t>
  </si>
  <si>
    <t>-106419125</t>
  </si>
  <si>
    <t>908399182</t>
  </si>
  <si>
    <t>-201637619</t>
  </si>
  <si>
    <t>-1592088522</t>
  </si>
  <si>
    <t>-402958952</t>
  </si>
  <si>
    <t>-2092988431</t>
  </si>
  <si>
    <t>950586682</t>
  </si>
  <si>
    <t>1413781220</t>
  </si>
  <si>
    <t>693819937</t>
  </si>
  <si>
    <t>663547793</t>
  </si>
  <si>
    <t>401401896</t>
  </si>
  <si>
    <t>1737808827</t>
  </si>
  <si>
    <t>-172704354</t>
  </si>
  <si>
    <t>1490230262</t>
  </si>
  <si>
    <t>-1876922959</t>
  </si>
  <si>
    <t>2072734520</t>
  </si>
  <si>
    <t>-1163828209</t>
  </si>
  <si>
    <t>1527253339</t>
  </si>
  <si>
    <t>324350844</t>
  </si>
  <si>
    <t>1269315496</t>
  </si>
  <si>
    <t>517079826</t>
  </si>
  <si>
    <t>491454957</t>
  </si>
  <si>
    <t>1373850747</t>
  </si>
  <si>
    <t>265648361</t>
  </si>
  <si>
    <t>-91033059</t>
  </si>
  <si>
    <t>-1339635216</t>
  </si>
  <si>
    <t>1354451190</t>
  </si>
  <si>
    <t>-2085401485</t>
  </si>
  <si>
    <t>-193707234</t>
  </si>
  <si>
    <t>242045107</t>
  </si>
  <si>
    <t>2046226466</t>
  </si>
  <si>
    <t>VRN - Vedlejší rozpočtové náklady</t>
  </si>
  <si>
    <t>020001000</t>
  </si>
  <si>
    <t>Příprava staveniště</t>
  </si>
  <si>
    <t>Kč</t>
  </si>
  <si>
    <t>1405039451</t>
  </si>
  <si>
    <t>030001000</t>
  </si>
  <si>
    <t>Zařízení staveniště</t>
  </si>
  <si>
    <t>184330674</t>
  </si>
  <si>
    <t>Poznámka k položce:_x000D_
 Náklady spojené s vybudováním, provozem zařízení staveniště manipulační a zdvihací technika dle zvyklostí dodavatele (doprava materiálu-možnost jeřábu)</t>
  </si>
  <si>
    <t>043002000</t>
  </si>
  <si>
    <t>Zkoušky a ostatní měření</t>
  </si>
  <si>
    <t>227578789</t>
  </si>
  <si>
    <t>070001000</t>
  </si>
  <si>
    <t>Provozní vlivy</t>
  </si>
  <si>
    <t>-1780731717</t>
  </si>
  <si>
    <t>Poznámka k položce:_x000D_
_x000D_
 Náklady na opatření proti poškození cizího majetku a vnitřních prostor stavby, součinnost s vlastníky stavbou dotčených prostor</t>
  </si>
  <si>
    <t>090001000</t>
  </si>
  <si>
    <t>Ostatní náklady</t>
  </si>
  <si>
    <t>-616139943</t>
  </si>
  <si>
    <t>Poznámka k položce:_x000D_
_x000D_
 Náklady spojené s dodávkou energie, opatření na dodržování technologických předpisů ochrana sousedních pozemků</t>
  </si>
  <si>
    <t>012002000</t>
  </si>
  <si>
    <t>Geodetické práce</t>
  </si>
  <si>
    <t>1024</t>
  </si>
  <si>
    <t>-2130949821</t>
  </si>
  <si>
    <t>013002000</t>
  </si>
  <si>
    <t>Projektové práce</t>
  </si>
  <si>
    <t>105977938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</si>
</sst>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2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7" t="s">
        <v>14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R5" s="20"/>
      <c r="BE5" s="224" t="s">
        <v>15</v>
      </c>
      <c r="BS5" s="17" t="s">
        <v>6</v>
      </c>
    </row>
    <row r="6" spans="1:74" ht="36.9" customHeight="1">
      <c r="B6" s="20"/>
      <c r="D6" s="26" t="s">
        <v>16</v>
      </c>
      <c r="K6" s="229" t="s">
        <v>17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R6" s="20"/>
      <c r="BE6" s="225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5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5"/>
      <c r="BS8" s="17" t="s">
        <v>6</v>
      </c>
    </row>
    <row r="9" spans="1:74" ht="14.4" customHeight="1">
      <c r="B9" s="20"/>
      <c r="AR9" s="20"/>
      <c r="BE9" s="225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5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225"/>
      <c r="BS11" s="17" t="s">
        <v>6</v>
      </c>
    </row>
    <row r="12" spans="1:74" ht="6.9" customHeight="1">
      <c r="B12" s="20"/>
      <c r="AR12" s="20"/>
      <c r="BE12" s="225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25"/>
      <c r="BS13" s="17" t="s">
        <v>6</v>
      </c>
    </row>
    <row r="14" spans="1:74" ht="13.2">
      <c r="B14" s="20"/>
      <c r="E14" s="230" t="s">
        <v>29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7" t="s">
        <v>27</v>
      </c>
      <c r="AN14" s="29" t="s">
        <v>29</v>
      </c>
      <c r="AR14" s="20"/>
      <c r="BE14" s="225"/>
      <c r="BS14" s="17" t="s">
        <v>6</v>
      </c>
    </row>
    <row r="15" spans="1:74" ht="6.9" customHeight="1">
      <c r="B15" s="20"/>
      <c r="AR15" s="20"/>
      <c r="BE15" s="225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25"/>
      <c r="BS16" s="17" t="s">
        <v>4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225"/>
      <c r="BS17" s="17" t="s">
        <v>32</v>
      </c>
    </row>
    <row r="18" spans="2:71" ht="6.9" customHeight="1">
      <c r="B18" s="20"/>
      <c r="AR18" s="20"/>
      <c r="BE18" s="225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25"/>
      <c r="BS19" s="17" t="s">
        <v>6</v>
      </c>
    </row>
    <row r="20" spans="2:71" ht="18.45" customHeight="1">
      <c r="B20" s="20"/>
      <c r="E20" s="25" t="s">
        <v>34</v>
      </c>
      <c r="AK20" s="27" t="s">
        <v>27</v>
      </c>
      <c r="AN20" s="25" t="s">
        <v>1</v>
      </c>
      <c r="AR20" s="20"/>
      <c r="BE20" s="225"/>
      <c r="BS20" s="17" t="s">
        <v>32</v>
      </c>
    </row>
    <row r="21" spans="2:71" ht="6.9" customHeight="1">
      <c r="B21" s="20"/>
      <c r="AR21" s="20"/>
      <c r="BE21" s="225"/>
    </row>
    <row r="22" spans="2:71" ht="12" customHeight="1">
      <c r="B22" s="20"/>
      <c r="D22" s="27" t="s">
        <v>35</v>
      </c>
      <c r="AR22" s="20"/>
      <c r="BE22" s="225"/>
    </row>
    <row r="23" spans="2:71" ht="298.5" customHeight="1">
      <c r="B23" s="20"/>
      <c r="E23" s="232" t="s">
        <v>36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20"/>
      <c r="BE23" s="225"/>
    </row>
    <row r="24" spans="2:71" ht="6.9" customHeight="1">
      <c r="B24" s="20"/>
      <c r="AR24" s="20"/>
      <c r="BE24" s="225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R26" s="32"/>
      <c r="BE26" s="225"/>
    </row>
    <row r="27" spans="2:71" s="1" customFormat="1" ht="6.9" customHeight="1">
      <c r="B27" s="32"/>
      <c r="AR27" s="32"/>
      <c r="BE27" s="225"/>
    </row>
    <row r="28" spans="2:71" s="1" customFormat="1" ht="13.2">
      <c r="B28" s="32"/>
      <c r="L28" s="235" t="s">
        <v>38</v>
      </c>
      <c r="M28" s="235"/>
      <c r="N28" s="235"/>
      <c r="O28" s="235"/>
      <c r="P28" s="235"/>
      <c r="W28" s="235" t="s">
        <v>39</v>
      </c>
      <c r="X28" s="235"/>
      <c r="Y28" s="235"/>
      <c r="Z28" s="235"/>
      <c r="AA28" s="235"/>
      <c r="AB28" s="235"/>
      <c r="AC28" s="235"/>
      <c r="AD28" s="235"/>
      <c r="AE28" s="235"/>
      <c r="AK28" s="235" t="s">
        <v>40</v>
      </c>
      <c r="AL28" s="235"/>
      <c r="AM28" s="235"/>
      <c r="AN28" s="235"/>
      <c r="AO28" s="235"/>
      <c r="AR28" s="32"/>
      <c r="BE28" s="225"/>
    </row>
    <row r="29" spans="2:71" s="2" customFormat="1" ht="14.4" customHeight="1">
      <c r="B29" s="36"/>
      <c r="D29" s="27" t="s">
        <v>41</v>
      </c>
      <c r="F29" s="27" t="s">
        <v>42</v>
      </c>
      <c r="L29" s="238">
        <v>0.21</v>
      </c>
      <c r="M29" s="237"/>
      <c r="N29" s="237"/>
      <c r="O29" s="237"/>
      <c r="P29" s="237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K29" s="236">
        <f>ROUND(AV94, 2)</f>
        <v>0</v>
      </c>
      <c r="AL29" s="237"/>
      <c r="AM29" s="237"/>
      <c r="AN29" s="237"/>
      <c r="AO29" s="237"/>
      <c r="AR29" s="36"/>
      <c r="BE29" s="226"/>
    </row>
    <row r="30" spans="2:71" s="2" customFormat="1" ht="14.4" customHeight="1">
      <c r="B30" s="36"/>
      <c r="F30" s="27" t="s">
        <v>43</v>
      </c>
      <c r="L30" s="238">
        <v>0.15</v>
      </c>
      <c r="M30" s="237"/>
      <c r="N30" s="237"/>
      <c r="O30" s="237"/>
      <c r="P30" s="237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K30" s="236">
        <f>ROUND(AW94, 2)</f>
        <v>0</v>
      </c>
      <c r="AL30" s="237"/>
      <c r="AM30" s="237"/>
      <c r="AN30" s="237"/>
      <c r="AO30" s="237"/>
      <c r="AR30" s="36"/>
      <c r="BE30" s="226"/>
    </row>
    <row r="31" spans="2:71" s="2" customFormat="1" ht="14.4" hidden="1" customHeight="1">
      <c r="B31" s="36"/>
      <c r="F31" s="27" t="s">
        <v>44</v>
      </c>
      <c r="L31" s="238">
        <v>0.21</v>
      </c>
      <c r="M31" s="237"/>
      <c r="N31" s="237"/>
      <c r="O31" s="237"/>
      <c r="P31" s="237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6"/>
      <c r="BE31" s="226"/>
    </row>
    <row r="32" spans="2:71" s="2" customFormat="1" ht="14.4" hidden="1" customHeight="1">
      <c r="B32" s="36"/>
      <c r="F32" s="27" t="s">
        <v>45</v>
      </c>
      <c r="L32" s="238">
        <v>0.15</v>
      </c>
      <c r="M32" s="237"/>
      <c r="N32" s="237"/>
      <c r="O32" s="237"/>
      <c r="P32" s="237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6"/>
      <c r="BE32" s="226"/>
    </row>
    <row r="33" spans="2:57" s="2" customFormat="1" ht="14.4" hidden="1" customHeight="1">
      <c r="B33" s="36"/>
      <c r="F33" s="27" t="s">
        <v>46</v>
      </c>
      <c r="L33" s="238">
        <v>0</v>
      </c>
      <c r="M33" s="237"/>
      <c r="N33" s="237"/>
      <c r="O33" s="237"/>
      <c r="P33" s="237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K33" s="236">
        <v>0</v>
      </c>
      <c r="AL33" s="237"/>
      <c r="AM33" s="237"/>
      <c r="AN33" s="237"/>
      <c r="AO33" s="237"/>
      <c r="AR33" s="36"/>
      <c r="BE33" s="226"/>
    </row>
    <row r="34" spans="2:57" s="1" customFormat="1" ht="6.9" customHeight="1">
      <c r="B34" s="32"/>
      <c r="AR34" s="32"/>
      <c r="BE34" s="225"/>
    </row>
    <row r="35" spans="2:57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42" t="s">
        <v>49</v>
      </c>
      <c r="Y35" s="240"/>
      <c r="Z35" s="240"/>
      <c r="AA35" s="240"/>
      <c r="AB35" s="240"/>
      <c r="AC35" s="39"/>
      <c r="AD35" s="39"/>
      <c r="AE35" s="39"/>
      <c r="AF35" s="39"/>
      <c r="AG35" s="39"/>
      <c r="AH35" s="39"/>
      <c r="AI35" s="39"/>
      <c r="AJ35" s="39"/>
      <c r="AK35" s="239">
        <f>SUM(AK26:AK33)</f>
        <v>0</v>
      </c>
      <c r="AL35" s="240"/>
      <c r="AM35" s="240"/>
      <c r="AN35" s="240"/>
      <c r="AO35" s="241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56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2023003REV</v>
      </c>
      <c r="AR84" s="48"/>
    </row>
    <row r="85" spans="1:91" s="4" customFormat="1" ht="36.9" customHeight="1">
      <c r="B85" s="49"/>
      <c r="C85" s="50" t="s">
        <v>16</v>
      </c>
      <c r="L85" s="208" t="str">
        <f>K6</f>
        <v>Rekonstrukce objektu garáží nákladních vozidel Trutnov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Trutnov</v>
      </c>
      <c r="AI87" s="27" t="s">
        <v>22</v>
      </c>
      <c r="AM87" s="213" t="str">
        <f>IF(AN8= "","",AN8)</f>
        <v>9. 1. 2023</v>
      </c>
      <c r="AN87" s="213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Údržba silnic Královéhradeckého kraje a.s.</v>
      </c>
      <c r="AI89" s="27" t="s">
        <v>30</v>
      </c>
      <c r="AM89" s="214" t="str">
        <f>IF(E17="","",E17)</f>
        <v>IRBOS s.r.o.</v>
      </c>
      <c r="AN89" s="215"/>
      <c r="AO89" s="215"/>
      <c r="AP89" s="215"/>
      <c r="AR89" s="32"/>
      <c r="AS89" s="216" t="s">
        <v>57</v>
      </c>
      <c r="AT89" s="21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4" t="str">
        <f>IF(E20="","",E20)</f>
        <v xml:space="preserve"> </v>
      </c>
      <c r="AN90" s="215"/>
      <c r="AO90" s="215"/>
      <c r="AP90" s="215"/>
      <c r="AR90" s="32"/>
      <c r="AS90" s="218"/>
      <c r="AT90" s="219"/>
      <c r="BD90" s="56"/>
    </row>
    <row r="91" spans="1:91" s="1" customFormat="1" ht="10.8" customHeight="1">
      <c r="B91" s="32"/>
      <c r="AR91" s="32"/>
      <c r="AS91" s="218"/>
      <c r="AT91" s="219"/>
      <c r="BD91" s="56"/>
    </row>
    <row r="92" spans="1:91" s="1" customFormat="1" ht="29.25" customHeight="1">
      <c r="B92" s="32"/>
      <c r="C92" s="210" t="s">
        <v>58</v>
      </c>
      <c r="D92" s="211"/>
      <c r="E92" s="211"/>
      <c r="F92" s="211"/>
      <c r="G92" s="211"/>
      <c r="H92" s="57"/>
      <c r="I92" s="212" t="s">
        <v>59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21" t="s">
        <v>60</v>
      </c>
      <c r="AH92" s="211"/>
      <c r="AI92" s="211"/>
      <c r="AJ92" s="211"/>
      <c r="AK92" s="211"/>
      <c r="AL92" s="211"/>
      <c r="AM92" s="211"/>
      <c r="AN92" s="212" t="s">
        <v>61</v>
      </c>
      <c r="AO92" s="211"/>
      <c r="AP92" s="220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2">
        <f>ROUND(AG95+AG104+AG112+AG120,2)</f>
        <v>0</v>
      </c>
      <c r="AH94" s="222"/>
      <c r="AI94" s="222"/>
      <c r="AJ94" s="222"/>
      <c r="AK94" s="222"/>
      <c r="AL94" s="222"/>
      <c r="AM94" s="222"/>
      <c r="AN94" s="223">
        <f t="shared" ref="AN94:AN120" si="0">SUM(AG94,AT94)</f>
        <v>0</v>
      </c>
      <c r="AO94" s="223"/>
      <c r="AP94" s="223"/>
      <c r="AQ94" s="67" t="s">
        <v>1</v>
      </c>
      <c r="AR94" s="63"/>
      <c r="AS94" s="68">
        <f>ROUND(AS95+AS104+AS112+AS120,2)</f>
        <v>0</v>
      </c>
      <c r="AT94" s="69">
        <f t="shared" ref="AT94:AT120" si="1">ROUND(SUM(AV94:AW94),2)</f>
        <v>0</v>
      </c>
      <c r="AU94" s="70">
        <f>ROUND(AU95+AU104+AU112+AU120,5)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ROUND(AZ95+AZ104+AZ112+AZ120,2)</f>
        <v>0</v>
      </c>
      <c r="BA94" s="69">
        <f>ROUND(BA95+BA104+BA112+BA120,2)</f>
        <v>0</v>
      </c>
      <c r="BB94" s="69">
        <f>ROUND(BB95+BB104+BB112+BB120,2)</f>
        <v>0</v>
      </c>
      <c r="BC94" s="69">
        <f>ROUND(BC95+BC104+BC112+BC120,2)</f>
        <v>0</v>
      </c>
      <c r="BD94" s="71">
        <f>ROUND(BD95+BD104+BD112+BD120,2)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B95" s="74"/>
      <c r="C95" s="75"/>
      <c r="D95" s="200" t="s">
        <v>81</v>
      </c>
      <c r="E95" s="200"/>
      <c r="F95" s="200"/>
      <c r="G95" s="200"/>
      <c r="H95" s="200"/>
      <c r="I95" s="76"/>
      <c r="J95" s="200" t="s">
        <v>82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4">
        <f>ROUND(AG96+AG97+AG98+SUM(AG101:AG103),2)</f>
        <v>0</v>
      </c>
      <c r="AH95" s="205"/>
      <c r="AI95" s="205"/>
      <c r="AJ95" s="205"/>
      <c r="AK95" s="205"/>
      <c r="AL95" s="205"/>
      <c r="AM95" s="205"/>
      <c r="AN95" s="206">
        <f t="shared" si="0"/>
        <v>0</v>
      </c>
      <c r="AO95" s="205"/>
      <c r="AP95" s="205"/>
      <c r="AQ95" s="77" t="s">
        <v>83</v>
      </c>
      <c r="AR95" s="74"/>
      <c r="AS95" s="78">
        <f>ROUND(AS96+AS97+AS98+SUM(AS101:AS103),2)</f>
        <v>0</v>
      </c>
      <c r="AT95" s="79">
        <f t="shared" si="1"/>
        <v>0</v>
      </c>
      <c r="AU95" s="80">
        <f>ROUND(AU96+AU97+AU98+SUM(AU101:AU103),5)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ROUND(AZ96+AZ97+AZ98+SUM(AZ101:AZ103),2)</f>
        <v>0</v>
      </c>
      <c r="BA95" s="79">
        <f>ROUND(BA96+BA97+BA98+SUM(BA101:BA103),2)</f>
        <v>0</v>
      </c>
      <c r="BB95" s="79">
        <f>ROUND(BB96+BB97+BB98+SUM(BB101:BB103),2)</f>
        <v>0</v>
      </c>
      <c r="BC95" s="79">
        <f>ROUND(BC96+BC97+BC98+SUM(BC101:BC103),2)</f>
        <v>0</v>
      </c>
      <c r="BD95" s="81">
        <f>ROUND(BD96+BD97+BD98+SUM(BD101:BD103),2)</f>
        <v>0</v>
      </c>
      <c r="BS95" s="82" t="s">
        <v>76</v>
      </c>
      <c r="BT95" s="82" t="s">
        <v>84</v>
      </c>
      <c r="BU95" s="82" t="s">
        <v>78</v>
      </c>
      <c r="BV95" s="82" t="s">
        <v>79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3" customFormat="1" ht="16.5" customHeight="1">
      <c r="A96" s="83" t="s">
        <v>87</v>
      </c>
      <c r="B96" s="48"/>
      <c r="C96" s="9"/>
      <c r="D96" s="9"/>
      <c r="E96" s="201" t="s">
        <v>88</v>
      </c>
      <c r="F96" s="201"/>
      <c r="G96" s="201"/>
      <c r="H96" s="201"/>
      <c r="I96" s="201"/>
      <c r="J96" s="9"/>
      <c r="K96" s="201" t="s">
        <v>89</v>
      </c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2">
        <f>'01.1 - Bourací práce'!J32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84" t="s">
        <v>90</v>
      </c>
      <c r="AR96" s="48"/>
      <c r="AS96" s="85">
        <v>0</v>
      </c>
      <c r="AT96" s="86">
        <f t="shared" si="1"/>
        <v>0</v>
      </c>
      <c r="AU96" s="87">
        <f>'01.1 - Bourací práce'!P138</f>
        <v>0</v>
      </c>
      <c r="AV96" s="86">
        <f>'01.1 - Bourací práce'!J35</f>
        <v>0</v>
      </c>
      <c r="AW96" s="86">
        <f>'01.1 - Bourací práce'!J36</f>
        <v>0</v>
      </c>
      <c r="AX96" s="86">
        <f>'01.1 - Bourací práce'!J37</f>
        <v>0</v>
      </c>
      <c r="AY96" s="86">
        <f>'01.1 - Bourací práce'!J38</f>
        <v>0</v>
      </c>
      <c r="AZ96" s="86">
        <f>'01.1 - Bourací práce'!F35</f>
        <v>0</v>
      </c>
      <c r="BA96" s="86">
        <f>'01.1 - Bourací práce'!F36</f>
        <v>0</v>
      </c>
      <c r="BB96" s="86">
        <f>'01.1 - Bourací práce'!F37</f>
        <v>0</v>
      </c>
      <c r="BC96" s="86">
        <f>'01.1 - Bourací práce'!F38</f>
        <v>0</v>
      </c>
      <c r="BD96" s="88">
        <f>'01.1 - Bourací práce'!F39</f>
        <v>0</v>
      </c>
      <c r="BT96" s="25" t="s">
        <v>86</v>
      </c>
      <c r="BV96" s="25" t="s">
        <v>79</v>
      </c>
      <c r="BW96" s="25" t="s">
        <v>91</v>
      </c>
      <c r="BX96" s="25" t="s">
        <v>85</v>
      </c>
      <c r="CL96" s="25" t="s">
        <v>1</v>
      </c>
    </row>
    <row r="97" spans="1:91" s="3" customFormat="1" ht="16.5" customHeight="1">
      <c r="A97" s="83" t="s">
        <v>87</v>
      </c>
      <c r="B97" s="48"/>
      <c r="C97" s="9"/>
      <c r="D97" s="9"/>
      <c r="E97" s="201" t="s">
        <v>92</v>
      </c>
      <c r="F97" s="201"/>
      <c r="G97" s="201"/>
      <c r="H97" s="201"/>
      <c r="I97" s="201"/>
      <c r="J97" s="9"/>
      <c r="K97" s="201" t="s">
        <v>93</v>
      </c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2">
        <f>'01.2 - Rekonstrukce a nov...'!J32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3"/>
      <c r="AP97" s="203"/>
      <c r="AQ97" s="84" t="s">
        <v>90</v>
      </c>
      <c r="AR97" s="48"/>
      <c r="AS97" s="85">
        <v>0</v>
      </c>
      <c r="AT97" s="86">
        <f t="shared" si="1"/>
        <v>0</v>
      </c>
      <c r="AU97" s="87">
        <f>'01.2 - Rekonstrukce a nov...'!P140</f>
        <v>0</v>
      </c>
      <c r="AV97" s="86">
        <f>'01.2 - Rekonstrukce a nov...'!J35</f>
        <v>0</v>
      </c>
      <c r="AW97" s="86">
        <f>'01.2 - Rekonstrukce a nov...'!J36</f>
        <v>0</v>
      </c>
      <c r="AX97" s="86">
        <f>'01.2 - Rekonstrukce a nov...'!J37</f>
        <v>0</v>
      </c>
      <c r="AY97" s="86">
        <f>'01.2 - Rekonstrukce a nov...'!J38</f>
        <v>0</v>
      </c>
      <c r="AZ97" s="86">
        <f>'01.2 - Rekonstrukce a nov...'!F35</f>
        <v>0</v>
      </c>
      <c r="BA97" s="86">
        <f>'01.2 - Rekonstrukce a nov...'!F36</f>
        <v>0</v>
      </c>
      <c r="BB97" s="86">
        <f>'01.2 - Rekonstrukce a nov...'!F37</f>
        <v>0</v>
      </c>
      <c r="BC97" s="86">
        <f>'01.2 - Rekonstrukce a nov...'!F38</f>
        <v>0</v>
      </c>
      <c r="BD97" s="88">
        <f>'01.2 - Rekonstrukce a nov...'!F39</f>
        <v>0</v>
      </c>
      <c r="BT97" s="25" t="s">
        <v>86</v>
      </c>
      <c r="BV97" s="25" t="s">
        <v>79</v>
      </c>
      <c r="BW97" s="25" t="s">
        <v>94</v>
      </c>
      <c r="BX97" s="25" t="s">
        <v>85</v>
      </c>
      <c r="CL97" s="25" t="s">
        <v>1</v>
      </c>
    </row>
    <row r="98" spans="1:91" s="3" customFormat="1" ht="16.5" customHeight="1">
      <c r="B98" s="48"/>
      <c r="C98" s="9"/>
      <c r="D98" s="9"/>
      <c r="E98" s="201" t="s">
        <v>95</v>
      </c>
      <c r="F98" s="201"/>
      <c r="G98" s="201"/>
      <c r="H98" s="201"/>
      <c r="I98" s="201"/>
      <c r="J98" s="9"/>
      <c r="K98" s="201" t="s">
        <v>96</v>
      </c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7">
        <f>ROUND(SUM(AG99:AG100),2)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3"/>
      <c r="AP98" s="203"/>
      <c r="AQ98" s="84" t="s">
        <v>90</v>
      </c>
      <c r="AR98" s="48"/>
      <c r="AS98" s="85">
        <f>ROUND(SUM(AS99:AS100),2)</f>
        <v>0</v>
      </c>
      <c r="AT98" s="86">
        <f t="shared" si="1"/>
        <v>0</v>
      </c>
      <c r="AU98" s="87">
        <f>ROUND(SUM(AU99:AU100),5)</f>
        <v>0</v>
      </c>
      <c r="AV98" s="86">
        <f>ROUND(AZ98*L29,2)</f>
        <v>0</v>
      </c>
      <c r="AW98" s="86">
        <f>ROUND(BA98*L30,2)</f>
        <v>0</v>
      </c>
      <c r="AX98" s="86">
        <f>ROUND(BB98*L29,2)</f>
        <v>0</v>
      </c>
      <c r="AY98" s="86">
        <f>ROUND(BC98*L30,2)</f>
        <v>0</v>
      </c>
      <c r="AZ98" s="86">
        <f>ROUND(SUM(AZ99:AZ100),2)</f>
        <v>0</v>
      </c>
      <c r="BA98" s="86">
        <f>ROUND(SUM(BA99:BA100),2)</f>
        <v>0</v>
      </c>
      <c r="BB98" s="86">
        <f>ROUND(SUM(BB99:BB100),2)</f>
        <v>0</v>
      </c>
      <c r="BC98" s="86">
        <f>ROUND(SUM(BC99:BC100),2)</f>
        <v>0</v>
      </c>
      <c r="BD98" s="88">
        <f>ROUND(SUM(BD99:BD100),2)</f>
        <v>0</v>
      </c>
      <c r="BS98" s="25" t="s">
        <v>76</v>
      </c>
      <c r="BT98" s="25" t="s">
        <v>86</v>
      </c>
      <c r="BU98" s="25" t="s">
        <v>78</v>
      </c>
      <c r="BV98" s="25" t="s">
        <v>79</v>
      </c>
      <c r="BW98" s="25" t="s">
        <v>97</v>
      </c>
      <c r="BX98" s="25" t="s">
        <v>85</v>
      </c>
      <c r="CL98" s="25" t="s">
        <v>1</v>
      </c>
    </row>
    <row r="99" spans="1:91" s="3" customFormat="1" ht="16.5" customHeight="1">
      <c r="A99" s="83" t="s">
        <v>87</v>
      </c>
      <c r="B99" s="48"/>
      <c r="C99" s="9"/>
      <c r="D99" s="9"/>
      <c r="E99" s="9"/>
      <c r="F99" s="201" t="s">
        <v>98</v>
      </c>
      <c r="G99" s="201"/>
      <c r="H99" s="201"/>
      <c r="I99" s="201"/>
      <c r="J99" s="201"/>
      <c r="K99" s="9"/>
      <c r="L99" s="201" t="s">
        <v>99</v>
      </c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2">
        <f>'01.3.1 - Dešťová kanaliza...'!J34</f>
        <v>0</v>
      </c>
      <c r="AH99" s="203"/>
      <c r="AI99" s="203"/>
      <c r="AJ99" s="203"/>
      <c r="AK99" s="203"/>
      <c r="AL99" s="203"/>
      <c r="AM99" s="203"/>
      <c r="AN99" s="202">
        <f t="shared" si="0"/>
        <v>0</v>
      </c>
      <c r="AO99" s="203"/>
      <c r="AP99" s="203"/>
      <c r="AQ99" s="84" t="s">
        <v>90</v>
      </c>
      <c r="AR99" s="48"/>
      <c r="AS99" s="85">
        <v>0</v>
      </c>
      <c r="AT99" s="86">
        <f t="shared" si="1"/>
        <v>0</v>
      </c>
      <c r="AU99" s="87">
        <f>'01.3.1 - Dešťová kanaliza...'!P136</f>
        <v>0</v>
      </c>
      <c r="AV99" s="86">
        <f>'01.3.1 - Dešťová kanaliza...'!J37</f>
        <v>0</v>
      </c>
      <c r="AW99" s="86">
        <f>'01.3.1 - Dešťová kanaliza...'!J38</f>
        <v>0</v>
      </c>
      <c r="AX99" s="86">
        <f>'01.3.1 - Dešťová kanaliza...'!J39</f>
        <v>0</v>
      </c>
      <c r="AY99" s="86">
        <f>'01.3.1 - Dešťová kanaliza...'!J40</f>
        <v>0</v>
      </c>
      <c r="AZ99" s="86">
        <f>'01.3.1 - Dešťová kanaliza...'!F37</f>
        <v>0</v>
      </c>
      <c r="BA99" s="86">
        <f>'01.3.1 - Dešťová kanaliza...'!F38</f>
        <v>0</v>
      </c>
      <c r="BB99" s="86">
        <f>'01.3.1 - Dešťová kanaliza...'!F39</f>
        <v>0</v>
      </c>
      <c r="BC99" s="86">
        <f>'01.3.1 - Dešťová kanaliza...'!F40</f>
        <v>0</v>
      </c>
      <c r="BD99" s="88">
        <f>'01.3.1 - Dešťová kanaliza...'!F41</f>
        <v>0</v>
      </c>
      <c r="BT99" s="25" t="s">
        <v>100</v>
      </c>
      <c r="BV99" s="25" t="s">
        <v>79</v>
      </c>
      <c r="BW99" s="25" t="s">
        <v>101</v>
      </c>
      <c r="BX99" s="25" t="s">
        <v>97</v>
      </c>
      <c r="CL99" s="25" t="s">
        <v>1</v>
      </c>
    </row>
    <row r="100" spans="1:91" s="3" customFormat="1" ht="16.5" customHeight="1">
      <c r="A100" s="83" t="s">
        <v>87</v>
      </c>
      <c r="B100" s="48"/>
      <c r="C100" s="9"/>
      <c r="D100" s="9"/>
      <c r="E100" s="9"/>
      <c r="F100" s="201" t="s">
        <v>102</v>
      </c>
      <c r="G100" s="201"/>
      <c r="H100" s="201"/>
      <c r="I100" s="201"/>
      <c r="J100" s="201"/>
      <c r="K100" s="9"/>
      <c r="L100" s="201" t="s">
        <v>103</v>
      </c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2">
        <f>'01.3.2 - Oplocení'!J34</f>
        <v>0</v>
      </c>
      <c r="AH100" s="203"/>
      <c r="AI100" s="203"/>
      <c r="AJ100" s="203"/>
      <c r="AK100" s="203"/>
      <c r="AL100" s="203"/>
      <c r="AM100" s="203"/>
      <c r="AN100" s="202">
        <f t="shared" si="0"/>
        <v>0</v>
      </c>
      <c r="AO100" s="203"/>
      <c r="AP100" s="203"/>
      <c r="AQ100" s="84" t="s">
        <v>90</v>
      </c>
      <c r="AR100" s="48"/>
      <c r="AS100" s="85">
        <v>0</v>
      </c>
      <c r="AT100" s="86">
        <f t="shared" si="1"/>
        <v>0</v>
      </c>
      <c r="AU100" s="87">
        <f>'01.3.2 - Oplocení'!P126</f>
        <v>0</v>
      </c>
      <c r="AV100" s="86">
        <f>'01.3.2 - Oplocení'!J37</f>
        <v>0</v>
      </c>
      <c r="AW100" s="86">
        <f>'01.3.2 - Oplocení'!J38</f>
        <v>0</v>
      </c>
      <c r="AX100" s="86">
        <f>'01.3.2 - Oplocení'!J39</f>
        <v>0</v>
      </c>
      <c r="AY100" s="86">
        <f>'01.3.2 - Oplocení'!J40</f>
        <v>0</v>
      </c>
      <c r="AZ100" s="86">
        <f>'01.3.2 - Oplocení'!F37</f>
        <v>0</v>
      </c>
      <c r="BA100" s="86">
        <f>'01.3.2 - Oplocení'!F38</f>
        <v>0</v>
      </c>
      <c r="BB100" s="86">
        <f>'01.3.2 - Oplocení'!F39</f>
        <v>0</v>
      </c>
      <c r="BC100" s="86">
        <f>'01.3.2 - Oplocení'!F40</f>
        <v>0</v>
      </c>
      <c r="BD100" s="88">
        <f>'01.3.2 - Oplocení'!F41</f>
        <v>0</v>
      </c>
      <c r="BT100" s="25" t="s">
        <v>100</v>
      </c>
      <c r="BV100" s="25" t="s">
        <v>79</v>
      </c>
      <c r="BW100" s="25" t="s">
        <v>104</v>
      </c>
      <c r="BX100" s="25" t="s">
        <v>97</v>
      </c>
      <c r="CL100" s="25" t="s">
        <v>1</v>
      </c>
    </row>
    <row r="101" spans="1:91" s="3" customFormat="1" ht="16.5" customHeight="1">
      <c r="A101" s="83" t="s">
        <v>87</v>
      </c>
      <c r="B101" s="48"/>
      <c r="C101" s="9"/>
      <c r="D101" s="9"/>
      <c r="E101" s="201" t="s">
        <v>105</v>
      </c>
      <c r="F101" s="201"/>
      <c r="G101" s="201"/>
      <c r="H101" s="201"/>
      <c r="I101" s="201"/>
      <c r="J101" s="9"/>
      <c r="K101" s="201" t="s">
        <v>106</v>
      </c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2">
        <f>'01.4 - Rrozvody stlačenéh...'!J32</f>
        <v>0</v>
      </c>
      <c r="AH101" s="203"/>
      <c r="AI101" s="203"/>
      <c r="AJ101" s="203"/>
      <c r="AK101" s="203"/>
      <c r="AL101" s="203"/>
      <c r="AM101" s="203"/>
      <c r="AN101" s="202">
        <f t="shared" si="0"/>
        <v>0</v>
      </c>
      <c r="AO101" s="203"/>
      <c r="AP101" s="203"/>
      <c r="AQ101" s="84" t="s">
        <v>90</v>
      </c>
      <c r="AR101" s="48"/>
      <c r="AS101" s="85">
        <v>0</v>
      </c>
      <c r="AT101" s="86">
        <f t="shared" si="1"/>
        <v>0</v>
      </c>
      <c r="AU101" s="87">
        <f>'01.4 - Rrozvody stlačenéh...'!P124</f>
        <v>0</v>
      </c>
      <c r="AV101" s="86">
        <f>'01.4 - Rrozvody stlačenéh...'!J35</f>
        <v>0</v>
      </c>
      <c r="AW101" s="86">
        <f>'01.4 - Rrozvody stlačenéh...'!J36</f>
        <v>0</v>
      </c>
      <c r="AX101" s="86">
        <f>'01.4 - Rrozvody stlačenéh...'!J37</f>
        <v>0</v>
      </c>
      <c r="AY101" s="86">
        <f>'01.4 - Rrozvody stlačenéh...'!J38</f>
        <v>0</v>
      </c>
      <c r="AZ101" s="86">
        <f>'01.4 - Rrozvody stlačenéh...'!F35</f>
        <v>0</v>
      </c>
      <c r="BA101" s="86">
        <f>'01.4 - Rrozvody stlačenéh...'!F36</f>
        <v>0</v>
      </c>
      <c r="BB101" s="86">
        <f>'01.4 - Rrozvody stlačenéh...'!F37</f>
        <v>0</v>
      </c>
      <c r="BC101" s="86">
        <f>'01.4 - Rrozvody stlačenéh...'!F38</f>
        <v>0</v>
      </c>
      <c r="BD101" s="88">
        <f>'01.4 - Rrozvody stlačenéh...'!F39</f>
        <v>0</v>
      </c>
      <c r="BT101" s="25" t="s">
        <v>86</v>
      </c>
      <c r="BV101" s="25" t="s">
        <v>79</v>
      </c>
      <c r="BW101" s="25" t="s">
        <v>107</v>
      </c>
      <c r="BX101" s="25" t="s">
        <v>85</v>
      </c>
      <c r="CL101" s="25" t="s">
        <v>1</v>
      </c>
    </row>
    <row r="102" spans="1:91" s="3" customFormat="1" ht="16.5" customHeight="1">
      <c r="A102" s="83" t="s">
        <v>87</v>
      </c>
      <c r="B102" s="48"/>
      <c r="C102" s="9"/>
      <c r="D102" s="9"/>
      <c r="E102" s="201" t="s">
        <v>108</v>
      </c>
      <c r="F102" s="201"/>
      <c r="G102" s="201"/>
      <c r="H102" s="201"/>
      <c r="I102" s="201"/>
      <c r="J102" s="9"/>
      <c r="K102" s="201" t="s">
        <v>109</v>
      </c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2">
        <f>'01.5 - Slaboproud'!J32</f>
        <v>0</v>
      </c>
      <c r="AH102" s="203"/>
      <c r="AI102" s="203"/>
      <c r="AJ102" s="203"/>
      <c r="AK102" s="203"/>
      <c r="AL102" s="203"/>
      <c r="AM102" s="203"/>
      <c r="AN102" s="202">
        <f t="shared" si="0"/>
        <v>0</v>
      </c>
      <c r="AO102" s="203"/>
      <c r="AP102" s="203"/>
      <c r="AQ102" s="84" t="s">
        <v>90</v>
      </c>
      <c r="AR102" s="48"/>
      <c r="AS102" s="85">
        <v>0</v>
      </c>
      <c r="AT102" s="86">
        <f t="shared" si="1"/>
        <v>0</v>
      </c>
      <c r="AU102" s="87">
        <f>'01.5 - Slaboproud'!P126</f>
        <v>0</v>
      </c>
      <c r="AV102" s="86">
        <f>'01.5 - Slaboproud'!J35</f>
        <v>0</v>
      </c>
      <c r="AW102" s="86">
        <f>'01.5 - Slaboproud'!J36</f>
        <v>0</v>
      </c>
      <c r="AX102" s="86">
        <f>'01.5 - Slaboproud'!J37</f>
        <v>0</v>
      </c>
      <c r="AY102" s="86">
        <f>'01.5 - Slaboproud'!J38</f>
        <v>0</v>
      </c>
      <c r="AZ102" s="86">
        <f>'01.5 - Slaboproud'!F35</f>
        <v>0</v>
      </c>
      <c r="BA102" s="86">
        <f>'01.5 - Slaboproud'!F36</f>
        <v>0</v>
      </c>
      <c r="BB102" s="86">
        <f>'01.5 - Slaboproud'!F37</f>
        <v>0</v>
      </c>
      <c r="BC102" s="86">
        <f>'01.5 - Slaboproud'!F38</f>
        <v>0</v>
      </c>
      <c r="BD102" s="88">
        <f>'01.5 - Slaboproud'!F39</f>
        <v>0</v>
      </c>
      <c r="BT102" s="25" t="s">
        <v>86</v>
      </c>
      <c r="BV102" s="25" t="s">
        <v>79</v>
      </c>
      <c r="BW102" s="25" t="s">
        <v>110</v>
      </c>
      <c r="BX102" s="25" t="s">
        <v>85</v>
      </c>
      <c r="CL102" s="25" t="s">
        <v>1</v>
      </c>
    </row>
    <row r="103" spans="1:91" s="3" customFormat="1" ht="16.5" customHeight="1">
      <c r="A103" s="83" t="s">
        <v>87</v>
      </c>
      <c r="B103" s="48"/>
      <c r="C103" s="9"/>
      <c r="D103" s="9"/>
      <c r="E103" s="201" t="s">
        <v>111</v>
      </c>
      <c r="F103" s="201"/>
      <c r="G103" s="201"/>
      <c r="H103" s="201"/>
      <c r="I103" s="201"/>
      <c r="J103" s="9"/>
      <c r="K103" s="201" t="s">
        <v>112</v>
      </c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2">
        <f>'01.6 - Silnoproud'!J32</f>
        <v>0</v>
      </c>
      <c r="AH103" s="203"/>
      <c r="AI103" s="203"/>
      <c r="AJ103" s="203"/>
      <c r="AK103" s="203"/>
      <c r="AL103" s="203"/>
      <c r="AM103" s="203"/>
      <c r="AN103" s="202">
        <f t="shared" si="0"/>
        <v>0</v>
      </c>
      <c r="AO103" s="203"/>
      <c r="AP103" s="203"/>
      <c r="AQ103" s="84" t="s">
        <v>90</v>
      </c>
      <c r="AR103" s="48"/>
      <c r="AS103" s="85">
        <v>0</v>
      </c>
      <c r="AT103" s="86">
        <f t="shared" si="1"/>
        <v>0</v>
      </c>
      <c r="AU103" s="87">
        <f>'01.6 - Silnoproud'!P127</f>
        <v>0</v>
      </c>
      <c r="AV103" s="86">
        <f>'01.6 - Silnoproud'!J35</f>
        <v>0</v>
      </c>
      <c r="AW103" s="86">
        <f>'01.6 - Silnoproud'!J36</f>
        <v>0</v>
      </c>
      <c r="AX103" s="86">
        <f>'01.6 - Silnoproud'!J37</f>
        <v>0</v>
      </c>
      <c r="AY103" s="86">
        <f>'01.6 - Silnoproud'!J38</f>
        <v>0</v>
      </c>
      <c r="AZ103" s="86">
        <f>'01.6 - Silnoproud'!F35</f>
        <v>0</v>
      </c>
      <c r="BA103" s="86">
        <f>'01.6 - Silnoproud'!F36</f>
        <v>0</v>
      </c>
      <c r="BB103" s="86">
        <f>'01.6 - Silnoproud'!F37</f>
        <v>0</v>
      </c>
      <c r="BC103" s="86">
        <f>'01.6 - Silnoproud'!F38</f>
        <v>0</v>
      </c>
      <c r="BD103" s="88">
        <f>'01.6 - Silnoproud'!F39</f>
        <v>0</v>
      </c>
      <c r="BT103" s="25" t="s">
        <v>86</v>
      </c>
      <c r="BV103" s="25" t="s">
        <v>79</v>
      </c>
      <c r="BW103" s="25" t="s">
        <v>113</v>
      </c>
      <c r="BX103" s="25" t="s">
        <v>85</v>
      </c>
      <c r="CL103" s="25" t="s">
        <v>1</v>
      </c>
    </row>
    <row r="104" spans="1:91" s="6" customFormat="1" ht="24.75" customHeight="1">
      <c r="B104" s="74"/>
      <c r="C104" s="75"/>
      <c r="D104" s="200" t="s">
        <v>114</v>
      </c>
      <c r="E104" s="200"/>
      <c r="F104" s="200"/>
      <c r="G104" s="200"/>
      <c r="H104" s="200"/>
      <c r="I104" s="76"/>
      <c r="J104" s="200" t="s">
        <v>115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4">
        <f>ROUND(AG105+AG106+AG107+SUM(AG109:AG111),2)</f>
        <v>0</v>
      </c>
      <c r="AH104" s="205"/>
      <c r="AI104" s="205"/>
      <c r="AJ104" s="205"/>
      <c r="AK104" s="205"/>
      <c r="AL104" s="205"/>
      <c r="AM104" s="205"/>
      <c r="AN104" s="206">
        <f t="shared" si="0"/>
        <v>0</v>
      </c>
      <c r="AO104" s="205"/>
      <c r="AP104" s="205"/>
      <c r="AQ104" s="77" t="s">
        <v>83</v>
      </c>
      <c r="AR104" s="74"/>
      <c r="AS104" s="78">
        <f>ROUND(AS105+AS106+AS107+SUM(AS109:AS111),2)</f>
        <v>0</v>
      </c>
      <c r="AT104" s="79">
        <f t="shared" si="1"/>
        <v>0</v>
      </c>
      <c r="AU104" s="80">
        <f>ROUND(AU105+AU106+AU107+SUM(AU109:AU111),5)</f>
        <v>0</v>
      </c>
      <c r="AV104" s="79">
        <f>ROUND(AZ104*L29,2)</f>
        <v>0</v>
      </c>
      <c r="AW104" s="79">
        <f>ROUND(BA104*L30,2)</f>
        <v>0</v>
      </c>
      <c r="AX104" s="79">
        <f>ROUND(BB104*L29,2)</f>
        <v>0</v>
      </c>
      <c r="AY104" s="79">
        <f>ROUND(BC104*L30,2)</f>
        <v>0</v>
      </c>
      <c r="AZ104" s="79">
        <f>ROUND(AZ105+AZ106+AZ107+SUM(AZ109:AZ111),2)</f>
        <v>0</v>
      </c>
      <c r="BA104" s="79">
        <f>ROUND(BA105+BA106+BA107+SUM(BA109:BA111),2)</f>
        <v>0</v>
      </c>
      <c r="BB104" s="79">
        <f>ROUND(BB105+BB106+BB107+SUM(BB109:BB111),2)</f>
        <v>0</v>
      </c>
      <c r="BC104" s="79">
        <f>ROUND(BC105+BC106+BC107+SUM(BC109:BC111),2)</f>
        <v>0</v>
      </c>
      <c r="BD104" s="81">
        <f>ROUND(BD105+BD106+BD107+SUM(BD109:BD111),2)</f>
        <v>0</v>
      </c>
      <c r="BS104" s="82" t="s">
        <v>76</v>
      </c>
      <c r="BT104" s="82" t="s">
        <v>84</v>
      </c>
      <c r="BU104" s="82" t="s">
        <v>78</v>
      </c>
      <c r="BV104" s="82" t="s">
        <v>79</v>
      </c>
      <c r="BW104" s="82" t="s">
        <v>116</v>
      </c>
      <c r="BX104" s="82" t="s">
        <v>5</v>
      </c>
      <c r="CL104" s="82" t="s">
        <v>1</v>
      </c>
      <c r="CM104" s="82" t="s">
        <v>86</v>
      </c>
    </row>
    <row r="105" spans="1:91" s="3" customFormat="1" ht="16.5" customHeight="1">
      <c r="A105" s="83" t="s">
        <v>87</v>
      </c>
      <c r="B105" s="48"/>
      <c r="C105" s="9"/>
      <c r="D105" s="9"/>
      <c r="E105" s="201" t="s">
        <v>117</v>
      </c>
      <c r="F105" s="201"/>
      <c r="G105" s="201"/>
      <c r="H105" s="201"/>
      <c r="I105" s="201"/>
      <c r="J105" s="9"/>
      <c r="K105" s="201" t="s">
        <v>89</v>
      </c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2">
        <f>'02.1 - Bourací práce'!J32</f>
        <v>0</v>
      </c>
      <c r="AH105" s="203"/>
      <c r="AI105" s="203"/>
      <c r="AJ105" s="203"/>
      <c r="AK105" s="203"/>
      <c r="AL105" s="203"/>
      <c r="AM105" s="203"/>
      <c r="AN105" s="202">
        <f t="shared" si="0"/>
        <v>0</v>
      </c>
      <c r="AO105" s="203"/>
      <c r="AP105" s="203"/>
      <c r="AQ105" s="84" t="s">
        <v>90</v>
      </c>
      <c r="AR105" s="48"/>
      <c r="AS105" s="85">
        <v>0</v>
      </c>
      <c r="AT105" s="86">
        <f t="shared" si="1"/>
        <v>0</v>
      </c>
      <c r="AU105" s="87">
        <f>'02.1 - Bourací práce'!P137</f>
        <v>0</v>
      </c>
      <c r="AV105" s="86">
        <f>'02.1 - Bourací práce'!J35</f>
        <v>0</v>
      </c>
      <c r="AW105" s="86">
        <f>'02.1 - Bourací práce'!J36</f>
        <v>0</v>
      </c>
      <c r="AX105" s="86">
        <f>'02.1 - Bourací práce'!J37</f>
        <v>0</v>
      </c>
      <c r="AY105" s="86">
        <f>'02.1 - Bourací práce'!J38</f>
        <v>0</v>
      </c>
      <c r="AZ105" s="86">
        <f>'02.1 - Bourací práce'!F35</f>
        <v>0</v>
      </c>
      <c r="BA105" s="86">
        <f>'02.1 - Bourací práce'!F36</f>
        <v>0</v>
      </c>
      <c r="BB105" s="86">
        <f>'02.1 - Bourací práce'!F37</f>
        <v>0</v>
      </c>
      <c r="BC105" s="86">
        <f>'02.1 - Bourací práce'!F38</f>
        <v>0</v>
      </c>
      <c r="BD105" s="88">
        <f>'02.1 - Bourací práce'!F39</f>
        <v>0</v>
      </c>
      <c r="BT105" s="25" t="s">
        <v>86</v>
      </c>
      <c r="BV105" s="25" t="s">
        <v>79</v>
      </c>
      <c r="BW105" s="25" t="s">
        <v>118</v>
      </c>
      <c r="BX105" s="25" t="s">
        <v>116</v>
      </c>
      <c r="CL105" s="25" t="s">
        <v>1</v>
      </c>
    </row>
    <row r="106" spans="1:91" s="3" customFormat="1" ht="16.5" customHeight="1">
      <c r="A106" s="83" t="s">
        <v>87</v>
      </c>
      <c r="B106" s="48"/>
      <c r="C106" s="9"/>
      <c r="D106" s="9"/>
      <c r="E106" s="201" t="s">
        <v>119</v>
      </c>
      <c r="F106" s="201"/>
      <c r="G106" s="201"/>
      <c r="H106" s="201"/>
      <c r="I106" s="201"/>
      <c r="J106" s="9"/>
      <c r="K106" s="201" t="s">
        <v>93</v>
      </c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2">
        <f>'02.2 - Rekonstrukce a nov...'!J32</f>
        <v>0</v>
      </c>
      <c r="AH106" s="203"/>
      <c r="AI106" s="203"/>
      <c r="AJ106" s="203"/>
      <c r="AK106" s="203"/>
      <c r="AL106" s="203"/>
      <c r="AM106" s="203"/>
      <c r="AN106" s="202">
        <f t="shared" si="0"/>
        <v>0</v>
      </c>
      <c r="AO106" s="203"/>
      <c r="AP106" s="203"/>
      <c r="AQ106" s="84" t="s">
        <v>90</v>
      </c>
      <c r="AR106" s="48"/>
      <c r="AS106" s="85">
        <v>0</v>
      </c>
      <c r="AT106" s="86">
        <f t="shared" si="1"/>
        <v>0</v>
      </c>
      <c r="AU106" s="87">
        <f>'02.2 - Rekonstrukce a nov...'!P139</f>
        <v>0</v>
      </c>
      <c r="AV106" s="86">
        <f>'02.2 - Rekonstrukce a nov...'!J35</f>
        <v>0</v>
      </c>
      <c r="AW106" s="86">
        <f>'02.2 - Rekonstrukce a nov...'!J36</f>
        <v>0</v>
      </c>
      <c r="AX106" s="86">
        <f>'02.2 - Rekonstrukce a nov...'!J37</f>
        <v>0</v>
      </c>
      <c r="AY106" s="86">
        <f>'02.2 - Rekonstrukce a nov...'!J38</f>
        <v>0</v>
      </c>
      <c r="AZ106" s="86">
        <f>'02.2 - Rekonstrukce a nov...'!F35</f>
        <v>0</v>
      </c>
      <c r="BA106" s="86">
        <f>'02.2 - Rekonstrukce a nov...'!F36</f>
        <v>0</v>
      </c>
      <c r="BB106" s="86">
        <f>'02.2 - Rekonstrukce a nov...'!F37</f>
        <v>0</v>
      </c>
      <c r="BC106" s="86">
        <f>'02.2 - Rekonstrukce a nov...'!F38</f>
        <v>0</v>
      </c>
      <c r="BD106" s="88">
        <f>'02.2 - Rekonstrukce a nov...'!F39</f>
        <v>0</v>
      </c>
      <c r="BT106" s="25" t="s">
        <v>86</v>
      </c>
      <c r="BV106" s="25" t="s">
        <v>79</v>
      </c>
      <c r="BW106" s="25" t="s">
        <v>120</v>
      </c>
      <c r="BX106" s="25" t="s">
        <v>116</v>
      </c>
      <c r="CL106" s="25" t="s">
        <v>1</v>
      </c>
    </row>
    <row r="107" spans="1:91" s="3" customFormat="1" ht="16.5" customHeight="1">
      <c r="B107" s="48"/>
      <c r="C107" s="9"/>
      <c r="D107" s="9"/>
      <c r="E107" s="201" t="s">
        <v>121</v>
      </c>
      <c r="F107" s="201"/>
      <c r="G107" s="201"/>
      <c r="H107" s="201"/>
      <c r="I107" s="201"/>
      <c r="J107" s="9"/>
      <c r="K107" s="201" t="s">
        <v>96</v>
      </c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7">
        <f>ROUND(AG108,2)</f>
        <v>0</v>
      </c>
      <c r="AH107" s="203"/>
      <c r="AI107" s="203"/>
      <c r="AJ107" s="203"/>
      <c r="AK107" s="203"/>
      <c r="AL107" s="203"/>
      <c r="AM107" s="203"/>
      <c r="AN107" s="202">
        <f t="shared" si="0"/>
        <v>0</v>
      </c>
      <c r="AO107" s="203"/>
      <c r="AP107" s="203"/>
      <c r="AQ107" s="84" t="s">
        <v>90</v>
      </c>
      <c r="AR107" s="48"/>
      <c r="AS107" s="85">
        <f>ROUND(AS108,2)</f>
        <v>0</v>
      </c>
      <c r="AT107" s="86">
        <f t="shared" si="1"/>
        <v>0</v>
      </c>
      <c r="AU107" s="87">
        <f>ROUND(AU108,5)</f>
        <v>0</v>
      </c>
      <c r="AV107" s="86">
        <f>ROUND(AZ107*L29,2)</f>
        <v>0</v>
      </c>
      <c r="AW107" s="86">
        <f>ROUND(BA107*L30,2)</f>
        <v>0</v>
      </c>
      <c r="AX107" s="86">
        <f>ROUND(BB107*L29,2)</f>
        <v>0</v>
      </c>
      <c r="AY107" s="86">
        <f>ROUND(BC107*L30,2)</f>
        <v>0</v>
      </c>
      <c r="AZ107" s="86">
        <f>ROUND(AZ108,2)</f>
        <v>0</v>
      </c>
      <c r="BA107" s="86">
        <f>ROUND(BA108,2)</f>
        <v>0</v>
      </c>
      <c r="BB107" s="86">
        <f>ROUND(BB108,2)</f>
        <v>0</v>
      </c>
      <c r="BC107" s="86">
        <f>ROUND(BC108,2)</f>
        <v>0</v>
      </c>
      <c r="BD107" s="88">
        <f>ROUND(BD108,2)</f>
        <v>0</v>
      </c>
      <c r="BS107" s="25" t="s">
        <v>76</v>
      </c>
      <c r="BT107" s="25" t="s">
        <v>86</v>
      </c>
      <c r="BU107" s="25" t="s">
        <v>78</v>
      </c>
      <c r="BV107" s="25" t="s">
        <v>79</v>
      </c>
      <c r="BW107" s="25" t="s">
        <v>122</v>
      </c>
      <c r="BX107" s="25" t="s">
        <v>116</v>
      </c>
      <c r="CL107" s="25" t="s">
        <v>1</v>
      </c>
    </row>
    <row r="108" spans="1:91" s="3" customFormat="1" ht="16.5" customHeight="1">
      <c r="A108" s="83" t="s">
        <v>87</v>
      </c>
      <c r="B108" s="48"/>
      <c r="C108" s="9"/>
      <c r="D108" s="9"/>
      <c r="E108" s="9"/>
      <c r="F108" s="201" t="s">
        <v>123</v>
      </c>
      <c r="G108" s="201"/>
      <c r="H108" s="201"/>
      <c r="I108" s="201"/>
      <c r="J108" s="201"/>
      <c r="K108" s="9"/>
      <c r="L108" s="201" t="s">
        <v>99</v>
      </c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2">
        <f>'02.3.1 - Dešťová kanaliza...'!J34</f>
        <v>0</v>
      </c>
      <c r="AH108" s="203"/>
      <c r="AI108" s="203"/>
      <c r="AJ108" s="203"/>
      <c r="AK108" s="203"/>
      <c r="AL108" s="203"/>
      <c r="AM108" s="203"/>
      <c r="AN108" s="202">
        <f t="shared" si="0"/>
        <v>0</v>
      </c>
      <c r="AO108" s="203"/>
      <c r="AP108" s="203"/>
      <c r="AQ108" s="84" t="s">
        <v>90</v>
      </c>
      <c r="AR108" s="48"/>
      <c r="AS108" s="85">
        <v>0</v>
      </c>
      <c r="AT108" s="86">
        <f t="shared" si="1"/>
        <v>0</v>
      </c>
      <c r="AU108" s="87">
        <f>'02.3.1 - Dešťová kanaliza...'!P134</f>
        <v>0</v>
      </c>
      <c r="AV108" s="86">
        <f>'02.3.1 - Dešťová kanaliza...'!J37</f>
        <v>0</v>
      </c>
      <c r="AW108" s="86">
        <f>'02.3.1 - Dešťová kanaliza...'!J38</f>
        <v>0</v>
      </c>
      <c r="AX108" s="86">
        <f>'02.3.1 - Dešťová kanaliza...'!J39</f>
        <v>0</v>
      </c>
      <c r="AY108" s="86">
        <f>'02.3.1 - Dešťová kanaliza...'!J40</f>
        <v>0</v>
      </c>
      <c r="AZ108" s="86">
        <f>'02.3.1 - Dešťová kanaliza...'!F37</f>
        <v>0</v>
      </c>
      <c r="BA108" s="86">
        <f>'02.3.1 - Dešťová kanaliza...'!F38</f>
        <v>0</v>
      </c>
      <c r="BB108" s="86">
        <f>'02.3.1 - Dešťová kanaliza...'!F39</f>
        <v>0</v>
      </c>
      <c r="BC108" s="86">
        <f>'02.3.1 - Dešťová kanaliza...'!F40</f>
        <v>0</v>
      </c>
      <c r="BD108" s="88">
        <f>'02.3.1 - Dešťová kanaliza...'!F41</f>
        <v>0</v>
      </c>
      <c r="BT108" s="25" t="s">
        <v>100</v>
      </c>
      <c r="BV108" s="25" t="s">
        <v>79</v>
      </c>
      <c r="BW108" s="25" t="s">
        <v>124</v>
      </c>
      <c r="BX108" s="25" t="s">
        <v>122</v>
      </c>
      <c r="CL108" s="25" t="s">
        <v>1</v>
      </c>
    </row>
    <row r="109" spans="1:91" s="3" customFormat="1" ht="16.5" customHeight="1">
      <c r="A109" s="83" t="s">
        <v>87</v>
      </c>
      <c r="B109" s="48"/>
      <c r="C109" s="9"/>
      <c r="D109" s="9"/>
      <c r="E109" s="201" t="s">
        <v>125</v>
      </c>
      <c r="F109" s="201"/>
      <c r="G109" s="201"/>
      <c r="H109" s="201"/>
      <c r="I109" s="201"/>
      <c r="J109" s="9"/>
      <c r="K109" s="201" t="s">
        <v>126</v>
      </c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2">
        <f>'02.4 - Rozvody stlačeného...'!J32</f>
        <v>0</v>
      </c>
      <c r="AH109" s="203"/>
      <c r="AI109" s="203"/>
      <c r="AJ109" s="203"/>
      <c r="AK109" s="203"/>
      <c r="AL109" s="203"/>
      <c r="AM109" s="203"/>
      <c r="AN109" s="202">
        <f t="shared" si="0"/>
        <v>0</v>
      </c>
      <c r="AO109" s="203"/>
      <c r="AP109" s="203"/>
      <c r="AQ109" s="84" t="s">
        <v>90</v>
      </c>
      <c r="AR109" s="48"/>
      <c r="AS109" s="85">
        <v>0</v>
      </c>
      <c r="AT109" s="86">
        <f t="shared" si="1"/>
        <v>0</v>
      </c>
      <c r="AU109" s="87">
        <f>'02.4 - Rozvody stlačeného...'!P122</f>
        <v>0</v>
      </c>
      <c r="AV109" s="86">
        <f>'02.4 - Rozvody stlačeného...'!J35</f>
        <v>0</v>
      </c>
      <c r="AW109" s="86">
        <f>'02.4 - Rozvody stlačeného...'!J36</f>
        <v>0</v>
      </c>
      <c r="AX109" s="86">
        <f>'02.4 - Rozvody stlačeného...'!J37</f>
        <v>0</v>
      </c>
      <c r="AY109" s="86">
        <f>'02.4 - Rozvody stlačeného...'!J38</f>
        <v>0</v>
      </c>
      <c r="AZ109" s="86">
        <f>'02.4 - Rozvody stlačeného...'!F35</f>
        <v>0</v>
      </c>
      <c r="BA109" s="86">
        <f>'02.4 - Rozvody stlačeného...'!F36</f>
        <v>0</v>
      </c>
      <c r="BB109" s="86">
        <f>'02.4 - Rozvody stlačeného...'!F37</f>
        <v>0</v>
      </c>
      <c r="BC109" s="86">
        <f>'02.4 - Rozvody stlačeného...'!F38</f>
        <v>0</v>
      </c>
      <c r="BD109" s="88">
        <f>'02.4 - Rozvody stlačeného...'!F39</f>
        <v>0</v>
      </c>
      <c r="BT109" s="25" t="s">
        <v>86</v>
      </c>
      <c r="BV109" s="25" t="s">
        <v>79</v>
      </c>
      <c r="BW109" s="25" t="s">
        <v>127</v>
      </c>
      <c r="BX109" s="25" t="s">
        <v>116</v>
      </c>
      <c r="CL109" s="25" t="s">
        <v>1</v>
      </c>
    </row>
    <row r="110" spans="1:91" s="3" customFormat="1" ht="16.5" customHeight="1">
      <c r="A110" s="83" t="s">
        <v>87</v>
      </c>
      <c r="B110" s="48"/>
      <c r="C110" s="9"/>
      <c r="D110" s="9"/>
      <c r="E110" s="201" t="s">
        <v>128</v>
      </c>
      <c r="F110" s="201"/>
      <c r="G110" s="201"/>
      <c r="H110" s="201"/>
      <c r="I110" s="201"/>
      <c r="J110" s="9"/>
      <c r="K110" s="201" t="s">
        <v>109</v>
      </c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2">
        <f>'02.5 - Slaboproud'!J32</f>
        <v>0</v>
      </c>
      <c r="AH110" s="203"/>
      <c r="AI110" s="203"/>
      <c r="AJ110" s="203"/>
      <c r="AK110" s="203"/>
      <c r="AL110" s="203"/>
      <c r="AM110" s="203"/>
      <c r="AN110" s="202">
        <f t="shared" si="0"/>
        <v>0</v>
      </c>
      <c r="AO110" s="203"/>
      <c r="AP110" s="203"/>
      <c r="AQ110" s="84" t="s">
        <v>90</v>
      </c>
      <c r="AR110" s="48"/>
      <c r="AS110" s="85">
        <v>0</v>
      </c>
      <c r="AT110" s="86">
        <f t="shared" si="1"/>
        <v>0</v>
      </c>
      <c r="AU110" s="87">
        <f>'02.5 - Slaboproud'!P124</f>
        <v>0</v>
      </c>
      <c r="AV110" s="86">
        <f>'02.5 - Slaboproud'!J35</f>
        <v>0</v>
      </c>
      <c r="AW110" s="86">
        <f>'02.5 - Slaboproud'!J36</f>
        <v>0</v>
      </c>
      <c r="AX110" s="86">
        <f>'02.5 - Slaboproud'!J37</f>
        <v>0</v>
      </c>
      <c r="AY110" s="86">
        <f>'02.5 - Slaboproud'!J38</f>
        <v>0</v>
      </c>
      <c r="AZ110" s="86">
        <f>'02.5 - Slaboproud'!F35</f>
        <v>0</v>
      </c>
      <c r="BA110" s="86">
        <f>'02.5 - Slaboproud'!F36</f>
        <v>0</v>
      </c>
      <c r="BB110" s="86">
        <f>'02.5 - Slaboproud'!F37</f>
        <v>0</v>
      </c>
      <c r="BC110" s="86">
        <f>'02.5 - Slaboproud'!F38</f>
        <v>0</v>
      </c>
      <c r="BD110" s="88">
        <f>'02.5 - Slaboproud'!F39</f>
        <v>0</v>
      </c>
      <c r="BT110" s="25" t="s">
        <v>86</v>
      </c>
      <c r="BV110" s="25" t="s">
        <v>79</v>
      </c>
      <c r="BW110" s="25" t="s">
        <v>129</v>
      </c>
      <c r="BX110" s="25" t="s">
        <v>116</v>
      </c>
      <c r="CL110" s="25" t="s">
        <v>1</v>
      </c>
    </row>
    <row r="111" spans="1:91" s="3" customFormat="1" ht="16.5" customHeight="1">
      <c r="A111" s="83" t="s">
        <v>87</v>
      </c>
      <c r="B111" s="48"/>
      <c r="C111" s="9"/>
      <c r="D111" s="9"/>
      <c r="E111" s="201" t="s">
        <v>130</v>
      </c>
      <c r="F111" s="201"/>
      <c r="G111" s="201"/>
      <c r="H111" s="201"/>
      <c r="I111" s="201"/>
      <c r="J111" s="9"/>
      <c r="K111" s="201" t="s">
        <v>112</v>
      </c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2">
        <f>'02.6 - Silnoproud'!J32</f>
        <v>0</v>
      </c>
      <c r="AH111" s="203"/>
      <c r="AI111" s="203"/>
      <c r="AJ111" s="203"/>
      <c r="AK111" s="203"/>
      <c r="AL111" s="203"/>
      <c r="AM111" s="203"/>
      <c r="AN111" s="202">
        <f t="shared" si="0"/>
        <v>0</v>
      </c>
      <c r="AO111" s="203"/>
      <c r="AP111" s="203"/>
      <c r="AQ111" s="84" t="s">
        <v>90</v>
      </c>
      <c r="AR111" s="48"/>
      <c r="AS111" s="85">
        <v>0</v>
      </c>
      <c r="AT111" s="86">
        <f t="shared" si="1"/>
        <v>0</v>
      </c>
      <c r="AU111" s="87">
        <f>'02.6 - Silnoproud'!P127</f>
        <v>0</v>
      </c>
      <c r="AV111" s="86">
        <f>'02.6 - Silnoproud'!J35</f>
        <v>0</v>
      </c>
      <c r="AW111" s="86">
        <f>'02.6 - Silnoproud'!J36</f>
        <v>0</v>
      </c>
      <c r="AX111" s="86">
        <f>'02.6 - Silnoproud'!J37</f>
        <v>0</v>
      </c>
      <c r="AY111" s="86">
        <f>'02.6 - Silnoproud'!J38</f>
        <v>0</v>
      </c>
      <c r="AZ111" s="86">
        <f>'02.6 - Silnoproud'!F35</f>
        <v>0</v>
      </c>
      <c r="BA111" s="86">
        <f>'02.6 - Silnoproud'!F36</f>
        <v>0</v>
      </c>
      <c r="BB111" s="86">
        <f>'02.6 - Silnoproud'!F37</f>
        <v>0</v>
      </c>
      <c r="BC111" s="86">
        <f>'02.6 - Silnoproud'!F38</f>
        <v>0</v>
      </c>
      <c r="BD111" s="88">
        <f>'02.6 - Silnoproud'!F39</f>
        <v>0</v>
      </c>
      <c r="BT111" s="25" t="s">
        <v>86</v>
      </c>
      <c r="BV111" s="25" t="s">
        <v>79</v>
      </c>
      <c r="BW111" s="25" t="s">
        <v>131</v>
      </c>
      <c r="BX111" s="25" t="s">
        <v>116</v>
      </c>
      <c r="CL111" s="25" t="s">
        <v>1</v>
      </c>
    </row>
    <row r="112" spans="1:91" s="6" customFormat="1" ht="24.75" customHeight="1">
      <c r="B112" s="74"/>
      <c r="C112" s="75"/>
      <c r="D112" s="200" t="s">
        <v>132</v>
      </c>
      <c r="E112" s="200"/>
      <c r="F112" s="200"/>
      <c r="G112" s="200"/>
      <c r="H112" s="200"/>
      <c r="I112" s="76"/>
      <c r="J112" s="200" t="s">
        <v>133</v>
      </c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4">
        <f>ROUND(AG113+AG114+AG115+SUM(AG117:AG119),2)</f>
        <v>0</v>
      </c>
      <c r="AH112" s="205"/>
      <c r="AI112" s="205"/>
      <c r="AJ112" s="205"/>
      <c r="AK112" s="205"/>
      <c r="AL112" s="205"/>
      <c r="AM112" s="205"/>
      <c r="AN112" s="206">
        <f t="shared" si="0"/>
        <v>0</v>
      </c>
      <c r="AO112" s="205"/>
      <c r="AP112" s="205"/>
      <c r="AQ112" s="77" t="s">
        <v>83</v>
      </c>
      <c r="AR112" s="74"/>
      <c r="AS112" s="78">
        <f>ROUND(AS113+AS114+AS115+SUM(AS117:AS119),2)</f>
        <v>0</v>
      </c>
      <c r="AT112" s="79">
        <f t="shared" si="1"/>
        <v>0</v>
      </c>
      <c r="AU112" s="80">
        <f>ROUND(AU113+AU114+AU115+SUM(AU117:AU119),5)</f>
        <v>0</v>
      </c>
      <c r="AV112" s="79">
        <f>ROUND(AZ112*L29,2)</f>
        <v>0</v>
      </c>
      <c r="AW112" s="79">
        <f>ROUND(BA112*L30,2)</f>
        <v>0</v>
      </c>
      <c r="AX112" s="79">
        <f>ROUND(BB112*L29,2)</f>
        <v>0</v>
      </c>
      <c r="AY112" s="79">
        <f>ROUND(BC112*L30,2)</f>
        <v>0</v>
      </c>
      <c r="AZ112" s="79">
        <f>ROUND(AZ113+AZ114+AZ115+SUM(AZ117:AZ119),2)</f>
        <v>0</v>
      </c>
      <c r="BA112" s="79">
        <f>ROUND(BA113+BA114+BA115+SUM(BA117:BA119),2)</f>
        <v>0</v>
      </c>
      <c r="BB112" s="79">
        <f>ROUND(BB113+BB114+BB115+SUM(BB117:BB119),2)</f>
        <v>0</v>
      </c>
      <c r="BC112" s="79">
        <f>ROUND(BC113+BC114+BC115+SUM(BC117:BC119),2)</f>
        <v>0</v>
      </c>
      <c r="BD112" s="81">
        <f>ROUND(BD113+BD114+BD115+SUM(BD117:BD119),2)</f>
        <v>0</v>
      </c>
      <c r="BS112" s="82" t="s">
        <v>76</v>
      </c>
      <c r="BT112" s="82" t="s">
        <v>84</v>
      </c>
      <c r="BU112" s="82" t="s">
        <v>78</v>
      </c>
      <c r="BV112" s="82" t="s">
        <v>79</v>
      </c>
      <c r="BW112" s="82" t="s">
        <v>134</v>
      </c>
      <c r="BX112" s="82" t="s">
        <v>5</v>
      </c>
      <c r="CL112" s="82" t="s">
        <v>1</v>
      </c>
      <c r="CM112" s="82" t="s">
        <v>86</v>
      </c>
    </row>
    <row r="113" spans="1:91" s="3" customFormat="1" ht="16.5" customHeight="1">
      <c r="A113" s="83" t="s">
        <v>87</v>
      </c>
      <c r="B113" s="48"/>
      <c r="C113" s="9"/>
      <c r="D113" s="9"/>
      <c r="E113" s="201" t="s">
        <v>135</v>
      </c>
      <c r="F113" s="201"/>
      <c r="G113" s="201"/>
      <c r="H113" s="201"/>
      <c r="I113" s="201"/>
      <c r="J113" s="9"/>
      <c r="K113" s="201" t="s">
        <v>89</v>
      </c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2">
        <f>'03.1 - Bourací práce'!J32</f>
        <v>0</v>
      </c>
      <c r="AH113" s="203"/>
      <c r="AI113" s="203"/>
      <c r="AJ113" s="203"/>
      <c r="AK113" s="203"/>
      <c r="AL113" s="203"/>
      <c r="AM113" s="203"/>
      <c r="AN113" s="202">
        <f t="shared" si="0"/>
        <v>0</v>
      </c>
      <c r="AO113" s="203"/>
      <c r="AP113" s="203"/>
      <c r="AQ113" s="84" t="s">
        <v>90</v>
      </c>
      <c r="AR113" s="48"/>
      <c r="AS113" s="85">
        <v>0</v>
      </c>
      <c r="AT113" s="86">
        <f t="shared" si="1"/>
        <v>0</v>
      </c>
      <c r="AU113" s="87">
        <f>'03.1 - Bourací práce'!P137</f>
        <v>0</v>
      </c>
      <c r="AV113" s="86">
        <f>'03.1 - Bourací práce'!J35</f>
        <v>0</v>
      </c>
      <c r="AW113" s="86">
        <f>'03.1 - Bourací práce'!J36</f>
        <v>0</v>
      </c>
      <c r="AX113" s="86">
        <f>'03.1 - Bourací práce'!J37</f>
        <v>0</v>
      </c>
      <c r="AY113" s="86">
        <f>'03.1 - Bourací práce'!J38</f>
        <v>0</v>
      </c>
      <c r="AZ113" s="86">
        <f>'03.1 - Bourací práce'!F35</f>
        <v>0</v>
      </c>
      <c r="BA113" s="86">
        <f>'03.1 - Bourací práce'!F36</f>
        <v>0</v>
      </c>
      <c r="BB113" s="86">
        <f>'03.1 - Bourací práce'!F37</f>
        <v>0</v>
      </c>
      <c r="BC113" s="86">
        <f>'03.1 - Bourací práce'!F38</f>
        <v>0</v>
      </c>
      <c r="BD113" s="88">
        <f>'03.1 - Bourací práce'!F39</f>
        <v>0</v>
      </c>
      <c r="BT113" s="25" t="s">
        <v>86</v>
      </c>
      <c r="BV113" s="25" t="s">
        <v>79</v>
      </c>
      <c r="BW113" s="25" t="s">
        <v>136</v>
      </c>
      <c r="BX113" s="25" t="s">
        <v>134</v>
      </c>
      <c r="CL113" s="25" t="s">
        <v>1</v>
      </c>
    </row>
    <row r="114" spans="1:91" s="3" customFormat="1" ht="16.5" customHeight="1">
      <c r="A114" s="83" t="s">
        <v>87</v>
      </c>
      <c r="B114" s="48"/>
      <c r="C114" s="9"/>
      <c r="D114" s="9"/>
      <c r="E114" s="201" t="s">
        <v>137</v>
      </c>
      <c r="F114" s="201"/>
      <c r="G114" s="201"/>
      <c r="H114" s="201"/>
      <c r="I114" s="201"/>
      <c r="J114" s="9"/>
      <c r="K114" s="201" t="s">
        <v>93</v>
      </c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2">
        <f>'03.2 - Rekonstrukce a nov...'!J32</f>
        <v>0</v>
      </c>
      <c r="AH114" s="203"/>
      <c r="AI114" s="203"/>
      <c r="AJ114" s="203"/>
      <c r="AK114" s="203"/>
      <c r="AL114" s="203"/>
      <c r="AM114" s="203"/>
      <c r="AN114" s="202">
        <f t="shared" si="0"/>
        <v>0</v>
      </c>
      <c r="AO114" s="203"/>
      <c r="AP114" s="203"/>
      <c r="AQ114" s="84" t="s">
        <v>90</v>
      </c>
      <c r="AR114" s="48"/>
      <c r="AS114" s="85">
        <v>0</v>
      </c>
      <c r="AT114" s="86">
        <f t="shared" si="1"/>
        <v>0</v>
      </c>
      <c r="AU114" s="87">
        <f>'03.2 - Rekonstrukce a nov...'!P139</f>
        <v>0</v>
      </c>
      <c r="AV114" s="86">
        <f>'03.2 - Rekonstrukce a nov...'!J35</f>
        <v>0</v>
      </c>
      <c r="AW114" s="86">
        <f>'03.2 - Rekonstrukce a nov...'!J36</f>
        <v>0</v>
      </c>
      <c r="AX114" s="86">
        <f>'03.2 - Rekonstrukce a nov...'!J37</f>
        <v>0</v>
      </c>
      <c r="AY114" s="86">
        <f>'03.2 - Rekonstrukce a nov...'!J38</f>
        <v>0</v>
      </c>
      <c r="AZ114" s="86">
        <f>'03.2 - Rekonstrukce a nov...'!F35</f>
        <v>0</v>
      </c>
      <c r="BA114" s="86">
        <f>'03.2 - Rekonstrukce a nov...'!F36</f>
        <v>0</v>
      </c>
      <c r="BB114" s="86">
        <f>'03.2 - Rekonstrukce a nov...'!F37</f>
        <v>0</v>
      </c>
      <c r="BC114" s="86">
        <f>'03.2 - Rekonstrukce a nov...'!F38</f>
        <v>0</v>
      </c>
      <c r="BD114" s="88">
        <f>'03.2 - Rekonstrukce a nov...'!F39</f>
        <v>0</v>
      </c>
      <c r="BT114" s="25" t="s">
        <v>86</v>
      </c>
      <c r="BV114" s="25" t="s">
        <v>79</v>
      </c>
      <c r="BW114" s="25" t="s">
        <v>138</v>
      </c>
      <c r="BX114" s="25" t="s">
        <v>134</v>
      </c>
      <c r="CL114" s="25" t="s">
        <v>1</v>
      </c>
    </row>
    <row r="115" spans="1:91" s="3" customFormat="1" ht="16.5" customHeight="1">
      <c r="B115" s="48"/>
      <c r="C115" s="9"/>
      <c r="D115" s="9"/>
      <c r="E115" s="201" t="s">
        <v>139</v>
      </c>
      <c r="F115" s="201"/>
      <c r="G115" s="201"/>
      <c r="H115" s="201"/>
      <c r="I115" s="201"/>
      <c r="J115" s="9"/>
      <c r="K115" s="201" t="s">
        <v>96</v>
      </c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7">
        <f>ROUND(AG116,2)</f>
        <v>0</v>
      </c>
      <c r="AH115" s="203"/>
      <c r="AI115" s="203"/>
      <c r="AJ115" s="203"/>
      <c r="AK115" s="203"/>
      <c r="AL115" s="203"/>
      <c r="AM115" s="203"/>
      <c r="AN115" s="202">
        <f t="shared" si="0"/>
        <v>0</v>
      </c>
      <c r="AO115" s="203"/>
      <c r="AP115" s="203"/>
      <c r="AQ115" s="84" t="s">
        <v>90</v>
      </c>
      <c r="AR115" s="48"/>
      <c r="AS115" s="85">
        <f>ROUND(AS116,2)</f>
        <v>0</v>
      </c>
      <c r="AT115" s="86">
        <f t="shared" si="1"/>
        <v>0</v>
      </c>
      <c r="AU115" s="87">
        <f>ROUND(AU116,5)</f>
        <v>0</v>
      </c>
      <c r="AV115" s="86">
        <f>ROUND(AZ115*L29,2)</f>
        <v>0</v>
      </c>
      <c r="AW115" s="86">
        <f>ROUND(BA115*L30,2)</f>
        <v>0</v>
      </c>
      <c r="AX115" s="86">
        <f>ROUND(BB115*L29,2)</f>
        <v>0</v>
      </c>
      <c r="AY115" s="86">
        <f>ROUND(BC115*L30,2)</f>
        <v>0</v>
      </c>
      <c r="AZ115" s="86">
        <f>ROUND(AZ116,2)</f>
        <v>0</v>
      </c>
      <c r="BA115" s="86">
        <f>ROUND(BA116,2)</f>
        <v>0</v>
      </c>
      <c r="BB115" s="86">
        <f>ROUND(BB116,2)</f>
        <v>0</v>
      </c>
      <c r="BC115" s="86">
        <f>ROUND(BC116,2)</f>
        <v>0</v>
      </c>
      <c r="BD115" s="88">
        <f>ROUND(BD116,2)</f>
        <v>0</v>
      </c>
      <c r="BS115" s="25" t="s">
        <v>76</v>
      </c>
      <c r="BT115" s="25" t="s">
        <v>86</v>
      </c>
      <c r="BU115" s="25" t="s">
        <v>78</v>
      </c>
      <c r="BV115" s="25" t="s">
        <v>79</v>
      </c>
      <c r="BW115" s="25" t="s">
        <v>140</v>
      </c>
      <c r="BX115" s="25" t="s">
        <v>134</v>
      </c>
      <c r="CL115" s="25" t="s">
        <v>1</v>
      </c>
    </row>
    <row r="116" spans="1:91" s="3" customFormat="1" ht="16.5" customHeight="1">
      <c r="A116" s="83" t="s">
        <v>87</v>
      </c>
      <c r="B116" s="48"/>
      <c r="C116" s="9"/>
      <c r="D116" s="9"/>
      <c r="E116" s="9"/>
      <c r="F116" s="201" t="s">
        <v>141</v>
      </c>
      <c r="G116" s="201"/>
      <c r="H116" s="201"/>
      <c r="I116" s="201"/>
      <c r="J116" s="201"/>
      <c r="K116" s="9"/>
      <c r="L116" s="201" t="s">
        <v>99</v>
      </c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2">
        <f>'03.3.1 - Dešťová kanaliza...'!J34</f>
        <v>0</v>
      </c>
      <c r="AH116" s="203"/>
      <c r="AI116" s="203"/>
      <c r="AJ116" s="203"/>
      <c r="AK116" s="203"/>
      <c r="AL116" s="203"/>
      <c r="AM116" s="203"/>
      <c r="AN116" s="202">
        <f t="shared" si="0"/>
        <v>0</v>
      </c>
      <c r="AO116" s="203"/>
      <c r="AP116" s="203"/>
      <c r="AQ116" s="84" t="s">
        <v>90</v>
      </c>
      <c r="AR116" s="48"/>
      <c r="AS116" s="85">
        <v>0</v>
      </c>
      <c r="AT116" s="86">
        <f t="shared" si="1"/>
        <v>0</v>
      </c>
      <c r="AU116" s="87">
        <f>'03.3.1 - Dešťová kanaliza...'!P134</f>
        <v>0</v>
      </c>
      <c r="AV116" s="86">
        <f>'03.3.1 - Dešťová kanaliza...'!J37</f>
        <v>0</v>
      </c>
      <c r="AW116" s="86">
        <f>'03.3.1 - Dešťová kanaliza...'!J38</f>
        <v>0</v>
      </c>
      <c r="AX116" s="86">
        <f>'03.3.1 - Dešťová kanaliza...'!J39</f>
        <v>0</v>
      </c>
      <c r="AY116" s="86">
        <f>'03.3.1 - Dešťová kanaliza...'!J40</f>
        <v>0</v>
      </c>
      <c r="AZ116" s="86">
        <f>'03.3.1 - Dešťová kanaliza...'!F37</f>
        <v>0</v>
      </c>
      <c r="BA116" s="86">
        <f>'03.3.1 - Dešťová kanaliza...'!F38</f>
        <v>0</v>
      </c>
      <c r="BB116" s="86">
        <f>'03.3.1 - Dešťová kanaliza...'!F39</f>
        <v>0</v>
      </c>
      <c r="BC116" s="86">
        <f>'03.3.1 - Dešťová kanaliza...'!F40</f>
        <v>0</v>
      </c>
      <c r="BD116" s="88">
        <f>'03.3.1 - Dešťová kanaliza...'!F41</f>
        <v>0</v>
      </c>
      <c r="BT116" s="25" t="s">
        <v>100</v>
      </c>
      <c r="BV116" s="25" t="s">
        <v>79</v>
      </c>
      <c r="BW116" s="25" t="s">
        <v>142</v>
      </c>
      <c r="BX116" s="25" t="s">
        <v>140</v>
      </c>
      <c r="CL116" s="25" t="s">
        <v>1</v>
      </c>
    </row>
    <row r="117" spans="1:91" s="3" customFormat="1" ht="16.5" customHeight="1">
      <c r="A117" s="83" t="s">
        <v>87</v>
      </c>
      <c r="B117" s="48"/>
      <c r="C117" s="9"/>
      <c r="D117" s="9"/>
      <c r="E117" s="201" t="s">
        <v>143</v>
      </c>
      <c r="F117" s="201"/>
      <c r="G117" s="201"/>
      <c r="H117" s="201"/>
      <c r="I117" s="201"/>
      <c r="J117" s="9"/>
      <c r="K117" s="201" t="s">
        <v>126</v>
      </c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2">
        <f>'03.4 - Rozvody stlačeného...'!J32</f>
        <v>0</v>
      </c>
      <c r="AH117" s="203"/>
      <c r="AI117" s="203"/>
      <c r="AJ117" s="203"/>
      <c r="AK117" s="203"/>
      <c r="AL117" s="203"/>
      <c r="AM117" s="203"/>
      <c r="AN117" s="202">
        <f t="shared" si="0"/>
        <v>0</v>
      </c>
      <c r="AO117" s="203"/>
      <c r="AP117" s="203"/>
      <c r="AQ117" s="84" t="s">
        <v>90</v>
      </c>
      <c r="AR117" s="48"/>
      <c r="AS117" s="85">
        <v>0</v>
      </c>
      <c r="AT117" s="86">
        <f t="shared" si="1"/>
        <v>0</v>
      </c>
      <c r="AU117" s="87">
        <f>'03.4 - Rozvody stlačeného...'!P122</f>
        <v>0</v>
      </c>
      <c r="AV117" s="86">
        <f>'03.4 - Rozvody stlačeného...'!J35</f>
        <v>0</v>
      </c>
      <c r="AW117" s="86">
        <f>'03.4 - Rozvody stlačeného...'!J36</f>
        <v>0</v>
      </c>
      <c r="AX117" s="86">
        <f>'03.4 - Rozvody stlačeného...'!J37</f>
        <v>0</v>
      </c>
      <c r="AY117" s="86">
        <f>'03.4 - Rozvody stlačeného...'!J38</f>
        <v>0</v>
      </c>
      <c r="AZ117" s="86">
        <f>'03.4 - Rozvody stlačeného...'!F35</f>
        <v>0</v>
      </c>
      <c r="BA117" s="86">
        <f>'03.4 - Rozvody stlačeného...'!F36</f>
        <v>0</v>
      </c>
      <c r="BB117" s="86">
        <f>'03.4 - Rozvody stlačeného...'!F37</f>
        <v>0</v>
      </c>
      <c r="BC117" s="86">
        <f>'03.4 - Rozvody stlačeného...'!F38</f>
        <v>0</v>
      </c>
      <c r="BD117" s="88">
        <f>'03.4 - Rozvody stlačeného...'!F39</f>
        <v>0</v>
      </c>
      <c r="BT117" s="25" t="s">
        <v>86</v>
      </c>
      <c r="BV117" s="25" t="s">
        <v>79</v>
      </c>
      <c r="BW117" s="25" t="s">
        <v>144</v>
      </c>
      <c r="BX117" s="25" t="s">
        <v>134</v>
      </c>
      <c r="CL117" s="25" t="s">
        <v>1</v>
      </c>
    </row>
    <row r="118" spans="1:91" s="3" customFormat="1" ht="16.5" customHeight="1">
      <c r="A118" s="83" t="s">
        <v>87</v>
      </c>
      <c r="B118" s="48"/>
      <c r="C118" s="9"/>
      <c r="D118" s="9"/>
      <c r="E118" s="201" t="s">
        <v>145</v>
      </c>
      <c r="F118" s="201"/>
      <c r="G118" s="201"/>
      <c r="H118" s="201"/>
      <c r="I118" s="201"/>
      <c r="J118" s="9"/>
      <c r="K118" s="201" t="s">
        <v>109</v>
      </c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2">
        <f>'03.5 - Slaboproud'!J32</f>
        <v>0</v>
      </c>
      <c r="AH118" s="203"/>
      <c r="AI118" s="203"/>
      <c r="AJ118" s="203"/>
      <c r="AK118" s="203"/>
      <c r="AL118" s="203"/>
      <c r="AM118" s="203"/>
      <c r="AN118" s="202">
        <f t="shared" si="0"/>
        <v>0</v>
      </c>
      <c r="AO118" s="203"/>
      <c r="AP118" s="203"/>
      <c r="AQ118" s="84" t="s">
        <v>90</v>
      </c>
      <c r="AR118" s="48"/>
      <c r="AS118" s="85">
        <v>0</v>
      </c>
      <c r="AT118" s="86">
        <f t="shared" si="1"/>
        <v>0</v>
      </c>
      <c r="AU118" s="87">
        <f>'03.5 - Slaboproud'!P124</f>
        <v>0</v>
      </c>
      <c r="AV118" s="86">
        <f>'03.5 - Slaboproud'!J35</f>
        <v>0</v>
      </c>
      <c r="AW118" s="86">
        <f>'03.5 - Slaboproud'!J36</f>
        <v>0</v>
      </c>
      <c r="AX118" s="86">
        <f>'03.5 - Slaboproud'!J37</f>
        <v>0</v>
      </c>
      <c r="AY118" s="86">
        <f>'03.5 - Slaboproud'!J38</f>
        <v>0</v>
      </c>
      <c r="AZ118" s="86">
        <f>'03.5 - Slaboproud'!F35</f>
        <v>0</v>
      </c>
      <c r="BA118" s="86">
        <f>'03.5 - Slaboproud'!F36</f>
        <v>0</v>
      </c>
      <c r="BB118" s="86">
        <f>'03.5 - Slaboproud'!F37</f>
        <v>0</v>
      </c>
      <c r="BC118" s="86">
        <f>'03.5 - Slaboproud'!F38</f>
        <v>0</v>
      </c>
      <c r="BD118" s="88">
        <f>'03.5 - Slaboproud'!F39</f>
        <v>0</v>
      </c>
      <c r="BT118" s="25" t="s">
        <v>86</v>
      </c>
      <c r="BV118" s="25" t="s">
        <v>79</v>
      </c>
      <c r="BW118" s="25" t="s">
        <v>146</v>
      </c>
      <c r="BX118" s="25" t="s">
        <v>134</v>
      </c>
      <c r="CL118" s="25" t="s">
        <v>1</v>
      </c>
    </row>
    <row r="119" spans="1:91" s="3" customFormat="1" ht="16.5" customHeight="1">
      <c r="A119" s="83" t="s">
        <v>87</v>
      </c>
      <c r="B119" s="48"/>
      <c r="C119" s="9"/>
      <c r="D119" s="9"/>
      <c r="E119" s="201" t="s">
        <v>147</v>
      </c>
      <c r="F119" s="201"/>
      <c r="G119" s="201"/>
      <c r="H119" s="201"/>
      <c r="I119" s="201"/>
      <c r="J119" s="9"/>
      <c r="K119" s="201" t="s">
        <v>112</v>
      </c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2">
        <f>'03.6 - Silnoproud'!J32</f>
        <v>0</v>
      </c>
      <c r="AH119" s="203"/>
      <c r="AI119" s="203"/>
      <c r="AJ119" s="203"/>
      <c r="AK119" s="203"/>
      <c r="AL119" s="203"/>
      <c r="AM119" s="203"/>
      <c r="AN119" s="202">
        <f t="shared" si="0"/>
        <v>0</v>
      </c>
      <c r="AO119" s="203"/>
      <c r="AP119" s="203"/>
      <c r="AQ119" s="84" t="s">
        <v>90</v>
      </c>
      <c r="AR119" s="48"/>
      <c r="AS119" s="85">
        <v>0</v>
      </c>
      <c r="AT119" s="86">
        <f t="shared" si="1"/>
        <v>0</v>
      </c>
      <c r="AU119" s="87">
        <f>'03.6 - Silnoproud'!P127</f>
        <v>0</v>
      </c>
      <c r="AV119" s="86">
        <f>'03.6 - Silnoproud'!J35</f>
        <v>0</v>
      </c>
      <c r="AW119" s="86">
        <f>'03.6 - Silnoproud'!J36</f>
        <v>0</v>
      </c>
      <c r="AX119" s="86">
        <f>'03.6 - Silnoproud'!J37</f>
        <v>0</v>
      </c>
      <c r="AY119" s="86">
        <f>'03.6 - Silnoproud'!J38</f>
        <v>0</v>
      </c>
      <c r="AZ119" s="86">
        <f>'03.6 - Silnoproud'!F35</f>
        <v>0</v>
      </c>
      <c r="BA119" s="86">
        <f>'03.6 - Silnoproud'!F36</f>
        <v>0</v>
      </c>
      <c r="BB119" s="86">
        <f>'03.6 - Silnoproud'!F37</f>
        <v>0</v>
      </c>
      <c r="BC119" s="86">
        <f>'03.6 - Silnoproud'!F38</f>
        <v>0</v>
      </c>
      <c r="BD119" s="88">
        <f>'03.6 - Silnoproud'!F39</f>
        <v>0</v>
      </c>
      <c r="BT119" s="25" t="s">
        <v>86</v>
      </c>
      <c r="BV119" s="25" t="s">
        <v>79</v>
      </c>
      <c r="BW119" s="25" t="s">
        <v>148</v>
      </c>
      <c r="BX119" s="25" t="s">
        <v>134</v>
      </c>
      <c r="CL119" s="25" t="s">
        <v>1</v>
      </c>
    </row>
    <row r="120" spans="1:91" s="6" customFormat="1" ht="16.5" customHeight="1">
      <c r="A120" s="83" t="s">
        <v>87</v>
      </c>
      <c r="B120" s="74"/>
      <c r="C120" s="75"/>
      <c r="D120" s="200" t="s">
        <v>149</v>
      </c>
      <c r="E120" s="200"/>
      <c r="F120" s="200"/>
      <c r="G120" s="200"/>
      <c r="H120" s="200"/>
      <c r="I120" s="76"/>
      <c r="J120" s="200" t="s">
        <v>150</v>
      </c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6">
        <f>'VRN - Vedlejší rozpočtové...'!J30</f>
        <v>0</v>
      </c>
      <c r="AH120" s="205"/>
      <c r="AI120" s="205"/>
      <c r="AJ120" s="205"/>
      <c r="AK120" s="205"/>
      <c r="AL120" s="205"/>
      <c r="AM120" s="205"/>
      <c r="AN120" s="206">
        <f t="shared" si="0"/>
        <v>0</v>
      </c>
      <c r="AO120" s="205"/>
      <c r="AP120" s="205"/>
      <c r="AQ120" s="77" t="s">
        <v>83</v>
      </c>
      <c r="AR120" s="74"/>
      <c r="AS120" s="89">
        <v>0</v>
      </c>
      <c r="AT120" s="90">
        <f t="shared" si="1"/>
        <v>0</v>
      </c>
      <c r="AU120" s="91">
        <f>'VRN - Vedlejší rozpočtové...'!P117</f>
        <v>0</v>
      </c>
      <c r="AV120" s="90">
        <f>'VRN - Vedlejší rozpočtové...'!J33</f>
        <v>0</v>
      </c>
      <c r="AW120" s="90">
        <f>'VRN - Vedlejší rozpočtové...'!J34</f>
        <v>0</v>
      </c>
      <c r="AX120" s="90">
        <f>'VRN - Vedlejší rozpočtové...'!J35</f>
        <v>0</v>
      </c>
      <c r="AY120" s="90">
        <f>'VRN - Vedlejší rozpočtové...'!J36</f>
        <v>0</v>
      </c>
      <c r="AZ120" s="90">
        <f>'VRN - Vedlejší rozpočtové...'!F33</f>
        <v>0</v>
      </c>
      <c r="BA120" s="90">
        <f>'VRN - Vedlejší rozpočtové...'!F34</f>
        <v>0</v>
      </c>
      <c r="BB120" s="90">
        <f>'VRN - Vedlejší rozpočtové...'!F35</f>
        <v>0</v>
      </c>
      <c r="BC120" s="90">
        <f>'VRN - Vedlejší rozpočtové...'!F36</f>
        <v>0</v>
      </c>
      <c r="BD120" s="92">
        <f>'VRN - Vedlejší rozpočtové...'!F37</f>
        <v>0</v>
      </c>
      <c r="BT120" s="82" t="s">
        <v>84</v>
      </c>
      <c r="BV120" s="82" t="s">
        <v>79</v>
      </c>
      <c r="BW120" s="82" t="s">
        <v>151</v>
      </c>
      <c r="BX120" s="82" t="s">
        <v>5</v>
      </c>
      <c r="CL120" s="82" t="s">
        <v>1</v>
      </c>
      <c r="CM120" s="82" t="s">
        <v>86</v>
      </c>
    </row>
    <row r="121" spans="1:91" s="1" customFormat="1" ht="30" customHeight="1">
      <c r="B121" s="32"/>
      <c r="AR121" s="32"/>
    </row>
    <row r="122" spans="1:91" s="1" customFormat="1" ht="6.9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32"/>
    </row>
  </sheetData>
  <sheetProtection algorithmName="SHA-512" hashValue="IZjswEOTB7gCkf0efnTFrz1mndAflL6pXYAbDzYBHY1IEzLCNbGTDDRYaafWtK1Onkp5IIlz0em6U0ICvzLJ+g==" saltValue="X2LVP9rnrXdbQMG21PsPKK5CtJwxfY765rBKXIdC7RFsEiJnTWKozLArnXcc5eczseasYyURYH1y2vqw4Litgg==" spinCount="100000" sheet="1" objects="1" scenarios="1" formatColumns="0" formatRows="0"/>
  <mergeCells count="142"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E103:I103"/>
    <mergeCell ref="K103:AF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G96:AM96"/>
    <mergeCell ref="AN96:AP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G94:AM94"/>
    <mergeCell ref="AN94:AP94"/>
    <mergeCell ref="K98:AF98"/>
    <mergeCell ref="E98:I98"/>
    <mergeCell ref="L99:AF99"/>
    <mergeCell ref="F99:J99"/>
    <mergeCell ref="L100:AF100"/>
    <mergeCell ref="F100:J100"/>
    <mergeCell ref="K101:AF101"/>
    <mergeCell ref="E101:I101"/>
    <mergeCell ref="E102:I102"/>
    <mergeCell ref="K102:AF102"/>
    <mergeCell ref="L85:AO85"/>
    <mergeCell ref="C92:G92"/>
    <mergeCell ref="I92:AF92"/>
    <mergeCell ref="J95:AF95"/>
    <mergeCell ref="D95:H95"/>
    <mergeCell ref="K96:AF96"/>
    <mergeCell ref="E96:I96"/>
    <mergeCell ref="K97:AF97"/>
    <mergeCell ref="E97:I97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E119:I119"/>
    <mergeCell ref="K119:AF119"/>
    <mergeCell ref="D120:H120"/>
    <mergeCell ref="J120:AF120"/>
    <mergeCell ref="AG101:AM101"/>
    <mergeCell ref="AN101:AP101"/>
    <mergeCell ref="AG102:AM102"/>
    <mergeCell ref="AN102:AP102"/>
    <mergeCell ref="AG103:AM103"/>
    <mergeCell ref="AN103:AP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E114:I114"/>
    <mergeCell ref="K114:AF114"/>
    <mergeCell ref="K115:AF115"/>
    <mergeCell ref="E115:I115"/>
    <mergeCell ref="F116:J116"/>
    <mergeCell ref="L116:AF116"/>
    <mergeCell ref="K117:AF117"/>
    <mergeCell ref="E117:I117"/>
    <mergeCell ref="E118:I118"/>
    <mergeCell ref="K118:AF118"/>
    <mergeCell ref="K109:AF109"/>
    <mergeCell ref="E109:I109"/>
    <mergeCell ref="E110:I110"/>
    <mergeCell ref="K110:AF110"/>
    <mergeCell ref="K111:AF111"/>
    <mergeCell ref="E111:I111"/>
    <mergeCell ref="D112:H112"/>
    <mergeCell ref="J112:AF112"/>
    <mergeCell ref="K113:AF113"/>
    <mergeCell ref="E113:I113"/>
    <mergeCell ref="J104:AF104"/>
    <mergeCell ref="D104:H104"/>
    <mergeCell ref="E105:I105"/>
    <mergeCell ref="K105:AF105"/>
    <mergeCell ref="E106:I106"/>
    <mergeCell ref="K106:AF106"/>
    <mergeCell ref="E107:I107"/>
    <mergeCell ref="K107:AF107"/>
    <mergeCell ref="L108:AF108"/>
    <mergeCell ref="F108:J108"/>
  </mergeCells>
  <hyperlinks>
    <hyperlink ref="A96" location="'01.1 - Bourací práce'!C2" display="/" xr:uid="{00000000-0004-0000-0000-000000000000}"/>
    <hyperlink ref="A97" location="'01.2 - Rekonstrukce a nov...'!C2" display="/" xr:uid="{00000000-0004-0000-0000-000001000000}"/>
    <hyperlink ref="A99" location="'01.3.1 - Dešťová kanaliza...'!C2" display="/" xr:uid="{00000000-0004-0000-0000-000002000000}"/>
    <hyperlink ref="A100" location="'01.3.2 - Oplocení'!C2" display="/" xr:uid="{00000000-0004-0000-0000-000003000000}"/>
    <hyperlink ref="A101" location="'01.4 - Rrozvody stlačenéh...'!C2" display="/" xr:uid="{00000000-0004-0000-0000-000004000000}"/>
    <hyperlink ref="A102" location="'01.5 - Slaboproud'!C2" display="/" xr:uid="{00000000-0004-0000-0000-000005000000}"/>
    <hyperlink ref="A103" location="'01.6 - Silnoproud'!C2" display="/" xr:uid="{00000000-0004-0000-0000-000006000000}"/>
    <hyperlink ref="A105" location="'02.1 - Bourací práce'!C2" display="/" xr:uid="{00000000-0004-0000-0000-000007000000}"/>
    <hyperlink ref="A106" location="'02.2 - Rekonstrukce a nov...'!C2" display="/" xr:uid="{00000000-0004-0000-0000-000008000000}"/>
    <hyperlink ref="A108" location="'02.3.1 - Dešťová kanaliza...'!C2" display="/" xr:uid="{00000000-0004-0000-0000-000009000000}"/>
    <hyperlink ref="A109" location="'02.4 - Rozvody stlačeného...'!C2" display="/" xr:uid="{00000000-0004-0000-0000-00000A000000}"/>
    <hyperlink ref="A110" location="'02.5 - Slaboproud'!C2" display="/" xr:uid="{00000000-0004-0000-0000-00000B000000}"/>
    <hyperlink ref="A111" location="'02.6 - Silnoproud'!C2" display="/" xr:uid="{00000000-0004-0000-0000-00000C000000}"/>
    <hyperlink ref="A113" location="'03.1 - Bourací práce'!C2" display="/" xr:uid="{00000000-0004-0000-0000-00000D000000}"/>
    <hyperlink ref="A114" location="'03.2 - Rekonstrukce a nov...'!C2" display="/" xr:uid="{00000000-0004-0000-0000-00000E000000}"/>
    <hyperlink ref="A116" location="'03.3.1 - Dešťová kanaliza...'!C2" display="/" xr:uid="{00000000-0004-0000-0000-00000F000000}"/>
    <hyperlink ref="A117" location="'03.4 - Rozvody stlačeného...'!C2" display="/" xr:uid="{00000000-0004-0000-0000-000010000000}"/>
    <hyperlink ref="A118" location="'03.5 - Slaboproud'!C2" display="/" xr:uid="{00000000-0004-0000-0000-000011000000}"/>
    <hyperlink ref="A119" location="'03.6 - Silnoproud'!C2" display="/" xr:uid="{00000000-0004-0000-0000-000012000000}"/>
    <hyperlink ref="A120" location="'VRN - Vedlejší rozpočtové...'!C2" display="/" xr:uid="{00000000-0004-0000-00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76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120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1913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2007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ROUND(J139,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ROUND((SUM(BE139:BE766)),  2)</f>
        <v>0</v>
      </c>
      <c r="I35" s="96">
        <v>0.21</v>
      </c>
      <c r="J35" s="86">
        <f>ROUND(((SUM(BE139:BE766))*I35),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ROUND((SUM(BF139:BF766)),  2)</f>
        <v>0</v>
      </c>
      <c r="I36" s="96">
        <v>0.15</v>
      </c>
      <c r="J36" s="86">
        <f>ROUND(((SUM(BF139:BF766))*I36),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ROUND((SUM(BG139:BG766)),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ROUND((SUM(BH139:BH766)),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ROUND((SUM(BI139:BI766)),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1913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02.2 - Rekonstrukce a nové konstrukce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J139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J140</f>
        <v>0</v>
      </c>
      <c r="L99" s="108"/>
    </row>
    <row r="100" spans="2:47" s="9" customFormat="1" ht="19.95" customHeight="1">
      <c r="B100" s="112"/>
      <c r="D100" s="113" t="s">
        <v>567</v>
      </c>
      <c r="E100" s="114"/>
      <c r="F100" s="114"/>
      <c r="G100" s="114"/>
      <c r="H100" s="114"/>
      <c r="I100" s="114"/>
      <c r="J100" s="115">
        <f>J141</f>
        <v>0</v>
      </c>
      <c r="L100" s="112"/>
    </row>
    <row r="101" spans="2:47" s="9" customFormat="1" ht="19.95" customHeight="1">
      <c r="B101" s="112"/>
      <c r="D101" s="113" t="s">
        <v>568</v>
      </c>
      <c r="E101" s="114"/>
      <c r="F101" s="114"/>
      <c r="G101" s="114"/>
      <c r="H101" s="114"/>
      <c r="I101" s="114"/>
      <c r="J101" s="115">
        <f>J176</f>
        <v>0</v>
      </c>
      <c r="L101" s="112"/>
    </row>
    <row r="102" spans="2:47" s="9" customFormat="1" ht="19.95" customHeight="1">
      <c r="B102" s="112"/>
      <c r="D102" s="113" t="s">
        <v>569</v>
      </c>
      <c r="E102" s="114"/>
      <c r="F102" s="114"/>
      <c r="G102" s="114"/>
      <c r="H102" s="114"/>
      <c r="I102" s="114"/>
      <c r="J102" s="115">
        <f>J205</f>
        <v>0</v>
      </c>
      <c r="L102" s="112"/>
    </row>
    <row r="103" spans="2:47" s="9" customFormat="1" ht="19.95" customHeight="1">
      <c r="B103" s="112"/>
      <c r="D103" s="113" t="s">
        <v>570</v>
      </c>
      <c r="E103" s="114"/>
      <c r="F103" s="114"/>
      <c r="G103" s="114"/>
      <c r="H103" s="114"/>
      <c r="I103" s="114"/>
      <c r="J103" s="115">
        <f>J232</f>
        <v>0</v>
      </c>
      <c r="L103" s="112"/>
    </row>
    <row r="104" spans="2:47" s="9" customFormat="1" ht="19.95" customHeight="1">
      <c r="B104" s="112"/>
      <c r="D104" s="113" t="s">
        <v>571</v>
      </c>
      <c r="E104" s="114"/>
      <c r="F104" s="114"/>
      <c r="G104" s="114"/>
      <c r="H104" s="114"/>
      <c r="I104" s="114"/>
      <c r="J104" s="115">
        <f>J432</f>
        <v>0</v>
      </c>
      <c r="L104" s="112"/>
    </row>
    <row r="105" spans="2:47" s="9" customFormat="1" ht="19.95" customHeight="1">
      <c r="B105" s="112"/>
      <c r="D105" s="113" t="s">
        <v>572</v>
      </c>
      <c r="E105" s="114"/>
      <c r="F105" s="114"/>
      <c r="G105" s="114"/>
      <c r="H105" s="114"/>
      <c r="I105" s="114"/>
      <c r="J105" s="115">
        <f>J467</f>
        <v>0</v>
      </c>
      <c r="L105" s="112"/>
    </row>
    <row r="106" spans="2:47" s="8" customFormat="1" ht="24.9" customHeight="1">
      <c r="B106" s="108"/>
      <c r="D106" s="109" t="s">
        <v>167</v>
      </c>
      <c r="E106" s="110"/>
      <c r="F106" s="110"/>
      <c r="G106" s="110"/>
      <c r="H106" s="110"/>
      <c r="I106" s="110"/>
      <c r="J106" s="111">
        <f>J469</f>
        <v>0</v>
      </c>
      <c r="L106" s="108"/>
    </row>
    <row r="107" spans="2:47" s="9" customFormat="1" ht="19.95" customHeight="1">
      <c r="B107" s="112"/>
      <c r="D107" s="113" t="s">
        <v>168</v>
      </c>
      <c r="E107" s="114"/>
      <c r="F107" s="114"/>
      <c r="G107" s="114"/>
      <c r="H107" s="114"/>
      <c r="I107" s="114"/>
      <c r="J107" s="115">
        <f>J470</f>
        <v>0</v>
      </c>
      <c r="L107" s="112"/>
    </row>
    <row r="108" spans="2:47" s="9" customFormat="1" ht="19.95" customHeight="1">
      <c r="B108" s="112"/>
      <c r="D108" s="113" t="s">
        <v>170</v>
      </c>
      <c r="E108" s="114"/>
      <c r="F108" s="114"/>
      <c r="G108" s="114"/>
      <c r="H108" s="114"/>
      <c r="I108" s="114"/>
      <c r="J108" s="115">
        <f>J592</f>
        <v>0</v>
      </c>
      <c r="L108" s="112"/>
    </row>
    <row r="109" spans="2:47" s="9" customFormat="1" ht="19.95" customHeight="1">
      <c r="B109" s="112"/>
      <c r="D109" s="113" t="s">
        <v>573</v>
      </c>
      <c r="E109" s="114"/>
      <c r="F109" s="114"/>
      <c r="G109" s="114"/>
      <c r="H109" s="114"/>
      <c r="I109" s="114"/>
      <c r="J109" s="115">
        <f>J601</f>
        <v>0</v>
      </c>
      <c r="L109" s="112"/>
    </row>
    <row r="110" spans="2:47" s="9" customFormat="1" ht="19.95" customHeight="1">
      <c r="B110" s="112"/>
      <c r="D110" s="113" t="s">
        <v>574</v>
      </c>
      <c r="E110" s="114"/>
      <c r="F110" s="114"/>
      <c r="G110" s="114"/>
      <c r="H110" s="114"/>
      <c r="I110" s="114"/>
      <c r="J110" s="115">
        <f>J606</f>
        <v>0</v>
      </c>
      <c r="L110" s="112"/>
    </row>
    <row r="111" spans="2:47" s="9" customFormat="1" ht="19.95" customHeight="1">
      <c r="B111" s="112"/>
      <c r="D111" s="113" t="s">
        <v>174</v>
      </c>
      <c r="E111" s="114"/>
      <c r="F111" s="114"/>
      <c r="G111" s="114"/>
      <c r="H111" s="114"/>
      <c r="I111" s="114"/>
      <c r="J111" s="115">
        <f>J616</f>
        <v>0</v>
      </c>
      <c r="L111" s="112"/>
    </row>
    <row r="112" spans="2:47" s="9" customFormat="1" ht="19.95" customHeight="1">
      <c r="B112" s="112"/>
      <c r="D112" s="113" t="s">
        <v>175</v>
      </c>
      <c r="E112" s="114"/>
      <c r="F112" s="114"/>
      <c r="G112" s="114"/>
      <c r="H112" s="114"/>
      <c r="I112" s="114"/>
      <c r="J112" s="115">
        <f>J639</f>
        <v>0</v>
      </c>
      <c r="L112" s="112"/>
    </row>
    <row r="113" spans="2:12" s="9" customFormat="1" ht="19.95" customHeight="1">
      <c r="B113" s="112"/>
      <c r="D113" s="113" t="s">
        <v>575</v>
      </c>
      <c r="E113" s="114"/>
      <c r="F113" s="114"/>
      <c r="G113" s="114"/>
      <c r="H113" s="114"/>
      <c r="I113" s="114"/>
      <c r="J113" s="115">
        <f>J646</f>
        <v>0</v>
      </c>
      <c r="L113" s="112"/>
    </row>
    <row r="114" spans="2:12" s="9" customFormat="1" ht="19.95" customHeight="1">
      <c r="B114" s="112"/>
      <c r="D114" s="113" t="s">
        <v>176</v>
      </c>
      <c r="E114" s="114"/>
      <c r="F114" s="114"/>
      <c r="G114" s="114"/>
      <c r="H114" s="114"/>
      <c r="I114" s="114"/>
      <c r="J114" s="115">
        <f>J651</f>
        <v>0</v>
      </c>
      <c r="L114" s="112"/>
    </row>
    <row r="115" spans="2:12" s="9" customFormat="1" ht="19.95" customHeight="1">
      <c r="B115" s="112"/>
      <c r="D115" s="113" t="s">
        <v>177</v>
      </c>
      <c r="E115" s="114"/>
      <c r="F115" s="114"/>
      <c r="G115" s="114"/>
      <c r="H115" s="114"/>
      <c r="I115" s="114"/>
      <c r="J115" s="115">
        <f>J706</f>
        <v>0</v>
      </c>
      <c r="L115" s="112"/>
    </row>
    <row r="116" spans="2:12" s="9" customFormat="1" ht="19.95" customHeight="1">
      <c r="B116" s="112"/>
      <c r="D116" s="113" t="s">
        <v>178</v>
      </c>
      <c r="E116" s="114"/>
      <c r="F116" s="114"/>
      <c r="G116" s="114"/>
      <c r="H116" s="114"/>
      <c r="I116" s="114"/>
      <c r="J116" s="115">
        <f>J745</f>
        <v>0</v>
      </c>
      <c r="L116" s="112"/>
    </row>
    <row r="117" spans="2:12" s="8" customFormat="1" ht="24.9" customHeight="1">
      <c r="B117" s="108"/>
      <c r="D117" s="109" t="s">
        <v>576</v>
      </c>
      <c r="E117" s="110"/>
      <c r="F117" s="110"/>
      <c r="G117" s="110"/>
      <c r="H117" s="110"/>
      <c r="I117" s="110"/>
      <c r="J117" s="111">
        <f>J762</f>
        <v>0</v>
      </c>
      <c r="L117" s="108"/>
    </row>
    <row r="118" spans="2:12" s="1" customFormat="1" ht="21.75" customHeight="1">
      <c r="B118" s="32"/>
      <c r="L118" s="32"/>
    </row>
    <row r="119" spans="2:12" s="1" customFormat="1" ht="6.9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2"/>
    </row>
    <row r="123" spans="2:12" s="1" customFormat="1" ht="6.9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4" spans="2:12" s="1" customFormat="1" ht="24.9" customHeight="1">
      <c r="B124" s="32"/>
      <c r="C124" s="21" t="s">
        <v>180</v>
      </c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16</v>
      </c>
      <c r="L126" s="32"/>
    </row>
    <row r="127" spans="2:12" s="1" customFormat="1" ht="16.5" customHeight="1">
      <c r="B127" s="32"/>
      <c r="E127" s="243" t="str">
        <f>E7</f>
        <v>Rekonstrukce objektu garáží nákladních vozidel Trutnov</v>
      </c>
      <c r="F127" s="244"/>
      <c r="G127" s="244"/>
      <c r="H127" s="244"/>
      <c r="L127" s="32"/>
    </row>
    <row r="128" spans="2:12" ht="12" customHeight="1">
      <c r="B128" s="20"/>
      <c r="C128" s="27" t="s">
        <v>153</v>
      </c>
      <c r="L128" s="20"/>
    </row>
    <row r="129" spans="2:65" s="1" customFormat="1" ht="16.5" customHeight="1">
      <c r="B129" s="32"/>
      <c r="E129" s="243" t="s">
        <v>1913</v>
      </c>
      <c r="F129" s="245"/>
      <c r="G129" s="245"/>
      <c r="H129" s="245"/>
      <c r="L129" s="32"/>
    </row>
    <row r="130" spans="2:65" s="1" customFormat="1" ht="12" customHeight="1">
      <c r="B130" s="32"/>
      <c r="C130" s="27" t="s">
        <v>155</v>
      </c>
      <c r="L130" s="32"/>
    </row>
    <row r="131" spans="2:65" s="1" customFormat="1" ht="16.5" customHeight="1">
      <c r="B131" s="32"/>
      <c r="E131" s="208" t="str">
        <f>E11</f>
        <v>02.2 - Rekonstrukce a nové konstrukce</v>
      </c>
      <c r="F131" s="245"/>
      <c r="G131" s="245"/>
      <c r="H131" s="245"/>
      <c r="L131" s="32"/>
    </row>
    <row r="132" spans="2:65" s="1" customFormat="1" ht="6.9" customHeight="1">
      <c r="B132" s="32"/>
      <c r="L132" s="32"/>
    </row>
    <row r="133" spans="2:65" s="1" customFormat="1" ht="12" customHeight="1">
      <c r="B133" s="32"/>
      <c r="C133" s="27" t="s">
        <v>20</v>
      </c>
      <c r="F133" s="25" t="str">
        <f>F14</f>
        <v>Trutnov</v>
      </c>
      <c r="I133" s="27" t="s">
        <v>22</v>
      </c>
      <c r="J133" s="52" t="str">
        <f>IF(J14="","",J14)</f>
        <v>9. 1. 2023</v>
      </c>
      <c r="L133" s="32"/>
    </row>
    <row r="134" spans="2:65" s="1" customFormat="1" ht="6.9" customHeight="1">
      <c r="B134" s="32"/>
      <c r="L134" s="32"/>
    </row>
    <row r="135" spans="2:65" s="1" customFormat="1" ht="15.15" customHeight="1">
      <c r="B135" s="32"/>
      <c r="C135" s="27" t="s">
        <v>24</v>
      </c>
      <c r="F135" s="25" t="str">
        <f>E17</f>
        <v>Údržba silnic Královéhradeckého kraje a.s.</v>
      </c>
      <c r="I135" s="27" t="s">
        <v>30</v>
      </c>
      <c r="J135" s="30" t="str">
        <f>E23</f>
        <v>IRBOS s.r.o.</v>
      </c>
      <c r="L135" s="32"/>
    </row>
    <row r="136" spans="2:65" s="1" customFormat="1" ht="15.15" customHeight="1">
      <c r="B136" s="32"/>
      <c r="C136" s="27" t="s">
        <v>28</v>
      </c>
      <c r="F136" s="25" t="str">
        <f>IF(E20="","",E20)</f>
        <v>Vyplň údaj</v>
      </c>
      <c r="I136" s="27" t="s">
        <v>33</v>
      </c>
      <c r="J136" s="30" t="str">
        <f>E26</f>
        <v xml:space="preserve"> 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16"/>
      <c r="C138" s="117" t="s">
        <v>181</v>
      </c>
      <c r="D138" s="118" t="s">
        <v>62</v>
      </c>
      <c r="E138" s="118" t="s">
        <v>58</v>
      </c>
      <c r="F138" s="118" t="s">
        <v>59</v>
      </c>
      <c r="G138" s="118" t="s">
        <v>182</v>
      </c>
      <c r="H138" s="118" t="s">
        <v>183</v>
      </c>
      <c r="I138" s="118" t="s">
        <v>184</v>
      </c>
      <c r="J138" s="118" t="s">
        <v>159</v>
      </c>
      <c r="K138" s="119" t="s">
        <v>185</v>
      </c>
      <c r="L138" s="116"/>
      <c r="M138" s="59" t="s">
        <v>1</v>
      </c>
      <c r="N138" s="60" t="s">
        <v>41</v>
      </c>
      <c r="O138" s="60" t="s">
        <v>186</v>
      </c>
      <c r="P138" s="60" t="s">
        <v>187</v>
      </c>
      <c r="Q138" s="60" t="s">
        <v>188</v>
      </c>
      <c r="R138" s="60" t="s">
        <v>189</v>
      </c>
      <c r="S138" s="60" t="s">
        <v>190</v>
      </c>
      <c r="T138" s="61" t="s">
        <v>191</v>
      </c>
    </row>
    <row r="139" spans="2:65" s="1" customFormat="1" ht="22.8" customHeight="1">
      <c r="B139" s="32"/>
      <c r="C139" s="64" t="s">
        <v>192</v>
      </c>
      <c r="J139" s="120">
        <f>BK139</f>
        <v>0</v>
      </c>
      <c r="L139" s="32"/>
      <c r="M139" s="62"/>
      <c r="N139" s="53"/>
      <c r="O139" s="53"/>
      <c r="P139" s="121">
        <f>P140+P469+P762</f>
        <v>0</v>
      </c>
      <c r="Q139" s="53"/>
      <c r="R139" s="121">
        <f>R140+R469+R762</f>
        <v>673.72568417999992</v>
      </c>
      <c r="S139" s="53"/>
      <c r="T139" s="122">
        <f>T140+T469+T762</f>
        <v>3.00716E-2</v>
      </c>
      <c r="AT139" s="17" t="s">
        <v>76</v>
      </c>
      <c r="AU139" s="17" t="s">
        <v>161</v>
      </c>
      <c r="BK139" s="123">
        <f>BK140+BK469+BK762</f>
        <v>0</v>
      </c>
    </row>
    <row r="140" spans="2:65" s="11" customFormat="1" ht="25.95" customHeight="1">
      <c r="B140" s="124"/>
      <c r="D140" s="125" t="s">
        <v>76</v>
      </c>
      <c r="E140" s="126" t="s">
        <v>193</v>
      </c>
      <c r="F140" s="126" t="s">
        <v>194</v>
      </c>
      <c r="I140" s="127"/>
      <c r="J140" s="128">
        <f>BK140</f>
        <v>0</v>
      </c>
      <c r="L140" s="124"/>
      <c r="M140" s="129"/>
      <c r="P140" s="130">
        <f>P141+P176+P205+P232+P432+P467</f>
        <v>0</v>
      </c>
      <c r="R140" s="130">
        <f>R141+R176+R205+R232+R432+R467</f>
        <v>650.20885202999989</v>
      </c>
      <c r="T140" s="131">
        <f>T141+T176+T205+T232+T432+T467</f>
        <v>3.00716E-2</v>
      </c>
      <c r="AR140" s="125" t="s">
        <v>84</v>
      </c>
      <c r="AT140" s="132" t="s">
        <v>76</v>
      </c>
      <c r="AU140" s="132" t="s">
        <v>77</v>
      </c>
      <c r="AY140" s="125" t="s">
        <v>195</v>
      </c>
      <c r="BK140" s="133">
        <f>BK141+BK176+BK205+BK232+BK432+BK467</f>
        <v>0</v>
      </c>
    </row>
    <row r="141" spans="2:65" s="11" customFormat="1" ht="22.8" customHeight="1">
      <c r="B141" s="124"/>
      <c r="D141" s="125" t="s">
        <v>76</v>
      </c>
      <c r="E141" s="134" t="s">
        <v>86</v>
      </c>
      <c r="F141" s="134" t="s">
        <v>625</v>
      </c>
      <c r="I141" s="127"/>
      <c r="J141" s="135">
        <f>BK141</f>
        <v>0</v>
      </c>
      <c r="L141" s="124"/>
      <c r="M141" s="129"/>
      <c r="P141" s="130">
        <f>SUM(P142:P175)</f>
        <v>0</v>
      </c>
      <c r="R141" s="130">
        <f>SUM(R142:R175)</f>
        <v>473.11791756999992</v>
      </c>
      <c r="T141" s="131">
        <f>SUM(T142:T175)</f>
        <v>0</v>
      </c>
      <c r="AR141" s="125" t="s">
        <v>84</v>
      </c>
      <c r="AT141" s="132" t="s">
        <v>76</v>
      </c>
      <c r="AU141" s="132" t="s">
        <v>84</v>
      </c>
      <c r="AY141" s="125" t="s">
        <v>195</v>
      </c>
      <c r="BK141" s="133">
        <f>SUM(BK142:BK175)</f>
        <v>0</v>
      </c>
    </row>
    <row r="142" spans="2:65" s="1" customFormat="1" ht="24.15" customHeight="1">
      <c r="B142" s="32"/>
      <c r="C142" s="136" t="s">
        <v>84</v>
      </c>
      <c r="D142" s="136" t="s">
        <v>197</v>
      </c>
      <c r="E142" s="137" t="s">
        <v>626</v>
      </c>
      <c r="F142" s="138" t="s">
        <v>627</v>
      </c>
      <c r="G142" s="139" t="s">
        <v>214</v>
      </c>
      <c r="H142" s="140">
        <v>67.578999999999994</v>
      </c>
      <c r="I142" s="141"/>
      <c r="J142" s="142">
        <f>ROUND(I142*H142,2)</f>
        <v>0</v>
      </c>
      <c r="K142" s="138" t="s">
        <v>201</v>
      </c>
      <c r="L142" s="32"/>
      <c r="M142" s="143" t="s">
        <v>1</v>
      </c>
      <c r="N142" s="144" t="s">
        <v>42</v>
      </c>
      <c r="P142" s="145">
        <f>O142*H142</f>
        <v>0</v>
      </c>
      <c r="Q142" s="145">
        <v>2.16</v>
      </c>
      <c r="R142" s="145">
        <f>Q142*H142</f>
        <v>145.97064</v>
      </c>
      <c r="S142" s="145">
        <v>0</v>
      </c>
      <c r="T142" s="146">
        <f>S142*H142</f>
        <v>0</v>
      </c>
      <c r="AR142" s="147" t="s">
        <v>202</v>
      </c>
      <c r="AT142" s="147" t="s">
        <v>197</v>
      </c>
      <c r="AU142" s="147" t="s">
        <v>86</v>
      </c>
      <c r="AY142" s="17" t="s">
        <v>195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84</v>
      </c>
      <c r="BK142" s="148">
        <f>ROUND(I142*H142,2)</f>
        <v>0</v>
      </c>
      <c r="BL142" s="17" t="s">
        <v>202</v>
      </c>
      <c r="BM142" s="147" t="s">
        <v>2008</v>
      </c>
    </row>
    <row r="143" spans="2:65" s="12" customFormat="1" ht="10.199999999999999">
      <c r="B143" s="149"/>
      <c r="D143" s="150" t="s">
        <v>204</v>
      </c>
      <c r="E143" s="151" t="s">
        <v>1</v>
      </c>
      <c r="F143" s="152" t="s">
        <v>629</v>
      </c>
      <c r="H143" s="151" t="s">
        <v>1</v>
      </c>
      <c r="I143" s="153"/>
      <c r="L143" s="149"/>
      <c r="M143" s="154"/>
      <c r="T143" s="155"/>
      <c r="AT143" s="151" t="s">
        <v>204</v>
      </c>
      <c r="AU143" s="151" t="s">
        <v>86</v>
      </c>
      <c r="AV143" s="12" t="s">
        <v>84</v>
      </c>
      <c r="AW143" s="12" t="s">
        <v>32</v>
      </c>
      <c r="AX143" s="12" t="s">
        <v>77</v>
      </c>
      <c r="AY143" s="151" t="s">
        <v>195</v>
      </c>
    </row>
    <row r="144" spans="2:65" s="13" customFormat="1" ht="10.199999999999999">
      <c r="B144" s="156"/>
      <c r="D144" s="150" t="s">
        <v>204</v>
      </c>
      <c r="E144" s="157" t="s">
        <v>1</v>
      </c>
      <c r="F144" s="158" t="s">
        <v>2009</v>
      </c>
      <c r="H144" s="159">
        <v>67.578999999999994</v>
      </c>
      <c r="I144" s="160"/>
      <c r="L144" s="156"/>
      <c r="M144" s="161"/>
      <c r="T144" s="162"/>
      <c r="AT144" s="157" t="s">
        <v>204</v>
      </c>
      <c r="AU144" s="157" t="s">
        <v>86</v>
      </c>
      <c r="AV144" s="13" t="s">
        <v>86</v>
      </c>
      <c r="AW144" s="13" t="s">
        <v>32</v>
      </c>
      <c r="AX144" s="13" t="s">
        <v>84</v>
      </c>
      <c r="AY144" s="157" t="s">
        <v>195</v>
      </c>
    </row>
    <row r="145" spans="2:65" s="1" customFormat="1" ht="16.5" customHeight="1">
      <c r="B145" s="32"/>
      <c r="C145" s="136" t="s">
        <v>86</v>
      </c>
      <c r="D145" s="136" t="s">
        <v>197</v>
      </c>
      <c r="E145" s="137" t="s">
        <v>642</v>
      </c>
      <c r="F145" s="138" t="s">
        <v>643</v>
      </c>
      <c r="G145" s="139" t="s">
        <v>214</v>
      </c>
      <c r="H145" s="140">
        <v>22.526</v>
      </c>
      <c r="I145" s="141"/>
      <c r="J145" s="142">
        <f>ROUND(I145*H145,2)</f>
        <v>0</v>
      </c>
      <c r="K145" s="138" t="s">
        <v>201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2.3010199999999998</v>
      </c>
      <c r="R145" s="145">
        <f>Q145*H145</f>
        <v>51.832776519999996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86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2010</v>
      </c>
    </row>
    <row r="146" spans="2:65" s="12" customFormat="1" ht="10.199999999999999">
      <c r="B146" s="149"/>
      <c r="D146" s="150" t="s">
        <v>204</v>
      </c>
      <c r="E146" s="151" t="s">
        <v>1</v>
      </c>
      <c r="F146" s="152" t="s">
        <v>629</v>
      </c>
      <c r="H146" s="151" t="s">
        <v>1</v>
      </c>
      <c r="I146" s="153"/>
      <c r="L146" s="149"/>
      <c r="M146" s="154"/>
      <c r="T146" s="155"/>
      <c r="AT146" s="151" t="s">
        <v>204</v>
      </c>
      <c r="AU146" s="151" t="s">
        <v>86</v>
      </c>
      <c r="AV146" s="12" t="s">
        <v>84</v>
      </c>
      <c r="AW146" s="12" t="s">
        <v>32</v>
      </c>
      <c r="AX146" s="12" t="s">
        <v>77</v>
      </c>
      <c r="AY146" s="151" t="s">
        <v>195</v>
      </c>
    </row>
    <row r="147" spans="2:65" s="12" customFormat="1" ht="10.199999999999999">
      <c r="B147" s="149"/>
      <c r="D147" s="150" t="s">
        <v>204</v>
      </c>
      <c r="E147" s="151" t="s">
        <v>1</v>
      </c>
      <c r="F147" s="152" t="s">
        <v>645</v>
      </c>
      <c r="H147" s="151" t="s">
        <v>1</v>
      </c>
      <c r="I147" s="153"/>
      <c r="L147" s="149"/>
      <c r="M147" s="154"/>
      <c r="T147" s="155"/>
      <c r="AT147" s="151" t="s">
        <v>204</v>
      </c>
      <c r="AU147" s="151" t="s">
        <v>86</v>
      </c>
      <c r="AV147" s="12" t="s">
        <v>84</v>
      </c>
      <c r="AW147" s="12" t="s">
        <v>32</v>
      </c>
      <c r="AX147" s="12" t="s">
        <v>77</v>
      </c>
      <c r="AY147" s="151" t="s">
        <v>195</v>
      </c>
    </row>
    <row r="148" spans="2:65" s="13" customFormat="1" ht="10.199999999999999">
      <c r="B148" s="156"/>
      <c r="D148" s="150" t="s">
        <v>204</v>
      </c>
      <c r="E148" s="157" t="s">
        <v>1</v>
      </c>
      <c r="F148" s="158" t="s">
        <v>2011</v>
      </c>
      <c r="H148" s="159">
        <v>22.526</v>
      </c>
      <c r="I148" s="160"/>
      <c r="L148" s="156"/>
      <c r="M148" s="161"/>
      <c r="T148" s="162"/>
      <c r="AT148" s="157" t="s">
        <v>204</v>
      </c>
      <c r="AU148" s="157" t="s">
        <v>86</v>
      </c>
      <c r="AV148" s="13" t="s">
        <v>86</v>
      </c>
      <c r="AW148" s="13" t="s">
        <v>32</v>
      </c>
      <c r="AX148" s="13" t="s">
        <v>84</v>
      </c>
      <c r="AY148" s="157" t="s">
        <v>195</v>
      </c>
    </row>
    <row r="149" spans="2:65" s="1" customFormat="1" ht="24.15" customHeight="1">
      <c r="B149" s="32"/>
      <c r="C149" s="136" t="s">
        <v>100</v>
      </c>
      <c r="D149" s="136" t="s">
        <v>197</v>
      </c>
      <c r="E149" s="137" t="s">
        <v>650</v>
      </c>
      <c r="F149" s="138" t="s">
        <v>651</v>
      </c>
      <c r="G149" s="139" t="s">
        <v>214</v>
      </c>
      <c r="H149" s="140">
        <v>90.105999999999995</v>
      </c>
      <c r="I149" s="141"/>
      <c r="J149" s="142">
        <f>ROUND(I149*H149,2)</f>
        <v>0</v>
      </c>
      <c r="K149" s="138" t="s">
        <v>201</v>
      </c>
      <c r="L149" s="32"/>
      <c r="M149" s="143" t="s">
        <v>1</v>
      </c>
      <c r="N149" s="144" t="s">
        <v>42</v>
      </c>
      <c r="P149" s="145">
        <f>O149*H149</f>
        <v>0</v>
      </c>
      <c r="Q149" s="145">
        <v>2.5018699999999998</v>
      </c>
      <c r="R149" s="145">
        <f>Q149*H149</f>
        <v>225.43349821999996</v>
      </c>
      <c r="S149" s="145">
        <v>0</v>
      </c>
      <c r="T149" s="146">
        <f>S149*H149</f>
        <v>0</v>
      </c>
      <c r="AR149" s="147" t="s">
        <v>202</v>
      </c>
      <c r="AT149" s="147" t="s">
        <v>197</v>
      </c>
      <c r="AU149" s="147" t="s">
        <v>86</v>
      </c>
      <c r="AY149" s="17" t="s">
        <v>195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84</v>
      </c>
      <c r="BK149" s="148">
        <f>ROUND(I149*H149,2)</f>
        <v>0</v>
      </c>
      <c r="BL149" s="17" t="s">
        <v>202</v>
      </c>
      <c r="BM149" s="147" t="s">
        <v>2012</v>
      </c>
    </row>
    <row r="150" spans="2:65" s="12" customFormat="1" ht="10.199999999999999">
      <c r="B150" s="149"/>
      <c r="D150" s="150" t="s">
        <v>204</v>
      </c>
      <c r="E150" s="151" t="s">
        <v>1</v>
      </c>
      <c r="F150" s="152" t="s">
        <v>629</v>
      </c>
      <c r="H150" s="151" t="s">
        <v>1</v>
      </c>
      <c r="I150" s="153"/>
      <c r="L150" s="149"/>
      <c r="M150" s="154"/>
      <c r="T150" s="155"/>
      <c r="AT150" s="151" t="s">
        <v>204</v>
      </c>
      <c r="AU150" s="151" t="s">
        <v>86</v>
      </c>
      <c r="AV150" s="12" t="s">
        <v>84</v>
      </c>
      <c r="AW150" s="12" t="s">
        <v>32</v>
      </c>
      <c r="AX150" s="12" t="s">
        <v>77</v>
      </c>
      <c r="AY150" s="151" t="s">
        <v>195</v>
      </c>
    </row>
    <row r="151" spans="2:65" s="12" customFormat="1" ht="10.199999999999999">
      <c r="B151" s="149"/>
      <c r="D151" s="150" t="s">
        <v>204</v>
      </c>
      <c r="E151" s="151" t="s">
        <v>1</v>
      </c>
      <c r="F151" s="152" t="s">
        <v>653</v>
      </c>
      <c r="H151" s="151" t="s">
        <v>1</v>
      </c>
      <c r="I151" s="153"/>
      <c r="L151" s="149"/>
      <c r="M151" s="154"/>
      <c r="T151" s="155"/>
      <c r="AT151" s="151" t="s">
        <v>204</v>
      </c>
      <c r="AU151" s="151" t="s">
        <v>86</v>
      </c>
      <c r="AV151" s="12" t="s">
        <v>84</v>
      </c>
      <c r="AW151" s="12" t="s">
        <v>32</v>
      </c>
      <c r="AX151" s="12" t="s">
        <v>77</v>
      </c>
      <c r="AY151" s="151" t="s">
        <v>195</v>
      </c>
    </row>
    <row r="152" spans="2:65" s="13" customFormat="1" ht="10.199999999999999">
      <c r="B152" s="156"/>
      <c r="D152" s="150" t="s">
        <v>204</v>
      </c>
      <c r="E152" s="157" t="s">
        <v>1</v>
      </c>
      <c r="F152" s="158" t="s">
        <v>2013</v>
      </c>
      <c r="H152" s="159">
        <v>90.105999999999995</v>
      </c>
      <c r="I152" s="160"/>
      <c r="L152" s="156"/>
      <c r="M152" s="161"/>
      <c r="T152" s="162"/>
      <c r="AT152" s="157" t="s">
        <v>204</v>
      </c>
      <c r="AU152" s="157" t="s">
        <v>86</v>
      </c>
      <c r="AV152" s="13" t="s">
        <v>86</v>
      </c>
      <c r="AW152" s="13" t="s">
        <v>32</v>
      </c>
      <c r="AX152" s="13" t="s">
        <v>84</v>
      </c>
      <c r="AY152" s="157" t="s">
        <v>195</v>
      </c>
    </row>
    <row r="153" spans="2:65" s="1" customFormat="1" ht="16.5" customHeight="1">
      <c r="B153" s="32"/>
      <c r="C153" s="136" t="s">
        <v>202</v>
      </c>
      <c r="D153" s="136" t="s">
        <v>197</v>
      </c>
      <c r="E153" s="137" t="s">
        <v>662</v>
      </c>
      <c r="F153" s="138" t="s">
        <v>663</v>
      </c>
      <c r="G153" s="139" t="s">
        <v>237</v>
      </c>
      <c r="H153" s="140">
        <v>0.68500000000000005</v>
      </c>
      <c r="I153" s="141"/>
      <c r="J153" s="142">
        <f>ROUND(I153*H153,2)</f>
        <v>0</v>
      </c>
      <c r="K153" s="138" t="s">
        <v>201</v>
      </c>
      <c r="L153" s="32"/>
      <c r="M153" s="143" t="s">
        <v>1</v>
      </c>
      <c r="N153" s="144" t="s">
        <v>42</v>
      </c>
      <c r="P153" s="145">
        <f>O153*H153</f>
        <v>0</v>
      </c>
      <c r="Q153" s="145">
        <v>1.06277</v>
      </c>
      <c r="R153" s="145">
        <f>Q153*H153</f>
        <v>0.72799745000000005</v>
      </c>
      <c r="S153" s="145">
        <v>0</v>
      </c>
      <c r="T153" s="146">
        <f>S153*H153</f>
        <v>0</v>
      </c>
      <c r="AR153" s="147" t="s">
        <v>202</v>
      </c>
      <c r="AT153" s="147" t="s">
        <v>197</v>
      </c>
      <c r="AU153" s="147" t="s">
        <v>86</v>
      </c>
      <c r="AY153" s="17" t="s">
        <v>195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84</v>
      </c>
      <c r="BK153" s="148">
        <f>ROUND(I153*H153,2)</f>
        <v>0</v>
      </c>
      <c r="BL153" s="17" t="s">
        <v>202</v>
      </c>
      <c r="BM153" s="147" t="s">
        <v>2014</v>
      </c>
    </row>
    <row r="154" spans="2:65" s="12" customFormat="1" ht="20.399999999999999">
      <c r="B154" s="149"/>
      <c r="D154" s="150" t="s">
        <v>204</v>
      </c>
      <c r="E154" s="151" t="s">
        <v>1</v>
      </c>
      <c r="F154" s="152" t="s">
        <v>665</v>
      </c>
      <c r="H154" s="151" t="s">
        <v>1</v>
      </c>
      <c r="I154" s="153"/>
      <c r="L154" s="149"/>
      <c r="M154" s="154"/>
      <c r="T154" s="155"/>
      <c r="AT154" s="151" t="s">
        <v>204</v>
      </c>
      <c r="AU154" s="151" t="s">
        <v>86</v>
      </c>
      <c r="AV154" s="12" t="s">
        <v>84</v>
      </c>
      <c r="AW154" s="12" t="s">
        <v>32</v>
      </c>
      <c r="AX154" s="12" t="s">
        <v>77</v>
      </c>
      <c r="AY154" s="151" t="s">
        <v>195</v>
      </c>
    </row>
    <row r="155" spans="2:65" s="12" customFormat="1" ht="10.199999999999999">
      <c r="B155" s="149"/>
      <c r="D155" s="150" t="s">
        <v>204</v>
      </c>
      <c r="E155" s="151" t="s">
        <v>1</v>
      </c>
      <c r="F155" s="152" t="s">
        <v>666</v>
      </c>
      <c r="H155" s="151" t="s">
        <v>1</v>
      </c>
      <c r="I155" s="153"/>
      <c r="L155" s="149"/>
      <c r="M155" s="154"/>
      <c r="T155" s="155"/>
      <c r="AT155" s="151" t="s">
        <v>204</v>
      </c>
      <c r="AU155" s="151" t="s">
        <v>86</v>
      </c>
      <c r="AV155" s="12" t="s">
        <v>84</v>
      </c>
      <c r="AW155" s="12" t="s">
        <v>32</v>
      </c>
      <c r="AX155" s="12" t="s">
        <v>77</v>
      </c>
      <c r="AY155" s="151" t="s">
        <v>195</v>
      </c>
    </row>
    <row r="156" spans="2:65" s="12" customFormat="1" ht="10.199999999999999">
      <c r="B156" s="149"/>
      <c r="D156" s="150" t="s">
        <v>204</v>
      </c>
      <c r="E156" s="151" t="s">
        <v>1</v>
      </c>
      <c r="F156" s="152" t="s">
        <v>667</v>
      </c>
      <c r="H156" s="151" t="s">
        <v>1</v>
      </c>
      <c r="I156" s="153"/>
      <c r="L156" s="149"/>
      <c r="M156" s="154"/>
      <c r="T156" s="155"/>
      <c r="AT156" s="151" t="s">
        <v>204</v>
      </c>
      <c r="AU156" s="151" t="s">
        <v>86</v>
      </c>
      <c r="AV156" s="12" t="s">
        <v>84</v>
      </c>
      <c r="AW156" s="12" t="s">
        <v>32</v>
      </c>
      <c r="AX156" s="12" t="s">
        <v>77</v>
      </c>
      <c r="AY156" s="151" t="s">
        <v>195</v>
      </c>
    </row>
    <row r="157" spans="2:65" s="13" customFormat="1" ht="10.199999999999999">
      <c r="B157" s="156"/>
      <c r="D157" s="150" t="s">
        <v>204</v>
      </c>
      <c r="E157" s="157" t="s">
        <v>1</v>
      </c>
      <c r="F157" s="158" t="s">
        <v>2015</v>
      </c>
      <c r="H157" s="159">
        <v>90.105999999999995</v>
      </c>
      <c r="I157" s="160"/>
      <c r="L157" s="156"/>
      <c r="M157" s="161"/>
      <c r="T157" s="162"/>
      <c r="AT157" s="157" t="s">
        <v>204</v>
      </c>
      <c r="AU157" s="157" t="s">
        <v>86</v>
      </c>
      <c r="AV157" s="13" t="s">
        <v>86</v>
      </c>
      <c r="AW157" s="13" t="s">
        <v>32</v>
      </c>
      <c r="AX157" s="13" t="s">
        <v>77</v>
      </c>
      <c r="AY157" s="157" t="s">
        <v>195</v>
      </c>
    </row>
    <row r="158" spans="2:65" s="14" customFormat="1" ht="10.199999999999999">
      <c r="B158" s="163"/>
      <c r="D158" s="150" t="s">
        <v>204</v>
      </c>
      <c r="E158" s="164" t="s">
        <v>1</v>
      </c>
      <c r="F158" s="165" t="s">
        <v>220</v>
      </c>
      <c r="H158" s="166">
        <v>90.105999999999995</v>
      </c>
      <c r="I158" s="167"/>
      <c r="L158" s="163"/>
      <c r="M158" s="168"/>
      <c r="T158" s="169"/>
      <c r="AT158" s="164" t="s">
        <v>204</v>
      </c>
      <c r="AU158" s="164" t="s">
        <v>86</v>
      </c>
      <c r="AV158" s="14" t="s">
        <v>202</v>
      </c>
      <c r="AW158" s="14" t="s">
        <v>32</v>
      </c>
      <c r="AX158" s="14" t="s">
        <v>77</v>
      </c>
      <c r="AY158" s="164" t="s">
        <v>195</v>
      </c>
    </row>
    <row r="159" spans="2:65" s="13" customFormat="1" ht="10.199999999999999">
      <c r="B159" s="156"/>
      <c r="D159" s="150" t="s">
        <v>204</v>
      </c>
      <c r="E159" s="157" t="s">
        <v>1</v>
      </c>
      <c r="F159" s="158" t="s">
        <v>2016</v>
      </c>
      <c r="H159" s="159">
        <v>0.68500000000000005</v>
      </c>
      <c r="I159" s="160"/>
      <c r="L159" s="156"/>
      <c r="M159" s="161"/>
      <c r="T159" s="162"/>
      <c r="AT159" s="157" t="s">
        <v>204</v>
      </c>
      <c r="AU159" s="157" t="s">
        <v>86</v>
      </c>
      <c r="AV159" s="13" t="s">
        <v>86</v>
      </c>
      <c r="AW159" s="13" t="s">
        <v>32</v>
      </c>
      <c r="AX159" s="13" t="s">
        <v>77</v>
      </c>
      <c r="AY159" s="157" t="s">
        <v>195</v>
      </c>
    </row>
    <row r="160" spans="2:65" s="14" customFormat="1" ht="10.199999999999999">
      <c r="B160" s="163"/>
      <c r="D160" s="150" t="s">
        <v>204</v>
      </c>
      <c r="E160" s="164" t="s">
        <v>1</v>
      </c>
      <c r="F160" s="165" t="s">
        <v>220</v>
      </c>
      <c r="H160" s="166">
        <v>0.68500000000000005</v>
      </c>
      <c r="I160" s="167"/>
      <c r="L160" s="163"/>
      <c r="M160" s="168"/>
      <c r="T160" s="169"/>
      <c r="AT160" s="164" t="s">
        <v>204</v>
      </c>
      <c r="AU160" s="164" t="s">
        <v>86</v>
      </c>
      <c r="AV160" s="14" t="s">
        <v>202</v>
      </c>
      <c r="AW160" s="14" t="s">
        <v>32</v>
      </c>
      <c r="AX160" s="14" t="s">
        <v>84</v>
      </c>
      <c r="AY160" s="164" t="s">
        <v>195</v>
      </c>
    </row>
    <row r="161" spans="2:65" s="1" customFormat="1" ht="16.5" customHeight="1">
      <c r="B161" s="32"/>
      <c r="C161" s="136" t="s">
        <v>225</v>
      </c>
      <c r="D161" s="136" t="s">
        <v>197</v>
      </c>
      <c r="E161" s="137" t="s">
        <v>671</v>
      </c>
      <c r="F161" s="138" t="s">
        <v>672</v>
      </c>
      <c r="G161" s="139" t="s">
        <v>214</v>
      </c>
      <c r="H161" s="140">
        <v>12.055999999999999</v>
      </c>
      <c r="I161" s="141"/>
      <c r="J161" s="142">
        <f>ROUND(I161*H161,2)</f>
        <v>0</v>
      </c>
      <c r="K161" s="138" t="s">
        <v>201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2.5018699999999998</v>
      </c>
      <c r="R161" s="145">
        <f>Q161*H161</f>
        <v>30.162544719999996</v>
      </c>
      <c r="S161" s="145">
        <v>0</v>
      </c>
      <c r="T161" s="146">
        <f>S161*H161</f>
        <v>0</v>
      </c>
      <c r="AR161" s="147" t="s">
        <v>202</v>
      </c>
      <c r="AT161" s="147" t="s">
        <v>197</v>
      </c>
      <c r="AU161" s="147" t="s">
        <v>86</v>
      </c>
      <c r="AY161" s="17" t="s">
        <v>195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84</v>
      </c>
      <c r="BK161" s="148">
        <f>ROUND(I161*H161,2)</f>
        <v>0</v>
      </c>
      <c r="BL161" s="17" t="s">
        <v>202</v>
      </c>
      <c r="BM161" s="147" t="s">
        <v>2017</v>
      </c>
    </row>
    <row r="162" spans="2:65" s="12" customFormat="1" ht="10.199999999999999">
      <c r="B162" s="149"/>
      <c r="D162" s="150" t="s">
        <v>204</v>
      </c>
      <c r="E162" s="151" t="s">
        <v>1</v>
      </c>
      <c r="F162" s="152" t="s">
        <v>629</v>
      </c>
      <c r="H162" s="151" t="s">
        <v>1</v>
      </c>
      <c r="I162" s="153"/>
      <c r="L162" s="149"/>
      <c r="M162" s="154"/>
      <c r="T162" s="155"/>
      <c r="AT162" s="151" t="s">
        <v>204</v>
      </c>
      <c r="AU162" s="151" t="s">
        <v>86</v>
      </c>
      <c r="AV162" s="12" t="s">
        <v>84</v>
      </c>
      <c r="AW162" s="12" t="s">
        <v>32</v>
      </c>
      <c r="AX162" s="12" t="s">
        <v>77</v>
      </c>
      <c r="AY162" s="151" t="s">
        <v>195</v>
      </c>
    </row>
    <row r="163" spans="2:65" s="12" customFormat="1" ht="10.199999999999999">
      <c r="B163" s="149"/>
      <c r="D163" s="150" t="s">
        <v>204</v>
      </c>
      <c r="E163" s="151" t="s">
        <v>1</v>
      </c>
      <c r="F163" s="152" t="s">
        <v>674</v>
      </c>
      <c r="H163" s="151" t="s">
        <v>1</v>
      </c>
      <c r="I163" s="153"/>
      <c r="L163" s="149"/>
      <c r="M163" s="154"/>
      <c r="T163" s="155"/>
      <c r="AT163" s="151" t="s">
        <v>204</v>
      </c>
      <c r="AU163" s="151" t="s">
        <v>86</v>
      </c>
      <c r="AV163" s="12" t="s">
        <v>84</v>
      </c>
      <c r="AW163" s="12" t="s">
        <v>32</v>
      </c>
      <c r="AX163" s="12" t="s">
        <v>77</v>
      </c>
      <c r="AY163" s="151" t="s">
        <v>195</v>
      </c>
    </row>
    <row r="164" spans="2:65" s="12" customFormat="1" ht="10.199999999999999">
      <c r="B164" s="149"/>
      <c r="D164" s="150" t="s">
        <v>204</v>
      </c>
      <c r="E164" s="151" t="s">
        <v>1</v>
      </c>
      <c r="F164" s="152" t="s">
        <v>675</v>
      </c>
      <c r="H164" s="151" t="s">
        <v>1</v>
      </c>
      <c r="I164" s="153"/>
      <c r="L164" s="149"/>
      <c r="M164" s="154"/>
      <c r="T164" s="155"/>
      <c r="AT164" s="151" t="s">
        <v>204</v>
      </c>
      <c r="AU164" s="151" t="s">
        <v>86</v>
      </c>
      <c r="AV164" s="12" t="s">
        <v>84</v>
      </c>
      <c r="AW164" s="12" t="s">
        <v>32</v>
      </c>
      <c r="AX164" s="12" t="s">
        <v>77</v>
      </c>
      <c r="AY164" s="151" t="s">
        <v>195</v>
      </c>
    </row>
    <row r="165" spans="2:65" s="13" customFormat="1" ht="10.199999999999999">
      <c r="B165" s="156"/>
      <c r="D165" s="150" t="s">
        <v>204</v>
      </c>
      <c r="E165" s="157" t="s">
        <v>1</v>
      </c>
      <c r="F165" s="158" t="s">
        <v>2018</v>
      </c>
      <c r="H165" s="159">
        <v>4.5</v>
      </c>
      <c r="I165" s="160"/>
      <c r="L165" s="156"/>
      <c r="M165" s="161"/>
      <c r="T165" s="162"/>
      <c r="AT165" s="157" t="s">
        <v>204</v>
      </c>
      <c r="AU165" s="157" t="s">
        <v>86</v>
      </c>
      <c r="AV165" s="13" t="s">
        <v>86</v>
      </c>
      <c r="AW165" s="13" t="s">
        <v>32</v>
      </c>
      <c r="AX165" s="13" t="s">
        <v>77</v>
      </c>
      <c r="AY165" s="157" t="s">
        <v>195</v>
      </c>
    </row>
    <row r="166" spans="2:65" s="13" customFormat="1" ht="10.199999999999999">
      <c r="B166" s="156"/>
      <c r="D166" s="150" t="s">
        <v>204</v>
      </c>
      <c r="E166" s="157" t="s">
        <v>1</v>
      </c>
      <c r="F166" s="158" t="s">
        <v>2019</v>
      </c>
      <c r="H166" s="159">
        <v>7.556</v>
      </c>
      <c r="I166" s="160"/>
      <c r="L166" s="156"/>
      <c r="M166" s="161"/>
      <c r="T166" s="162"/>
      <c r="AT166" s="157" t="s">
        <v>204</v>
      </c>
      <c r="AU166" s="157" t="s">
        <v>86</v>
      </c>
      <c r="AV166" s="13" t="s">
        <v>86</v>
      </c>
      <c r="AW166" s="13" t="s">
        <v>32</v>
      </c>
      <c r="AX166" s="13" t="s">
        <v>77</v>
      </c>
      <c r="AY166" s="157" t="s">
        <v>195</v>
      </c>
    </row>
    <row r="167" spans="2:65" s="14" customFormat="1" ht="10.199999999999999">
      <c r="B167" s="163"/>
      <c r="D167" s="150" t="s">
        <v>204</v>
      </c>
      <c r="E167" s="164" t="s">
        <v>1</v>
      </c>
      <c r="F167" s="165" t="s">
        <v>220</v>
      </c>
      <c r="H167" s="166">
        <v>12.055999999999999</v>
      </c>
      <c r="I167" s="167"/>
      <c r="L167" s="163"/>
      <c r="M167" s="168"/>
      <c r="T167" s="169"/>
      <c r="AT167" s="164" t="s">
        <v>204</v>
      </c>
      <c r="AU167" s="164" t="s">
        <v>86</v>
      </c>
      <c r="AV167" s="14" t="s">
        <v>202</v>
      </c>
      <c r="AW167" s="14" t="s">
        <v>32</v>
      </c>
      <c r="AX167" s="14" t="s">
        <v>84</v>
      </c>
      <c r="AY167" s="164" t="s">
        <v>195</v>
      </c>
    </row>
    <row r="168" spans="2:65" s="1" customFormat="1" ht="21.75" customHeight="1">
      <c r="B168" s="32"/>
      <c r="C168" s="136" t="s">
        <v>230</v>
      </c>
      <c r="D168" s="136" t="s">
        <v>197</v>
      </c>
      <c r="E168" s="137" t="s">
        <v>680</v>
      </c>
      <c r="F168" s="138" t="s">
        <v>681</v>
      </c>
      <c r="G168" s="139" t="s">
        <v>237</v>
      </c>
      <c r="H168" s="140">
        <v>0.72299999999999998</v>
      </c>
      <c r="I168" s="141"/>
      <c r="J168" s="142">
        <f>ROUND(I168*H168,2)</f>
        <v>0</v>
      </c>
      <c r="K168" s="138" t="s">
        <v>201</v>
      </c>
      <c r="L168" s="32"/>
      <c r="M168" s="143" t="s">
        <v>1</v>
      </c>
      <c r="N168" s="144" t="s">
        <v>42</v>
      </c>
      <c r="P168" s="145">
        <f>O168*H168</f>
        <v>0</v>
      </c>
      <c r="Q168" s="145">
        <v>1.0606199999999999</v>
      </c>
      <c r="R168" s="145">
        <f>Q168*H168</f>
        <v>0.76682825999999993</v>
      </c>
      <c r="S168" s="145">
        <v>0</v>
      </c>
      <c r="T168" s="146">
        <f>S168*H168</f>
        <v>0</v>
      </c>
      <c r="AR168" s="147" t="s">
        <v>202</v>
      </c>
      <c r="AT168" s="147" t="s">
        <v>197</v>
      </c>
      <c r="AU168" s="147" t="s">
        <v>86</v>
      </c>
      <c r="AY168" s="17" t="s">
        <v>195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84</v>
      </c>
      <c r="BK168" s="148">
        <f>ROUND(I168*H168,2)</f>
        <v>0</v>
      </c>
      <c r="BL168" s="17" t="s">
        <v>202</v>
      </c>
      <c r="BM168" s="147" t="s">
        <v>2020</v>
      </c>
    </row>
    <row r="169" spans="2:65" s="13" customFormat="1" ht="10.199999999999999">
      <c r="B169" s="156"/>
      <c r="D169" s="150" t="s">
        <v>204</v>
      </c>
      <c r="E169" s="157" t="s">
        <v>1</v>
      </c>
      <c r="F169" s="158" t="s">
        <v>2021</v>
      </c>
      <c r="H169" s="159">
        <v>0.72299999999999998</v>
      </c>
      <c r="I169" s="160"/>
      <c r="L169" s="156"/>
      <c r="M169" s="161"/>
      <c r="T169" s="162"/>
      <c r="AT169" s="157" t="s">
        <v>204</v>
      </c>
      <c r="AU169" s="157" t="s">
        <v>86</v>
      </c>
      <c r="AV169" s="13" t="s">
        <v>86</v>
      </c>
      <c r="AW169" s="13" t="s">
        <v>32</v>
      </c>
      <c r="AX169" s="13" t="s">
        <v>84</v>
      </c>
      <c r="AY169" s="157" t="s">
        <v>195</v>
      </c>
    </row>
    <row r="170" spans="2:65" s="1" customFormat="1" ht="33" customHeight="1">
      <c r="B170" s="32"/>
      <c r="C170" s="136" t="s">
        <v>234</v>
      </c>
      <c r="D170" s="136" t="s">
        <v>197</v>
      </c>
      <c r="E170" s="137" t="s">
        <v>703</v>
      </c>
      <c r="F170" s="138" t="s">
        <v>704</v>
      </c>
      <c r="G170" s="139" t="s">
        <v>200</v>
      </c>
      <c r="H170" s="140">
        <v>18.25</v>
      </c>
      <c r="I170" s="141"/>
      <c r="J170" s="142">
        <f>ROUND(I170*H170,2)</f>
        <v>0</v>
      </c>
      <c r="K170" s="138" t="s">
        <v>201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0.99007999999999996</v>
      </c>
      <c r="R170" s="145">
        <f>Q170*H170</f>
        <v>18.068960000000001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86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2022</v>
      </c>
    </row>
    <row r="171" spans="2:65" s="12" customFormat="1" ht="10.199999999999999">
      <c r="B171" s="149"/>
      <c r="D171" s="150" t="s">
        <v>204</v>
      </c>
      <c r="E171" s="151" t="s">
        <v>1</v>
      </c>
      <c r="F171" s="152" t="s">
        <v>629</v>
      </c>
      <c r="H171" s="151" t="s">
        <v>1</v>
      </c>
      <c r="I171" s="153"/>
      <c r="L171" s="149"/>
      <c r="M171" s="154"/>
      <c r="T171" s="155"/>
      <c r="AT171" s="151" t="s">
        <v>204</v>
      </c>
      <c r="AU171" s="151" t="s">
        <v>86</v>
      </c>
      <c r="AV171" s="12" t="s">
        <v>84</v>
      </c>
      <c r="AW171" s="12" t="s">
        <v>32</v>
      </c>
      <c r="AX171" s="12" t="s">
        <v>77</v>
      </c>
      <c r="AY171" s="151" t="s">
        <v>195</v>
      </c>
    </row>
    <row r="172" spans="2:65" s="12" customFormat="1" ht="10.199999999999999">
      <c r="B172" s="149"/>
      <c r="D172" s="150" t="s">
        <v>204</v>
      </c>
      <c r="E172" s="151" t="s">
        <v>1</v>
      </c>
      <c r="F172" s="152" t="s">
        <v>675</v>
      </c>
      <c r="H172" s="151" t="s">
        <v>1</v>
      </c>
      <c r="I172" s="153"/>
      <c r="L172" s="149"/>
      <c r="M172" s="154"/>
      <c r="T172" s="155"/>
      <c r="AT172" s="151" t="s">
        <v>204</v>
      </c>
      <c r="AU172" s="151" t="s">
        <v>86</v>
      </c>
      <c r="AV172" s="12" t="s">
        <v>84</v>
      </c>
      <c r="AW172" s="12" t="s">
        <v>32</v>
      </c>
      <c r="AX172" s="12" t="s">
        <v>77</v>
      </c>
      <c r="AY172" s="151" t="s">
        <v>195</v>
      </c>
    </row>
    <row r="173" spans="2:65" s="13" customFormat="1" ht="10.199999999999999">
      <c r="B173" s="156"/>
      <c r="D173" s="150" t="s">
        <v>204</v>
      </c>
      <c r="E173" s="157" t="s">
        <v>1</v>
      </c>
      <c r="F173" s="158" t="s">
        <v>2023</v>
      </c>
      <c r="H173" s="159">
        <v>18.25</v>
      </c>
      <c r="I173" s="160"/>
      <c r="L173" s="156"/>
      <c r="M173" s="161"/>
      <c r="T173" s="162"/>
      <c r="AT173" s="157" t="s">
        <v>204</v>
      </c>
      <c r="AU173" s="157" t="s">
        <v>86</v>
      </c>
      <c r="AV173" s="13" t="s">
        <v>86</v>
      </c>
      <c r="AW173" s="13" t="s">
        <v>32</v>
      </c>
      <c r="AX173" s="13" t="s">
        <v>84</v>
      </c>
      <c r="AY173" s="157" t="s">
        <v>195</v>
      </c>
    </row>
    <row r="174" spans="2:65" s="1" customFormat="1" ht="24.15" customHeight="1">
      <c r="B174" s="32"/>
      <c r="C174" s="136" t="s">
        <v>240</v>
      </c>
      <c r="D174" s="136" t="s">
        <v>197</v>
      </c>
      <c r="E174" s="137" t="s">
        <v>707</v>
      </c>
      <c r="F174" s="138" t="s">
        <v>708</v>
      </c>
      <c r="G174" s="139" t="s">
        <v>237</v>
      </c>
      <c r="H174" s="140">
        <v>0.14599999999999999</v>
      </c>
      <c r="I174" s="141"/>
      <c r="J174" s="142">
        <f>ROUND(I174*H174,2)</f>
        <v>0</v>
      </c>
      <c r="K174" s="138" t="s">
        <v>201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1.0593999999999999</v>
      </c>
      <c r="R174" s="145">
        <f>Q174*H174</f>
        <v>0.15467239999999999</v>
      </c>
      <c r="S174" s="145">
        <v>0</v>
      </c>
      <c r="T174" s="146">
        <f>S174*H174</f>
        <v>0</v>
      </c>
      <c r="AR174" s="147" t="s">
        <v>202</v>
      </c>
      <c r="AT174" s="147" t="s">
        <v>197</v>
      </c>
      <c r="AU174" s="147" t="s">
        <v>86</v>
      </c>
      <c r="AY174" s="17" t="s">
        <v>195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84</v>
      </c>
      <c r="BK174" s="148">
        <f>ROUND(I174*H174,2)</f>
        <v>0</v>
      </c>
      <c r="BL174" s="17" t="s">
        <v>202</v>
      </c>
      <c r="BM174" s="147" t="s">
        <v>2024</v>
      </c>
    </row>
    <row r="175" spans="2:65" s="13" customFormat="1" ht="10.199999999999999">
      <c r="B175" s="156"/>
      <c r="D175" s="150" t="s">
        <v>204</v>
      </c>
      <c r="E175" s="157" t="s">
        <v>1</v>
      </c>
      <c r="F175" s="158" t="s">
        <v>2025</v>
      </c>
      <c r="H175" s="159">
        <v>0.14599999999999999</v>
      </c>
      <c r="I175" s="160"/>
      <c r="L175" s="156"/>
      <c r="M175" s="161"/>
      <c r="T175" s="162"/>
      <c r="AT175" s="157" t="s">
        <v>204</v>
      </c>
      <c r="AU175" s="157" t="s">
        <v>86</v>
      </c>
      <c r="AV175" s="13" t="s">
        <v>86</v>
      </c>
      <c r="AW175" s="13" t="s">
        <v>32</v>
      </c>
      <c r="AX175" s="13" t="s">
        <v>84</v>
      </c>
      <c r="AY175" s="157" t="s">
        <v>195</v>
      </c>
    </row>
    <row r="176" spans="2:65" s="11" customFormat="1" ht="22.8" customHeight="1">
      <c r="B176" s="124"/>
      <c r="D176" s="125" t="s">
        <v>76</v>
      </c>
      <c r="E176" s="134" t="s">
        <v>100</v>
      </c>
      <c r="F176" s="134" t="s">
        <v>713</v>
      </c>
      <c r="I176" s="127"/>
      <c r="J176" s="135">
        <f>BK176</f>
        <v>0</v>
      </c>
      <c r="L176" s="124"/>
      <c r="M176" s="129"/>
      <c r="P176" s="130">
        <f>SUM(P177:P204)</f>
        <v>0</v>
      </c>
      <c r="R176" s="130">
        <f>SUM(R177:R204)</f>
        <v>120.56655078999998</v>
      </c>
      <c r="T176" s="131">
        <f>SUM(T177:T204)</f>
        <v>0</v>
      </c>
      <c r="AR176" s="125" t="s">
        <v>84</v>
      </c>
      <c r="AT176" s="132" t="s">
        <v>76</v>
      </c>
      <c r="AU176" s="132" t="s">
        <v>84</v>
      </c>
      <c r="AY176" s="125" t="s">
        <v>195</v>
      </c>
      <c r="BK176" s="133">
        <f>SUM(BK177:BK204)</f>
        <v>0</v>
      </c>
    </row>
    <row r="177" spans="2:65" s="1" customFormat="1" ht="33" customHeight="1">
      <c r="B177" s="32"/>
      <c r="C177" s="136" t="s">
        <v>246</v>
      </c>
      <c r="D177" s="136" t="s">
        <v>197</v>
      </c>
      <c r="E177" s="137" t="s">
        <v>714</v>
      </c>
      <c r="F177" s="138" t="s">
        <v>715</v>
      </c>
      <c r="G177" s="139" t="s">
        <v>200</v>
      </c>
      <c r="H177" s="140">
        <v>74.16</v>
      </c>
      <c r="I177" s="141"/>
      <c r="J177" s="142">
        <f>ROUND(I177*H177,2)</f>
        <v>0</v>
      </c>
      <c r="K177" s="138" t="s">
        <v>201</v>
      </c>
      <c r="L177" s="32"/>
      <c r="M177" s="143" t="s">
        <v>1</v>
      </c>
      <c r="N177" s="144" t="s">
        <v>42</v>
      </c>
      <c r="P177" s="145">
        <f>O177*H177</f>
        <v>0</v>
      </c>
      <c r="Q177" s="145">
        <v>0.73558000000000001</v>
      </c>
      <c r="R177" s="145">
        <f>Q177*H177</f>
        <v>54.550612799999996</v>
      </c>
      <c r="S177" s="145">
        <v>0</v>
      </c>
      <c r="T177" s="146">
        <f>S177*H177</f>
        <v>0</v>
      </c>
      <c r="AR177" s="147" t="s">
        <v>202</v>
      </c>
      <c r="AT177" s="147" t="s">
        <v>197</v>
      </c>
      <c r="AU177" s="147" t="s">
        <v>86</v>
      </c>
      <c r="AY177" s="17" t="s">
        <v>195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84</v>
      </c>
      <c r="BK177" s="148">
        <f>ROUND(I177*H177,2)</f>
        <v>0</v>
      </c>
      <c r="BL177" s="17" t="s">
        <v>202</v>
      </c>
      <c r="BM177" s="147" t="s">
        <v>2026</v>
      </c>
    </row>
    <row r="178" spans="2:65" s="12" customFormat="1" ht="10.199999999999999">
      <c r="B178" s="149"/>
      <c r="D178" s="150" t="s">
        <v>204</v>
      </c>
      <c r="E178" s="151" t="s">
        <v>1</v>
      </c>
      <c r="F178" s="152" t="s">
        <v>629</v>
      </c>
      <c r="H178" s="151" t="s">
        <v>1</v>
      </c>
      <c r="I178" s="153"/>
      <c r="L178" s="149"/>
      <c r="M178" s="154"/>
      <c r="T178" s="155"/>
      <c r="AT178" s="151" t="s">
        <v>204</v>
      </c>
      <c r="AU178" s="151" t="s">
        <v>86</v>
      </c>
      <c r="AV178" s="12" t="s">
        <v>84</v>
      </c>
      <c r="AW178" s="12" t="s">
        <v>32</v>
      </c>
      <c r="AX178" s="12" t="s">
        <v>77</v>
      </c>
      <c r="AY178" s="151" t="s">
        <v>195</v>
      </c>
    </row>
    <row r="179" spans="2:65" s="12" customFormat="1" ht="10.199999999999999">
      <c r="B179" s="149"/>
      <c r="D179" s="150" t="s">
        <v>204</v>
      </c>
      <c r="E179" s="151" t="s">
        <v>1</v>
      </c>
      <c r="F179" s="152" t="s">
        <v>717</v>
      </c>
      <c r="H179" s="151" t="s">
        <v>1</v>
      </c>
      <c r="I179" s="153"/>
      <c r="L179" s="149"/>
      <c r="M179" s="154"/>
      <c r="T179" s="155"/>
      <c r="AT179" s="151" t="s">
        <v>204</v>
      </c>
      <c r="AU179" s="151" t="s">
        <v>86</v>
      </c>
      <c r="AV179" s="12" t="s">
        <v>84</v>
      </c>
      <c r="AW179" s="12" t="s">
        <v>32</v>
      </c>
      <c r="AX179" s="12" t="s">
        <v>77</v>
      </c>
      <c r="AY179" s="151" t="s">
        <v>195</v>
      </c>
    </row>
    <row r="180" spans="2:65" s="13" customFormat="1" ht="10.199999999999999">
      <c r="B180" s="156"/>
      <c r="D180" s="150" t="s">
        <v>204</v>
      </c>
      <c r="E180" s="157" t="s">
        <v>1</v>
      </c>
      <c r="F180" s="158" t="s">
        <v>2027</v>
      </c>
      <c r="H180" s="159">
        <v>18</v>
      </c>
      <c r="I180" s="160"/>
      <c r="L180" s="156"/>
      <c r="M180" s="161"/>
      <c r="T180" s="162"/>
      <c r="AT180" s="157" t="s">
        <v>204</v>
      </c>
      <c r="AU180" s="157" t="s">
        <v>86</v>
      </c>
      <c r="AV180" s="13" t="s">
        <v>86</v>
      </c>
      <c r="AW180" s="13" t="s">
        <v>32</v>
      </c>
      <c r="AX180" s="13" t="s">
        <v>77</v>
      </c>
      <c r="AY180" s="157" t="s">
        <v>195</v>
      </c>
    </row>
    <row r="181" spans="2:65" s="13" customFormat="1" ht="10.199999999999999">
      <c r="B181" s="156"/>
      <c r="D181" s="150" t="s">
        <v>204</v>
      </c>
      <c r="E181" s="157" t="s">
        <v>1</v>
      </c>
      <c r="F181" s="158" t="s">
        <v>2028</v>
      </c>
      <c r="H181" s="159">
        <v>56.16</v>
      </c>
      <c r="I181" s="160"/>
      <c r="L181" s="156"/>
      <c r="M181" s="161"/>
      <c r="T181" s="162"/>
      <c r="AT181" s="157" t="s">
        <v>204</v>
      </c>
      <c r="AU181" s="157" t="s">
        <v>86</v>
      </c>
      <c r="AV181" s="13" t="s">
        <v>86</v>
      </c>
      <c r="AW181" s="13" t="s">
        <v>32</v>
      </c>
      <c r="AX181" s="13" t="s">
        <v>77</v>
      </c>
      <c r="AY181" s="157" t="s">
        <v>195</v>
      </c>
    </row>
    <row r="182" spans="2:65" s="14" customFormat="1" ht="10.199999999999999">
      <c r="B182" s="163"/>
      <c r="D182" s="150" t="s">
        <v>204</v>
      </c>
      <c r="E182" s="164" t="s">
        <v>1</v>
      </c>
      <c r="F182" s="165" t="s">
        <v>220</v>
      </c>
      <c r="H182" s="166">
        <v>74.16</v>
      </c>
      <c r="I182" s="167"/>
      <c r="L182" s="163"/>
      <c r="M182" s="168"/>
      <c r="T182" s="169"/>
      <c r="AT182" s="164" t="s">
        <v>204</v>
      </c>
      <c r="AU182" s="164" t="s">
        <v>86</v>
      </c>
      <c r="AV182" s="14" t="s">
        <v>202</v>
      </c>
      <c r="AW182" s="14" t="s">
        <v>32</v>
      </c>
      <c r="AX182" s="14" t="s">
        <v>84</v>
      </c>
      <c r="AY182" s="164" t="s">
        <v>195</v>
      </c>
    </row>
    <row r="183" spans="2:65" s="1" customFormat="1" ht="33" customHeight="1">
      <c r="B183" s="32"/>
      <c r="C183" s="136" t="s">
        <v>253</v>
      </c>
      <c r="D183" s="136" t="s">
        <v>197</v>
      </c>
      <c r="E183" s="137" t="s">
        <v>719</v>
      </c>
      <c r="F183" s="138" t="s">
        <v>720</v>
      </c>
      <c r="G183" s="139" t="s">
        <v>200</v>
      </c>
      <c r="H183" s="140">
        <v>61.55</v>
      </c>
      <c r="I183" s="141"/>
      <c r="J183" s="142">
        <f>ROUND(I183*H183,2)</f>
        <v>0</v>
      </c>
      <c r="K183" s="138" t="s">
        <v>201</v>
      </c>
      <c r="L183" s="32"/>
      <c r="M183" s="143" t="s">
        <v>1</v>
      </c>
      <c r="N183" s="144" t="s">
        <v>42</v>
      </c>
      <c r="P183" s="145">
        <f>O183*H183</f>
        <v>0</v>
      </c>
      <c r="Q183" s="145">
        <v>0.99007999999999996</v>
      </c>
      <c r="R183" s="145">
        <f>Q183*H183</f>
        <v>60.939423999999995</v>
      </c>
      <c r="S183" s="145">
        <v>0</v>
      </c>
      <c r="T183" s="146">
        <f>S183*H183</f>
        <v>0</v>
      </c>
      <c r="AR183" s="147" t="s">
        <v>202</v>
      </c>
      <c r="AT183" s="147" t="s">
        <v>197</v>
      </c>
      <c r="AU183" s="147" t="s">
        <v>86</v>
      </c>
      <c r="AY183" s="17" t="s">
        <v>195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84</v>
      </c>
      <c r="BK183" s="148">
        <f>ROUND(I183*H183,2)</f>
        <v>0</v>
      </c>
      <c r="BL183" s="17" t="s">
        <v>202</v>
      </c>
      <c r="BM183" s="147" t="s">
        <v>2029</v>
      </c>
    </row>
    <row r="184" spans="2:65" s="12" customFormat="1" ht="10.199999999999999">
      <c r="B184" s="149"/>
      <c r="D184" s="150" t="s">
        <v>204</v>
      </c>
      <c r="E184" s="151" t="s">
        <v>1</v>
      </c>
      <c r="F184" s="152" t="s">
        <v>629</v>
      </c>
      <c r="H184" s="151" t="s">
        <v>1</v>
      </c>
      <c r="I184" s="153"/>
      <c r="L184" s="149"/>
      <c r="M184" s="154"/>
      <c r="T184" s="155"/>
      <c r="AT184" s="151" t="s">
        <v>204</v>
      </c>
      <c r="AU184" s="151" t="s">
        <v>86</v>
      </c>
      <c r="AV184" s="12" t="s">
        <v>84</v>
      </c>
      <c r="AW184" s="12" t="s">
        <v>32</v>
      </c>
      <c r="AX184" s="12" t="s">
        <v>77</v>
      </c>
      <c r="AY184" s="151" t="s">
        <v>195</v>
      </c>
    </row>
    <row r="185" spans="2:65" s="12" customFormat="1" ht="10.199999999999999">
      <c r="B185" s="149"/>
      <c r="D185" s="150" t="s">
        <v>204</v>
      </c>
      <c r="E185" s="151" t="s">
        <v>1</v>
      </c>
      <c r="F185" s="152" t="s">
        <v>722</v>
      </c>
      <c r="H185" s="151" t="s">
        <v>1</v>
      </c>
      <c r="I185" s="153"/>
      <c r="L185" s="149"/>
      <c r="M185" s="154"/>
      <c r="T185" s="155"/>
      <c r="AT185" s="151" t="s">
        <v>204</v>
      </c>
      <c r="AU185" s="151" t="s">
        <v>86</v>
      </c>
      <c r="AV185" s="12" t="s">
        <v>84</v>
      </c>
      <c r="AW185" s="12" t="s">
        <v>32</v>
      </c>
      <c r="AX185" s="12" t="s">
        <v>77</v>
      </c>
      <c r="AY185" s="151" t="s">
        <v>195</v>
      </c>
    </row>
    <row r="186" spans="2:65" s="13" customFormat="1" ht="10.199999999999999">
      <c r="B186" s="156"/>
      <c r="D186" s="150" t="s">
        <v>204</v>
      </c>
      <c r="E186" s="157" t="s">
        <v>1</v>
      </c>
      <c r="F186" s="158" t="s">
        <v>2030</v>
      </c>
      <c r="H186" s="159">
        <v>164.25</v>
      </c>
      <c r="I186" s="160"/>
      <c r="L186" s="156"/>
      <c r="M186" s="161"/>
      <c r="T186" s="162"/>
      <c r="AT186" s="157" t="s">
        <v>204</v>
      </c>
      <c r="AU186" s="157" t="s">
        <v>86</v>
      </c>
      <c r="AV186" s="13" t="s">
        <v>86</v>
      </c>
      <c r="AW186" s="13" t="s">
        <v>32</v>
      </c>
      <c r="AX186" s="13" t="s">
        <v>77</v>
      </c>
      <c r="AY186" s="157" t="s">
        <v>195</v>
      </c>
    </row>
    <row r="187" spans="2:65" s="13" customFormat="1" ht="10.199999999999999">
      <c r="B187" s="156"/>
      <c r="D187" s="150" t="s">
        <v>204</v>
      </c>
      <c r="E187" s="157" t="s">
        <v>1</v>
      </c>
      <c r="F187" s="158" t="s">
        <v>2031</v>
      </c>
      <c r="H187" s="159">
        <v>-13.824999999999999</v>
      </c>
      <c r="I187" s="160"/>
      <c r="L187" s="156"/>
      <c r="M187" s="161"/>
      <c r="T187" s="162"/>
      <c r="AT187" s="157" t="s">
        <v>204</v>
      </c>
      <c r="AU187" s="157" t="s">
        <v>86</v>
      </c>
      <c r="AV187" s="13" t="s">
        <v>86</v>
      </c>
      <c r="AW187" s="13" t="s">
        <v>32</v>
      </c>
      <c r="AX187" s="13" t="s">
        <v>77</v>
      </c>
      <c r="AY187" s="157" t="s">
        <v>195</v>
      </c>
    </row>
    <row r="188" spans="2:65" s="13" customFormat="1" ht="10.199999999999999">
      <c r="B188" s="156"/>
      <c r="D188" s="150" t="s">
        <v>204</v>
      </c>
      <c r="E188" s="157" t="s">
        <v>1</v>
      </c>
      <c r="F188" s="158" t="s">
        <v>2032</v>
      </c>
      <c r="H188" s="159">
        <v>-88.875</v>
      </c>
      <c r="I188" s="160"/>
      <c r="L188" s="156"/>
      <c r="M188" s="161"/>
      <c r="T188" s="162"/>
      <c r="AT188" s="157" t="s">
        <v>204</v>
      </c>
      <c r="AU188" s="157" t="s">
        <v>86</v>
      </c>
      <c r="AV188" s="13" t="s">
        <v>86</v>
      </c>
      <c r="AW188" s="13" t="s">
        <v>32</v>
      </c>
      <c r="AX188" s="13" t="s">
        <v>77</v>
      </c>
      <c r="AY188" s="157" t="s">
        <v>195</v>
      </c>
    </row>
    <row r="189" spans="2:65" s="14" customFormat="1" ht="10.199999999999999">
      <c r="B189" s="163"/>
      <c r="D189" s="150" t="s">
        <v>204</v>
      </c>
      <c r="E189" s="164" t="s">
        <v>1</v>
      </c>
      <c r="F189" s="165" t="s">
        <v>220</v>
      </c>
      <c r="H189" s="166">
        <v>61.55</v>
      </c>
      <c r="I189" s="167"/>
      <c r="L189" s="163"/>
      <c r="M189" s="168"/>
      <c r="T189" s="169"/>
      <c r="AT189" s="164" t="s">
        <v>204</v>
      </c>
      <c r="AU189" s="164" t="s">
        <v>86</v>
      </c>
      <c r="AV189" s="14" t="s">
        <v>202</v>
      </c>
      <c r="AW189" s="14" t="s">
        <v>32</v>
      </c>
      <c r="AX189" s="14" t="s">
        <v>84</v>
      </c>
      <c r="AY189" s="164" t="s">
        <v>195</v>
      </c>
    </row>
    <row r="190" spans="2:65" s="1" customFormat="1" ht="33" customHeight="1">
      <c r="B190" s="32"/>
      <c r="C190" s="136" t="s">
        <v>257</v>
      </c>
      <c r="D190" s="136" t="s">
        <v>197</v>
      </c>
      <c r="E190" s="137" t="s">
        <v>725</v>
      </c>
      <c r="F190" s="138" t="s">
        <v>726</v>
      </c>
      <c r="G190" s="139" t="s">
        <v>200</v>
      </c>
      <c r="H190" s="140">
        <v>1.8</v>
      </c>
      <c r="I190" s="141"/>
      <c r="J190" s="142">
        <f>ROUND(I190*H190,2)</f>
        <v>0</v>
      </c>
      <c r="K190" s="138" t="s">
        <v>201</v>
      </c>
      <c r="L190" s="32"/>
      <c r="M190" s="143" t="s">
        <v>1</v>
      </c>
      <c r="N190" s="144" t="s">
        <v>42</v>
      </c>
      <c r="P190" s="145">
        <f>O190*H190</f>
        <v>0</v>
      </c>
      <c r="Q190" s="145">
        <v>0.22044</v>
      </c>
      <c r="R190" s="145">
        <f>Q190*H190</f>
        <v>0.39679199999999998</v>
      </c>
      <c r="S190" s="145">
        <v>0</v>
      </c>
      <c r="T190" s="146">
        <f>S190*H190</f>
        <v>0</v>
      </c>
      <c r="AR190" s="147" t="s">
        <v>202</v>
      </c>
      <c r="AT190" s="147" t="s">
        <v>197</v>
      </c>
      <c r="AU190" s="147" t="s">
        <v>86</v>
      </c>
      <c r="AY190" s="17" t="s">
        <v>195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84</v>
      </c>
      <c r="BK190" s="148">
        <f>ROUND(I190*H190,2)</f>
        <v>0</v>
      </c>
      <c r="BL190" s="17" t="s">
        <v>202</v>
      </c>
      <c r="BM190" s="147" t="s">
        <v>2033</v>
      </c>
    </row>
    <row r="191" spans="2:65" s="12" customFormat="1" ht="10.199999999999999">
      <c r="B191" s="149"/>
      <c r="D191" s="150" t="s">
        <v>204</v>
      </c>
      <c r="E191" s="151" t="s">
        <v>1</v>
      </c>
      <c r="F191" s="152" t="s">
        <v>728</v>
      </c>
      <c r="H191" s="151" t="s">
        <v>1</v>
      </c>
      <c r="I191" s="153"/>
      <c r="L191" s="149"/>
      <c r="M191" s="154"/>
      <c r="T191" s="155"/>
      <c r="AT191" s="151" t="s">
        <v>204</v>
      </c>
      <c r="AU191" s="151" t="s">
        <v>86</v>
      </c>
      <c r="AV191" s="12" t="s">
        <v>84</v>
      </c>
      <c r="AW191" s="12" t="s">
        <v>32</v>
      </c>
      <c r="AX191" s="12" t="s">
        <v>77</v>
      </c>
      <c r="AY191" s="151" t="s">
        <v>195</v>
      </c>
    </row>
    <row r="192" spans="2:65" s="13" customFormat="1" ht="10.199999999999999">
      <c r="B192" s="156"/>
      <c r="D192" s="150" t="s">
        <v>204</v>
      </c>
      <c r="E192" s="157" t="s">
        <v>1</v>
      </c>
      <c r="F192" s="158" t="s">
        <v>729</v>
      </c>
      <c r="H192" s="159">
        <v>1.8</v>
      </c>
      <c r="I192" s="160"/>
      <c r="L192" s="156"/>
      <c r="M192" s="161"/>
      <c r="T192" s="162"/>
      <c r="AT192" s="157" t="s">
        <v>204</v>
      </c>
      <c r="AU192" s="157" t="s">
        <v>86</v>
      </c>
      <c r="AV192" s="13" t="s">
        <v>86</v>
      </c>
      <c r="AW192" s="13" t="s">
        <v>32</v>
      </c>
      <c r="AX192" s="13" t="s">
        <v>84</v>
      </c>
      <c r="AY192" s="157" t="s">
        <v>195</v>
      </c>
    </row>
    <row r="193" spans="2:65" s="1" customFormat="1" ht="16.5" customHeight="1">
      <c r="B193" s="32"/>
      <c r="C193" s="136" t="s">
        <v>262</v>
      </c>
      <c r="D193" s="136" t="s">
        <v>197</v>
      </c>
      <c r="E193" s="137" t="s">
        <v>730</v>
      </c>
      <c r="F193" s="138" t="s">
        <v>731</v>
      </c>
      <c r="G193" s="139" t="s">
        <v>237</v>
      </c>
      <c r="H193" s="140">
        <v>1.085</v>
      </c>
      <c r="I193" s="141"/>
      <c r="J193" s="142">
        <f>ROUND(I193*H193,2)</f>
        <v>0</v>
      </c>
      <c r="K193" s="138" t="s">
        <v>201</v>
      </c>
      <c r="L193" s="32"/>
      <c r="M193" s="143" t="s">
        <v>1</v>
      </c>
      <c r="N193" s="144" t="s">
        <v>42</v>
      </c>
      <c r="P193" s="145">
        <f>O193*H193</f>
        <v>0</v>
      </c>
      <c r="Q193" s="145">
        <v>1.04922</v>
      </c>
      <c r="R193" s="145">
        <f>Q193*H193</f>
        <v>1.1384037</v>
      </c>
      <c r="S193" s="145">
        <v>0</v>
      </c>
      <c r="T193" s="146">
        <f>S193*H193</f>
        <v>0</v>
      </c>
      <c r="AR193" s="147" t="s">
        <v>202</v>
      </c>
      <c r="AT193" s="147" t="s">
        <v>197</v>
      </c>
      <c r="AU193" s="147" t="s">
        <v>86</v>
      </c>
      <c r="AY193" s="17" t="s">
        <v>195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84</v>
      </c>
      <c r="BK193" s="148">
        <f>ROUND(I193*H193,2)</f>
        <v>0</v>
      </c>
      <c r="BL193" s="17" t="s">
        <v>202</v>
      </c>
      <c r="BM193" s="147" t="s">
        <v>2034</v>
      </c>
    </row>
    <row r="194" spans="2:65" s="13" customFormat="1" ht="10.199999999999999">
      <c r="B194" s="156"/>
      <c r="D194" s="150" t="s">
        <v>204</v>
      </c>
      <c r="E194" s="157" t="s">
        <v>1</v>
      </c>
      <c r="F194" s="158" t="s">
        <v>2035</v>
      </c>
      <c r="H194" s="159">
        <v>0.59299999999999997</v>
      </c>
      <c r="I194" s="160"/>
      <c r="L194" s="156"/>
      <c r="M194" s="161"/>
      <c r="T194" s="162"/>
      <c r="AT194" s="157" t="s">
        <v>204</v>
      </c>
      <c r="AU194" s="157" t="s">
        <v>86</v>
      </c>
      <c r="AV194" s="13" t="s">
        <v>86</v>
      </c>
      <c r="AW194" s="13" t="s">
        <v>32</v>
      </c>
      <c r="AX194" s="13" t="s">
        <v>77</v>
      </c>
      <c r="AY194" s="157" t="s">
        <v>195</v>
      </c>
    </row>
    <row r="195" spans="2:65" s="13" customFormat="1" ht="10.199999999999999">
      <c r="B195" s="156"/>
      <c r="D195" s="150" t="s">
        <v>204</v>
      </c>
      <c r="E195" s="157" t="s">
        <v>1</v>
      </c>
      <c r="F195" s="158" t="s">
        <v>2036</v>
      </c>
      <c r="H195" s="159">
        <v>0.49199999999999999</v>
      </c>
      <c r="I195" s="160"/>
      <c r="L195" s="156"/>
      <c r="M195" s="161"/>
      <c r="T195" s="162"/>
      <c r="AT195" s="157" t="s">
        <v>204</v>
      </c>
      <c r="AU195" s="157" t="s">
        <v>86</v>
      </c>
      <c r="AV195" s="13" t="s">
        <v>86</v>
      </c>
      <c r="AW195" s="13" t="s">
        <v>32</v>
      </c>
      <c r="AX195" s="13" t="s">
        <v>77</v>
      </c>
      <c r="AY195" s="157" t="s">
        <v>195</v>
      </c>
    </row>
    <row r="196" spans="2:65" s="14" customFormat="1" ht="10.199999999999999">
      <c r="B196" s="163"/>
      <c r="D196" s="150" t="s">
        <v>204</v>
      </c>
      <c r="E196" s="164" t="s">
        <v>1</v>
      </c>
      <c r="F196" s="165" t="s">
        <v>220</v>
      </c>
      <c r="H196" s="166">
        <v>1.085</v>
      </c>
      <c r="I196" s="167"/>
      <c r="L196" s="163"/>
      <c r="M196" s="168"/>
      <c r="T196" s="169"/>
      <c r="AT196" s="164" t="s">
        <v>204</v>
      </c>
      <c r="AU196" s="164" t="s">
        <v>86</v>
      </c>
      <c r="AV196" s="14" t="s">
        <v>202</v>
      </c>
      <c r="AW196" s="14" t="s">
        <v>32</v>
      </c>
      <c r="AX196" s="14" t="s">
        <v>84</v>
      </c>
      <c r="AY196" s="164" t="s">
        <v>195</v>
      </c>
    </row>
    <row r="197" spans="2:65" s="1" customFormat="1" ht="21.75" customHeight="1">
      <c r="B197" s="32"/>
      <c r="C197" s="136" t="s">
        <v>270</v>
      </c>
      <c r="D197" s="136" t="s">
        <v>197</v>
      </c>
      <c r="E197" s="137" t="s">
        <v>735</v>
      </c>
      <c r="F197" s="138" t="s">
        <v>736</v>
      </c>
      <c r="G197" s="139" t="s">
        <v>214</v>
      </c>
      <c r="H197" s="140">
        <v>1.62</v>
      </c>
      <c r="I197" s="141"/>
      <c r="J197" s="142">
        <f>ROUND(I197*H197,2)</f>
        <v>0</v>
      </c>
      <c r="K197" s="138" t="s">
        <v>201</v>
      </c>
      <c r="L197" s="32"/>
      <c r="M197" s="143" t="s">
        <v>1</v>
      </c>
      <c r="N197" s="144" t="s">
        <v>42</v>
      </c>
      <c r="P197" s="145">
        <f>O197*H197</f>
        <v>0</v>
      </c>
      <c r="Q197" s="145">
        <v>2.1183200000000002</v>
      </c>
      <c r="R197" s="145">
        <f>Q197*H197</f>
        <v>3.4316784000000005</v>
      </c>
      <c r="S197" s="145">
        <v>0</v>
      </c>
      <c r="T197" s="146">
        <f>S197*H197</f>
        <v>0</v>
      </c>
      <c r="AR197" s="147" t="s">
        <v>202</v>
      </c>
      <c r="AT197" s="147" t="s">
        <v>197</v>
      </c>
      <c r="AU197" s="147" t="s">
        <v>86</v>
      </c>
      <c r="AY197" s="17" t="s">
        <v>195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84</v>
      </c>
      <c r="BK197" s="148">
        <f>ROUND(I197*H197,2)</f>
        <v>0</v>
      </c>
      <c r="BL197" s="17" t="s">
        <v>202</v>
      </c>
      <c r="BM197" s="147" t="s">
        <v>2037</v>
      </c>
    </row>
    <row r="198" spans="2:65" s="12" customFormat="1" ht="10.199999999999999">
      <c r="B198" s="149"/>
      <c r="D198" s="150" t="s">
        <v>204</v>
      </c>
      <c r="E198" s="151" t="s">
        <v>1</v>
      </c>
      <c r="F198" s="152" t="s">
        <v>738</v>
      </c>
      <c r="H198" s="151" t="s">
        <v>1</v>
      </c>
      <c r="I198" s="153"/>
      <c r="L198" s="149"/>
      <c r="M198" s="154"/>
      <c r="T198" s="155"/>
      <c r="AT198" s="151" t="s">
        <v>204</v>
      </c>
      <c r="AU198" s="151" t="s">
        <v>86</v>
      </c>
      <c r="AV198" s="12" t="s">
        <v>84</v>
      </c>
      <c r="AW198" s="12" t="s">
        <v>32</v>
      </c>
      <c r="AX198" s="12" t="s">
        <v>77</v>
      </c>
      <c r="AY198" s="151" t="s">
        <v>195</v>
      </c>
    </row>
    <row r="199" spans="2:65" s="13" customFormat="1" ht="10.199999999999999">
      <c r="B199" s="156"/>
      <c r="D199" s="150" t="s">
        <v>204</v>
      </c>
      <c r="E199" s="157" t="s">
        <v>1</v>
      </c>
      <c r="F199" s="158" t="s">
        <v>2038</v>
      </c>
      <c r="H199" s="159">
        <v>1.62</v>
      </c>
      <c r="I199" s="160"/>
      <c r="L199" s="156"/>
      <c r="M199" s="161"/>
      <c r="T199" s="162"/>
      <c r="AT199" s="157" t="s">
        <v>204</v>
      </c>
      <c r="AU199" s="157" t="s">
        <v>86</v>
      </c>
      <c r="AV199" s="13" t="s">
        <v>86</v>
      </c>
      <c r="AW199" s="13" t="s">
        <v>32</v>
      </c>
      <c r="AX199" s="13" t="s">
        <v>84</v>
      </c>
      <c r="AY199" s="157" t="s">
        <v>195</v>
      </c>
    </row>
    <row r="200" spans="2:65" s="1" customFormat="1" ht="21.75" customHeight="1">
      <c r="B200" s="32"/>
      <c r="C200" s="136" t="s">
        <v>287</v>
      </c>
      <c r="D200" s="136" t="s">
        <v>197</v>
      </c>
      <c r="E200" s="137" t="s">
        <v>740</v>
      </c>
      <c r="F200" s="138" t="s">
        <v>741</v>
      </c>
      <c r="G200" s="139" t="s">
        <v>237</v>
      </c>
      <c r="H200" s="140">
        <v>9.7000000000000003E-2</v>
      </c>
      <c r="I200" s="141"/>
      <c r="J200" s="142">
        <f>ROUND(I200*H200,2)</f>
        <v>0</v>
      </c>
      <c r="K200" s="138" t="s">
        <v>201</v>
      </c>
      <c r="L200" s="32"/>
      <c r="M200" s="143" t="s">
        <v>1</v>
      </c>
      <c r="N200" s="144" t="s">
        <v>42</v>
      </c>
      <c r="P200" s="145">
        <f>O200*H200</f>
        <v>0</v>
      </c>
      <c r="Q200" s="145">
        <v>1.05237</v>
      </c>
      <c r="R200" s="145">
        <f>Q200*H200</f>
        <v>0.10207989000000001</v>
      </c>
      <c r="S200" s="145">
        <v>0</v>
      </c>
      <c r="T200" s="146">
        <f>S200*H200</f>
        <v>0</v>
      </c>
      <c r="AR200" s="147" t="s">
        <v>202</v>
      </c>
      <c r="AT200" s="147" t="s">
        <v>197</v>
      </c>
      <c r="AU200" s="147" t="s">
        <v>86</v>
      </c>
      <c r="AY200" s="17" t="s">
        <v>195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84</v>
      </c>
      <c r="BK200" s="148">
        <f>ROUND(I200*H200,2)</f>
        <v>0</v>
      </c>
      <c r="BL200" s="17" t="s">
        <v>202</v>
      </c>
      <c r="BM200" s="147" t="s">
        <v>2039</v>
      </c>
    </row>
    <row r="201" spans="2:65" s="13" customFormat="1" ht="10.199999999999999">
      <c r="B201" s="156"/>
      <c r="D201" s="150" t="s">
        <v>204</v>
      </c>
      <c r="E201" s="157" t="s">
        <v>1</v>
      </c>
      <c r="F201" s="158" t="s">
        <v>2040</v>
      </c>
      <c r="H201" s="159">
        <v>9.7000000000000003E-2</v>
      </c>
      <c r="I201" s="160"/>
      <c r="L201" s="156"/>
      <c r="M201" s="161"/>
      <c r="T201" s="162"/>
      <c r="AT201" s="157" t="s">
        <v>204</v>
      </c>
      <c r="AU201" s="157" t="s">
        <v>86</v>
      </c>
      <c r="AV201" s="13" t="s">
        <v>86</v>
      </c>
      <c r="AW201" s="13" t="s">
        <v>32</v>
      </c>
      <c r="AX201" s="13" t="s">
        <v>84</v>
      </c>
      <c r="AY201" s="157" t="s">
        <v>195</v>
      </c>
    </row>
    <row r="202" spans="2:65" s="1" customFormat="1" ht="24.15" customHeight="1">
      <c r="B202" s="32"/>
      <c r="C202" s="136" t="s">
        <v>8</v>
      </c>
      <c r="D202" s="136" t="s">
        <v>197</v>
      </c>
      <c r="E202" s="137" t="s">
        <v>744</v>
      </c>
      <c r="F202" s="138" t="s">
        <v>745</v>
      </c>
      <c r="G202" s="139" t="s">
        <v>329</v>
      </c>
      <c r="H202" s="140">
        <v>54</v>
      </c>
      <c r="I202" s="141"/>
      <c r="J202" s="142">
        <f>ROUND(I202*H202,2)</f>
        <v>0</v>
      </c>
      <c r="K202" s="138" t="s">
        <v>201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1.3999999999999999E-4</v>
      </c>
      <c r="R202" s="145">
        <f>Q202*H202</f>
        <v>7.559999999999999E-3</v>
      </c>
      <c r="S202" s="145">
        <v>0</v>
      </c>
      <c r="T202" s="146">
        <f>S202*H202</f>
        <v>0</v>
      </c>
      <c r="AR202" s="147" t="s">
        <v>202</v>
      </c>
      <c r="AT202" s="147" t="s">
        <v>197</v>
      </c>
      <c r="AU202" s="147" t="s">
        <v>86</v>
      </c>
      <c r="AY202" s="17" t="s">
        <v>195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84</v>
      </c>
      <c r="BK202" s="148">
        <f>ROUND(I202*H202,2)</f>
        <v>0</v>
      </c>
      <c r="BL202" s="17" t="s">
        <v>202</v>
      </c>
      <c r="BM202" s="147" t="s">
        <v>2041</v>
      </c>
    </row>
    <row r="203" spans="2:65" s="12" customFormat="1" ht="10.199999999999999">
      <c r="B203" s="149"/>
      <c r="D203" s="150" t="s">
        <v>204</v>
      </c>
      <c r="E203" s="151" t="s">
        <v>1</v>
      </c>
      <c r="F203" s="152" t="s">
        <v>747</v>
      </c>
      <c r="H203" s="151" t="s">
        <v>1</v>
      </c>
      <c r="I203" s="153"/>
      <c r="L203" s="149"/>
      <c r="M203" s="154"/>
      <c r="T203" s="155"/>
      <c r="AT203" s="151" t="s">
        <v>204</v>
      </c>
      <c r="AU203" s="151" t="s">
        <v>86</v>
      </c>
      <c r="AV203" s="12" t="s">
        <v>84</v>
      </c>
      <c r="AW203" s="12" t="s">
        <v>32</v>
      </c>
      <c r="AX203" s="12" t="s">
        <v>77</v>
      </c>
      <c r="AY203" s="151" t="s">
        <v>195</v>
      </c>
    </row>
    <row r="204" spans="2:65" s="13" customFormat="1" ht="10.199999999999999">
      <c r="B204" s="156"/>
      <c r="D204" s="150" t="s">
        <v>204</v>
      </c>
      <c r="E204" s="157" t="s">
        <v>1</v>
      </c>
      <c r="F204" s="158" t="s">
        <v>2042</v>
      </c>
      <c r="H204" s="159">
        <v>54</v>
      </c>
      <c r="I204" s="160"/>
      <c r="L204" s="156"/>
      <c r="M204" s="161"/>
      <c r="T204" s="162"/>
      <c r="AT204" s="157" t="s">
        <v>204</v>
      </c>
      <c r="AU204" s="157" t="s">
        <v>86</v>
      </c>
      <c r="AV204" s="13" t="s">
        <v>86</v>
      </c>
      <c r="AW204" s="13" t="s">
        <v>32</v>
      </c>
      <c r="AX204" s="13" t="s">
        <v>84</v>
      </c>
      <c r="AY204" s="157" t="s">
        <v>195</v>
      </c>
    </row>
    <row r="205" spans="2:65" s="11" customFormat="1" ht="22.8" customHeight="1">
      <c r="B205" s="124"/>
      <c r="D205" s="125" t="s">
        <v>76</v>
      </c>
      <c r="E205" s="134" t="s">
        <v>202</v>
      </c>
      <c r="F205" s="134" t="s">
        <v>749</v>
      </c>
      <c r="I205" s="127"/>
      <c r="J205" s="135">
        <f>BK205</f>
        <v>0</v>
      </c>
      <c r="L205" s="124"/>
      <c r="M205" s="129"/>
      <c r="P205" s="130">
        <f>SUM(P206:P231)</f>
        <v>0</v>
      </c>
      <c r="R205" s="130">
        <f>SUM(R206:R231)</f>
        <v>43.215661449999999</v>
      </c>
      <c r="T205" s="131">
        <f>SUM(T206:T231)</f>
        <v>0</v>
      </c>
      <c r="AR205" s="125" t="s">
        <v>84</v>
      </c>
      <c r="AT205" s="132" t="s">
        <v>76</v>
      </c>
      <c r="AU205" s="132" t="s">
        <v>84</v>
      </c>
      <c r="AY205" s="125" t="s">
        <v>195</v>
      </c>
      <c r="BK205" s="133">
        <f>SUM(BK206:BK231)</f>
        <v>0</v>
      </c>
    </row>
    <row r="206" spans="2:65" s="1" customFormat="1" ht="16.5" customHeight="1">
      <c r="B206" s="32"/>
      <c r="C206" s="136" t="s">
        <v>300</v>
      </c>
      <c r="D206" s="136" t="s">
        <v>197</v>
      </c>
      <c r="E206" s="137" t="s">
        <v>750</v>
      </c>
      <c r="F206" s="138" t="s">
        <v>751</v>
      </c>
      <c r="G206" s="139" t="s">
        <v>214</v>
      </c>
      <c r="H206" s="140">
        <v>13.14</v>
      </c>
      <c r="I206" s="141"/>
      <c r="J206" s="142">
        <f>ROUND(I206*H206,2)</f>
        <v>0</v>
      </c>
      <c r="K206" s="138" t="s">
        <v>201</v>
      </c>
      <c r="L206" s="32"/>
      <c r="M206" s="143" t="s">
        <v>1</v>
      </c>
      <c r="N206" s="144" t="s">
        <v>42</v>
      </c>
      <c r="P206" s="145">
        <f>O206*H206</f>
        <v>0</v>
      </c>
      <c r="Q206" s="145">
        <v>2.5019399999999998</v>
      </c>
      <c r="R206" s="145">
        <f>Q206*H206</f>
        <v>32.875491599999997</v>
      </c>
      <c r="S206" s="145">
        <v>0</v>
      </c>
      <c r="T206" s="146">
        <f>S206*H206</f>
        <v>0</v>
      </c>
      <c r="AR206" s="147" t="s">
        <v>202</v>
      </c>
      <c r="AT206" s="147" t="s">
        <v>197</v>
      </c>
      <c r="AU206" s="147" t="s">
        <v>86</v>
      </c>
      <c r="AY206" s="17" t="s">
        <v>195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84</v>
      </c>
      <c r="BK206" s="148">
        <f>ROUND(I206*H206,2)</f>
        <v>0</v>
      </c>
      <c r="BL206" s="17" t="s">
        <v>202</v>
      </c>
      <c r="BM206" s="147" t="s">
        <v>2043</v>
      </c>
    </row>
    <row r="207" spans="2:65" s="12" customFormat="1" ht="10.199999999999999">
      <c r="B207" s="149"/>
      <c r="D207" s="150" t="s">
        <v>204</v>
      </c>
      <c r="E207" s="151" t="s">
        <v>1</v>
      </c>
      <c r="F207" s="152" t="s">
        <v>753</v>
      </c>
      <c r="H207" s="151" t="s">
        <v>1</v>
      </c>
      <c r="I207" s="153"/>
      <c r="L207" s="149"/>
      <c r="M207" s="154"/>
      <c r="T207" s="155"/>
      <c r="AT207" s="151" t="s">
        <v>204</v>
      </c>
      <c r="AU207" s="151" t="s">
        <v>86</v>
      </c>
      <c r="AV207" s="12" t="s">
        <v>84</v>
      </c>
      <c r="AW207" s="12" t="s">
        <v>32</v>
      </c>
      <c r="AX207" s="12" t="s">
        <v>77</v>
      </c>
      <c r="AY207" s="151" t="s">
        <v>195</v>
      </c>
    </row>
    <row r="208" spans="2:65" s="12" customFormat="1" ht="10.199999999999999">
      <c r="B208" s="149"/>
      <c r="D208" s="150" t="s">
        <v>204</v>
      </c>
      <c r="E208" s="151" t="s">
        <v>1</v>
      </c>
      <c r="F208" s="152" t="s">
        <v>754</v>
      </c>
      <c r="H208" s="151" t="s">
        <v>1</v>
      </c>
      <c r="I208" s="153"/>
      <c r="L208" s="149"/>
      <c r="M208" s="154"/>
      <c r="T208" s="155"/>
      <c r="AT208" s="151" t="s">
        <v>204</v>
      </c>
      <c r="AU208" s="151" t="s">
        <v>86</v>
      </c>
      <c r="AV208" s="12" t="s">
        <v>84</v>
      </c>
      <c r="AW208" s="12" t="s">
        <v>32</v>
      </c>
      <c r="AX208" s="12" t="s">
        <v>77</v>
      </c>
      <c r="AY208" s="151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2044</v>
      </c>
      <c r="H209" s="159">
        <v>13.14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77</v>
      </c>
      <c r="AY209" s="157" t="s">
        <v>195</v>
      </c>
    </row>
    <row r="210" spans="2:65" s="14" customFormat="1" ht="10.199999999999999">
      <c r="B210" s="163"/>
      <c r="D210" s="150" t="s">
        <v>204</v>
      </c>
      <c r="E210" s="164" t="s">
        <v>1</v>
      </c>
      <c r="F210" s="165" t="s">
        <v>220</v>
      </c>
      <c r="H210" s="166">
        <v>13.14</v>
      </c>
      <c r="I210" s="167"/>
      <c r="L210" s="163"/>
      <c r="M210" s="168"/>
      <c r="T210" s="169"/>
      <c r="AT210" s="164" t="s">
        <v>204</v>
      </c>
      <c r="AU210" s="164" t="s">
        <v>86</v>
      </c>
      <c r="AV210" s="14" t="s">
        <v>202</v>
      </c>
      <c r="AW210" s="14" t="s">
        <v>32</v>
      </c>
      <c r="AX210" s="14" t="s">
        <v>84</v>
      </c>
      <c r="AY210" s="164" t="s">
        <v>195</v>
      </c>
    </row>
    <row r="211" spans="2:65" s="1" customFormat="1" ht="24.15" customHeight="1">
      <c r="B211" s="32"/>
      <c r="C211" s="136" t="s">
        <v>306</v>
      </c>
      <c r="D211" s="136" t="s">
        <v>197</v>
      </c>
      <c r="E211" s="137" t="s">
        <v>756</v>
      </c>
      <c r="F211" s="138" t="s">
        <v>757</v>
      </c>
      <c r="G211" s="139" t="s">
        <v>200</v>
      </c>
      <c r="H211" s="140">
        <v>51.1</v>
      </c>
      <c r="I211" s="141"/>
      <c r="J211" s="142">
        <f>ROUND(I211*H211,2)</f>
        <v>0</v>
      </c>
      <c r="K211" s="138" t="s">
        <v>201</v>
      </c>
      <c r="L211" s="32"/>
      <c r="M211" s="143" t="s">
        <v>1</v>
      </c>
      <c r="N211" s="144" t="s">
        <v>42</v>
      </c>
      <c r="P211" s="145">
        <f>O211*H211</f>
        <v>0</v>
      </c>
      <c r="Q211" s="145">
        <v>4.6499999999999996E-3</v>
      </c>
      <c r="R211" s="145">
        <f>Q211*H211</f>
        <v>0.23761499999999999</v>
      </c>
      <c r="S211" s="145">
        <v>0</v>
      </c>
      <c r="T211" s="146">
        <f>S211*H211</f>
        <v>0</v>
      </c>
      <c r="AR211" s="147" t="s">
        <v>202</v>
      </c>
      <c r="AT211" s="147" t="s">
        <v>197</v>
      </c>
      <c r="AU211" s="147" t="s">
        <v>86</v>
      </c>
      <c r="AY211" s="17" t="s">
        <v>195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84</v>
      </c>
      <c r="BK211" s="148">
        <f>ROUND(I211*H211,2)</f>
        <v>0</v>
      </c>
      <c r="BL211" s="17" t="s">
        <v>202</v>
      </c>
      <c r="BM211" s="147" t="s">
        <v>2045</v>
      </c>
    </row>
    <row r="212" spans="2:65" s="13" customFormat="1" ht="10.199999999999999">
      <c r="B212" s="156"/>
      <c r="D212" s="150" t="s">
        <v>204</v>
      </c>
      <c r="E212" s="157" t="s">
        <v>1</v>
      </c>
      <c r="F212" s="158" t="s">
        <v>2046</v>
      </c>
      <c r="H212" s="159">
        <v>51.1</v>
      </c>
      <c r="I212" s="160"/>
      <c r="L212" s="156"/>
      <c r="M212" s="161"/>
      <c r="T212" s="162"/>
      <c r="AT212" s="157" t="s">
        <v>204</v>
      </c>
      <c r="AU212" s="157" t="s">
        <v>86</v>
      </c>
      <c r="AV212" s="13" t="s">
        <v>86</v>
      </c>
      <c r="AW212" s="13" t="s">
        <v>32</v>
      </c>
      <c r="AX212" s="13" t="s">
        <v>84</v>
      </c>
      <c r="AY212" s="157" t="s">
        <v>195</v>
      </c>
    </row>
    <row r="213" spans="2:65" s="1" customFormat="1" ht="24.15" customHeight="1">
      <c r="B213" s="32"/>
      <c r="C213" s="136" t="s">
        <v>311</v>
      </c>
      <c r="D213" s="136" t="s">
        <v>197</v>
      </c>
      <c r="E213" s="137" t="s">
        <v>760</v>
      </c>
      <c r="F213" s="138" t="s">
        <v>761</v>
      </c>
      <c r="G213" s="139" t="s">
        <v>200</v>
      </c>
      <c r="H213" s="140">
        <v>51.1</v>
      </c>
      <c r="I213" s="141"/>
      <c r="J213" s="142">
        <f>ROUND(I213*H213,2)</f>
        <v>0</v>
      </c>
      <c r="K213" s="138" t="s">
        <v>201</v>
      </c>
      <c r="L213" s="32"/>
      <c r="M213" s="143" t="s">
        <v>1</v>
      </c>
      <c r="N213" s="144" t="s">
        <v>42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202</v>
      </c>
      <c r="AT213" s="147" t="s">
        <v>197</v>
      </c>
      <c r="AU213" s="147" t="s">
        <v>86</v>
      </c>
      <c r="AY213" s="17" t="s">
        <v>195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84</v>
      </c>
      <c r="BK213" s="148">
        <f>ROUND(I213*H213,2)</f>
        <v>0</v>
      </c>
      <c r="BL213" s="17" t="s">
        <v>202</v>
      </c>
      <c r="BM213" s="147" t="s">
        <v>2047</v>
      </c>
    </row>
    <row r="214" spans="2:65" s="13" customFormat="1" ht="10.199999999999999">
      <c r="B214" s="156"/>
      <c r="D214" s="150" t="s">
        <v>204</v>
      </c>
      <c r="E214" s="157" t="s">
        <v>1</v>
      </c>
      <c r="F214" s="158" t="s">
        <v>2048</v>
      </c>
      <c r="H214" s="159">
        <v>51.1</v>
      </c>
      <c r="I214" s="160"/>
      <c r="L214" s="156"/>
      <c r="M214" s="161"/>
      <c r="T214" s="162"/>
      <c r="AT214" s="157" t="s">
        <v>204</v>
      </c>
      <c r="AU214" s="157" t="s">
        <v>86</v>
      </c>
      <c r="AV214" s="13" t="s">
        <v>86</v>
      </c>
      <c r="AW214" s="13" t="s">
        <v>32</v>
      </c>
      <c r="AX214" s="13" t="s">
        <v>84</v>
      </c>
      <c r="AY214" s="157" t="s">
        <v>195</v>
      </c>
    </row>
    <row r="215" spans="2:65" s="1" customFormat="1" ht="33" customHeight="1">
      <c r="B215" s="32"/>
      <c r="C215" s="136" t="s">
        <v>317</v>
      </c>
      <c r="D215" s="136" t="s">
        <v>197</v>
      </c>
      <c r="E215" s="137" t="s">
        <v>764</v>
      </c>
      <c r="F215" s="138" t="s">
        <v>765</v>
      </c>
      <c r="G215" s="139" t="s">
        <v>200</v>
      </c>
      <c r="H215" s="140">
        <v>14.44</v>
      </c>
      <c r="I215" s="141"/>
      <c r="J215" s="142">
        <f>ROUND(I215*H215,2)</f>
        <v>0</v>
      </c>
      <c r="K215" s="138" t="s">
        <v>201</v>
      </c>
      <c r="L215" s="32"/>
      <c r="M215" s="143" t="s">
        <v>1</v>
      </c>
      <c r="N215" s="144" t="s">
        <v>42</v>
      </c>
      <c r="P215" s="145">
        <f>O215*H215</f>
        <v>0</v>
      </c>
      <c r="Q215" s="145">
        <v>1.7600000000000001E-3</v>
      </c>
      <c r="R215" s="145">
        <f>Q215*H215</f>
        <v>2.54144E-2</v>
      </c>
      <c r="S215" s="145">
        <v>0</v>
      </c>
      <c r="T215" s="146">
        <f>S215*H215</f>
        <v>0</v>
      </c>
      <c r="AR215" s="147" t="s">
        <v>202</v>
      </c>
      <c r="AT215" s="147" t="s">
        <v>197</v>
      </c>
      <c r="AU215" s="147" t="s">
        <v>86</v>
      </c>
      <c r="AY215" s="17" t="s">
        <v>195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84</v>
      </c>
      <c r="BK215" s="148">
        <f>ROUND(I215*H215,2)</f>
        <v>0</v>
      </c>
      <c r="BL215" s="17" t="s">
        <v>202</v>
      </c>
      <c r="BM215" s="147" t="s">
        <v>2049</v>
      </c>
    </row>
    <row r="216" spans="2:65" s="13" customFormat="1" ht="10.199999999999999">
      <c r="B216" s="156"/>
      <c r="D216" s="150" t="s">
        <v>204</v>
      </c>
      <c r="E216" s="157" t="s">
        <v>1</v>
      </c>
      <c r="F216" s="158" t="s">
        <v>2050</v>
      </c>
      <c r="H216" s="159">
        <v>14.44</v>
      </c>
      <c r="I216" s="160"/>
      <c r="L216" s="156"/>
      <c r="M216" s="161"/>
      <c r="T216" s="162"/>
      <c r="AT216" s="157" t="s">
        <v>204</v>
      </c>
      <c r="AU216" s="157" t="s">
        <v>86</v>
      </c>
      <c r="AV216" s="13" t="s">
        <v>86</v>
      </c>
      <c r="AW216" s="13" t="s">
        <v>32</v>
      </c>
      <c r="AX216" s="13" t="s">
        <v>84</v>
      </c>
      <c r="AY216" s="157" t="s">
        <v>195</v>
      </c>
    </row>
    <row r="217" spans="2:65" s="1" customFormat="1" ht="33" customHeight="1">
      <c r="B217" s="32"/>
      <c r="C217" s="136" t="s">
        <v>321</v>
      </c>
      <c r="D217" s="136" t="s">
        <v>197</v>
      </c>
      <c r="E217" s="137" t="s">
        <v>768</v>
      </c>
      <c r="F217" s="138" t="s">
        <v>769</v>
      </c>
      <c r="G217" s="139" t="s">
        <v>200</v>
      </c>
      <c r="H217" s="140">
        <v>14.44</v>
      </c>
      <c r="I217" s="141"/>
      <c r="J217" s="142">
        <f>ROUND(I217*H217,2)</f>
        <v>0</v>
      </c>
      <c r="K217" s="138" t="s">
        <v>201</v>
      </c>
      <c r="L217" s="32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202</v>
      </c>
      <c r="AT217" s="147" t="s">
        <v>197</v>
      </c>
      <c r="AU217" s="147" t="s">
        <v>86</v>
      </c>
      <c r="AY217" s="17" t="s">
        <v>195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84</v>
      </c>
      <c r="BK217" s="148">
        <f>ROUND(I217*H217,2)</f>
        <v>0</v>
      </c>
      <c r="BL217" s="17" t="s">
        <v>202</v>
      </c>
      <c r="BM217" s="147" t="s">
        <v>2051</v>
      </c>
    </row>
    <row r="218" spans="2:65" s="13" customFormat="1" ht="10.199999999999999">
      <c r="B218" s="156"/>
      <c r="D218" s="150" t="s">
        <v>204</v>
      </c>
      <c r="E218" s="157" t="s">
        <v>1</v>
      </c>
      <c r="F218" s="158" t="s">
        <v>596</v>
      </c>
      <c r="H218" s="159">
        <v>14.44</v>
      </c>
      <c r="I218" s="160"/>
      <c r="L218" s="156"/>
      <c r="M218" s="161"/>
      <c r="T218" s="162"/>
      <c r="AT218" s="157" t="s">
        <v>204</v>
      </c>
      <c r="AU218" s="157" t="s">
        <v>86</v>
      </c>
      <c r="AV218" s="13" t="s">
        <v>86</v>
      </c>
      <c r="AW218" s="13" t="s">
        <v>32</v>
      </c>
      <c r="AX218" s="13" t="s">
        <v>84</v>
      </c>
      <c r="AY218" s="157" t="s">
        <v>195</v>
      </c>
    </row>
    <row r="219" spans="2:65" s="1" customFormat="1" ht="24.15" customHeight="1">
      <c r="B219" s="32"/>
      <c r="C219" s="136" t="s">
        <v>7</v>
      </c>
      <c r="D219" s="136" t="s">
        <v>197</v>
      </c>
      <c r="E219" s="137" t="s">
        <v>772</v>
      </c>
      <c r="F219" s="138" t="s">
        <v>773</v>
      </c>
      <c r="G219" s="139" t="s">
        <v>237</v>
      </c>
      <c r="H219" s="140">
        <v>2.3650000000000002</v>
      </c>
      <c r="I219" s="141"/>
      <c r="J219" s="142">
        <f>ROUND(I219*H219,2)</f>
        <v>0</v>
      </c>
      <c r="K219" s="138" t="s">
        <v>201</v>
      </c>
      <c r="L219" s="32"/>
      <c r="M219" s="143" t="s">
        <v>1</v>
      </c>
      <c r="N219" s="144" t="s">
        <v>42</v>
      </c>
      <c r="P219" s="145">
        <f>O219*H219</f>
        <v>0</v>
      </c>
      <c r="Q219" s="145">
        <v>1.0551200000000001</v>
      </c>
      <c r="R219" s="145">
        <f>Q219*H219</f>
        <v>2.4953588000000004</v>
      </c>
      <c r="S219" s="145">
        <v>0</v>
      </c>
      <c r="T219" s="146">
        <f>S219*H219</f>
        <v>0</v>
      </c>
      <c r="AR219" s="147" t="s">
        <v>202</v>
      </c>
      <c r="AT219" s="147" t="s">
        <v>197</v>
      </c>
      <c r="AU219" s="147" t="s">
        <v>86</v>
      </c>
      <c r="AY219" s="17" t="s">
        <v>195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84</v>
      </c>
      <c r="BK219" s="148">
        <f>ROUND(I219*H219,2)</f>
        <v>0</v>
      </c>
      <c r="BL219" s="17" t="s">
        <v>202</v>
      </c>
      <c r="BM219" s="147" t="s">
        <v>2052</v>
      </c>
    </row>
    <row r="220" spans="2:65" s="13" customFormat="1" ht="10.199999999999999">
      <c r="B220" s="156"/>
      <c r="D220" s="150" t="s">
        <v>204</v>
      </c>
      <c r="E220" s="157" t="s">
        <v>1</v>
      </c>
      <c r="F220" s="158" t="s">
        <v>2053</v>
      </c>
      <c r="H220" s="159">
        <v>2.3650000000000002</v>
      </c>
      <c r="I220" s="160"/>
      <c r="L220" s="156"/>
      <c r="M220" s="161"/>
      <c r="T220" s="162"/>
      <c r="AT220" s="157" t="s">
        <v>204</v>
      </c>
      <c r="AU220" s="157" t="s">
        <v>86</v>
      </c>
      <c r="AV220" s="13" t="s">
        <v>86</v>
      </c>
      <c r="AW220" s="13" t="s">
        <v>32</v>
      </c>
      <c r="AX220" s="13" t="s">
        <v>84</v>
      </c>
      <c r="AY220" s="157" t="s">
        <v>195</v>
      </c>
    </row>
    <row r="221" spans="2:65" s="1" customFormat="1" ht="16.5" customHeight="1">
      <c r="B221" s="32"/>
      <c r="C221" s="136" t="s">
        <v>333</v>
      </c>
      <c r="D221" s="136" t="s">
        <v>197</v>
      </c>
      <c r="E221" s="137" t="s">
        <v>776</v>
      </c>
      <c r="F221" s="138" t="s">
        <v>777</v>
      </c>
      <c r="G221" s="139" t="s">
        <v>214</v>
      </c>
      <c r="H221" s="140">
        <v>2.738</v>
      </c>
      <c r="I221" s="141"/>
      <c r="J221" s="142">
        <f>ROUND(I221*H221,2)</f>
        <v>0</v>
      </c>
      <c r="K221" s="138" t="s">
        <v>201</v>
      </c>
      <c r="L221" s="32"/>
      <c r="M221" s="143" t="s">
        <v>1</v>
      </c>
      <c r="N221" s="144" t="s">
        <v>42</v>
      </c>
      <c r="P221" s="145">
        <f>O221*H221</f>
        <v>0</v>
      </c>
      <c r="Q221" s="145">
        <v>2.5019800000000001</v>
      </c>
      <c r="R221" s="145">
        <f>Q221*H221</f>
        <v>6.8504212400000002</v>
      </c>
      <c r="S221" s="145">
        <v>0</v>
      </c>
      <c r="T221" s="146">
        <f>S221*H221</f>
        <v>0</v>
      </c>
      <c r="AR221" s="147" t="s">
        <v>202</v>
      </c>
      <c r="AT221" s="147" t="s">
        <v>197</v>
      </c>
      <c r="AU221" s="147" t="s">
        <v>86</v>
      </c>
      <c r="AY221" s="17" t="s">
        <v>195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84</v>
      </c>
      <c r="BK221" s="148">
        <f>ROUND(I221*H221,2)</f>
        <v>0</v>
      </c>
      <c r="BL221" s="17" t="s">
        <v>202</v>
      </c>
      <c r="BM221" s="147" t="s">
        <v>2054</v>
      </c>
    </row>
    <row r="222" spans="2:65" s="12" customFormat="1" ht="10.199999999999999">
      <c r="B222" s="149"/>
      <c r="D222" s="150" t="s">
        <v>204</v>
      </c>
      <c r="E222" s="151" t="s">
        <v>1</v>
      </c>
      <c r="F222" s="152" t="s">
        <v>779</v>
      </c>
      <c r="H222" s="151" t="s">
        <v>1</v>
      </c>
      <c r="I222" s="153"/>
      <c r="L222" s="149"/>
      <c r="M222" s="154"/>
      <c r="T222" s="155"/>
      <c r="AT222" s="151" t="s">
        <v>204</v>
      </c>
      <c r="AU222" s="151" t="s">
        <v>86</v>
      </c>
      <c r="AV222" s="12" t="s">
        <v>84</v>
      </c>
      <c r="AW222" s="12" t="s">
        <v>32</v>
      </c>
      <c r="AX222" s="12" t="s">
        <v>77</v>
      </c>
      <c r="AY222" s="151" t="s">
        <v>195</v>
      </c>
    </row>
    <row r="223" spans="2:65" s="13" customFormat="1" ht="10.199999999999999">
      <c r="B223" s="156"/>
      <c r="D223" s="150" t="s">
        <v>204</v>
      </c>
      <c r="E223" s="157" t="s">
        <v>1</v>
      </c>
      <c r="F223" s="158" t="s">
        <v>2055</v>
      </c>
      <c r="H223" s="159">
        <v>2.738</v>
      </c>
      <c r="I223" s="160"/>
      <c r="L223" s="156"/>
      <c r="M223" s="161"/>
      <c r="T223" s="162"/>
      <c r="AT223" s="157" t="s">
        <v>204</v>
      </c>
      <c r="AU223" s="157" t="s">
        <v>86</v>
      </c>
      <c r="AV223" s="13" t="s">
        <v>86</v>
      </c>
      <c r="AW223" s="13" t="s">
        <v>32</v>
      </c>
      <c r="AX223" s="13" t="s">
        <v>84</v>
      </c>
      <c r="AY223" s="157" t="s">
        <v>195</v>
      </c>
    </row>
    <row r="224" spans="2:65" s="1" customFormat="1" ht="16.5" customHeight="1">
      <c r="B224" s="32"/>
      <c r="C224" s="136" t="s">
        <v>340</v>
      </c>
      <c r="D224" s="136" t="s">
        <v>197</v>
      </c>
      <c r="E224" s="137" t="s">
        <v>781</v>
      </c>
      <c r="F224" s="138" t="s">
        <v>782</v>
      </c>
      <c r="G224" s="139" t="s">
        <v>200</v>
      </c>
      <c r="H224" s="140">
        <v>18.25</v>
      </c>
      <c r="I224" s="141"/>
      <c r="J224" s="142">
        <f>ROUND(I224*H224,2)</f>
        <v>0</v>
      </c>
      <c r="K224" s="138" t="s">
        <v>201</v>
      </c>
      <c r="L224" s="32"/>
      <c r="M224" s="143" t="s">
        <v>1</v>
      </c>
      <c r="N224" s="144" t="s">
        <v>42</v>
      </c>
      <c r="P224" s="145">
        <f>O224*H224</f>
        <v>0</v>
      </c>
      <c r="Q224" s="145">
        <v>1.1169999999999999E-2</v>
      </c>
      <c r="R224" s="145">
        <f>Q224*H224</f>
        <v>0.20385249999999999</v>
      </c>
      <c r="S224" s="145">
        <v>0</v>
      </c>
      <c r="T224" s="146">
        <f>S224*H224</f>
        <v>0</v>
      </c>
      <c r="AR224" s="147" t="s">
        <v>202</v>
      </c>
      <c r="AT224" s="147" t="s">
        <v>197</v>
      </c>
      <c r="AU224" s="147" t="s">
        <v>86</v>
      </c>
      <c r="AY224" s="17" t="s">
        <v>195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84</v>
      </c>
      <c r="BK224" s="148">
        <f>ROUND(I224*H224,2)</f>
        <v>0</v>
      </c>
      <c r="BL224" s="17" t="s">
        <v>202</v>
      </c>
      <c r="BM224" s="147" t="s">
        <v>2056</v>
      </c>
    </row>
    <row r="225" spans="2:65" s="12" customFormat="1" ht="10.199999999999999">
      <c r="B225" s="149"/>
      <c r="D225" s="150" t="s">
        <v>204</v>
      </c>
      <c r="E225" s="151" t="s">
        <v>1</v>
      </c>
      <c r="F225" s="152" t="s">
        <v>779</v>
      </c>
      <c r="H225" s="151" t="s">
        <v>1</v>
      </c>
      <c r="I225" s="153"/>
      <c r="L225" s="149"/>
      <c r="M225" s="154"/>
      <c r="T225" s="155"/>
      <c r="AT225" s="151" t="s">
        <v>204</v>
      </c>
      <c r="AU225" s="151" t="s">
        <v>86</v>
      </c>
      <c r="AV225" s="12" t="s">
        <v>84</v>
      </c>
      <c r="AW225" s="12" t="s">
        <v>32</v>
      </c>
      <c r="AX225" s="12" t="s">
        <v>77</v>
      </c>
      <c r="AY225" s="151" t="s">
        <v>195</v>
      </c>
    </row>
    <row r="226" spans="2:65" s="13" customFormat="1" ht="10.199999999999999">
      <c r="B226" s="156"/>
      <c r="D226" s="150" t="s">
        <v>204</v>
      </c>
      <c r="E226" s="157" t="s">
        <v>1</v>
      </c>
      <c r="F226" s="158" t="s">
        <v>2057</v>
      </c>
      <c r="H226" s="159">
        <v>18.25</v>
      </c>
      <c r="I226" s="160"/>
      <c r="L226" s="156"/>
      <c r="M226" s="161"/>
      <c r="T226" s="162"/>
      <c r="AT226" s="157" t="s">
        <v>204</v>
      </c>
      <c r="AU226" s="157" t="s">
        <v>86</v>
      </c>
      <c r="AV226" s="13" t="s">
        <v>86</v>
      </c>
      <c r="AW226" s="13" t="s">
        <v>32</v>
      </c>
      <c r="AX226" s="13" t="s">
        <v>84</v>
      </c>
      <c r="AY226" s="157" t="s">
        <v>195</v>
      </c>
    </row>
    <row r="227" spans="2:65" s="1" customFormat="1" ht="16.5" customHeight="1">
      <c r="B227" s="32"/>
      <c r="C227" s="136" t="s">
        <v>346</v>
      </c>
      <c r="D227" s="136" t="s">
        <v>197</v>
      </c>
      <c r="E227" s="137" t="s">
        <v>785</v>
      </c>
      <c r="F227" s="138" t="s">
        <v>786</v>
      </c>
      <c r="G227" s="139" t="s">
        <v>200</v>
      </c>
      <c r="H227" s="140">
        <v>18.25</v>
      </c>
      <c r="I227" s="141"/>
      <c r="J227" s="142">
        <f>ROUND(I227*H227,2)</f>
        <v>0</v>
      </c>
      <c r="K227" s="138" t="s">
        <v>201</v>
      </c>
      <c r="L227" s="32"/>
      <c r="M227" s="143" t="s">
        <v>1</v>
      </c>
      <c r="N227" s="144" t="s">
        <v>42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202</v>
      </c>
      <c r="AT227" s="147" t="s">
        <v>197</v>
      </c>
      <c r="AU227" s="147" t="s">
        <v>86</v>
      </c>
      <c r="AY227" s="17" t="s">
        <v>195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84</v>
      </c>
      <c r="BK227" s="148">
        <f>ROUND(I227*H227,2)</f>
        <v>0</v>
      </c>
      <c r="BL227" s="17" t="s">
        <v>202</v>
      </c>
      <c r="BM227" s="147" t="s">
        <v>2058</v>
      </c>
    </row>
    <row r="228" spans="2:65" s="13" customFormat="1" ht="10.199999999999999">
      <c r="B228" s="156"/>
      <c r="D228" s="150" t="s">
        <v>204</v>
      </c>
      <c r="E228" s="157" t="s">
        <v>1</v>
      </c>
      <c r="F228" s="158" t="s">
        <v>2059</v>
      </c>
      <c r="H228" s="159">
        <v>18.25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32</v>
      </c>
      <c r="AX228" s="13" t="s">
        <v>84</v>
      </c>
      <c r="AY228" s="157" t="s">
        <v>195</v>
      </c>
    </row>
    <row r="229" spans="2:65" s="1" customFormat="1" ht="24.15" customHeight="1">
      <c r="B229" s="32"/>
      <c r="C229" s="136" t="s">
        <v>352</v>
      </c>
      <c r="D229" s="136" t="s">
        <v>197</v>
      </c>
      <c r="E229" s="137" t="s">
        <v>789</v>
      </c>
      <c r="F229" s="138" t="s">
        <v>790</v>
      </c>
      <c r="G229" s="139" t="s">
        <v>237</v>
      </c>
      <c r="H229" s="140">
        <v>0.501</v>
      </c>
      <c r="I229" s="141"/>
      <c r="J229" s="142">
        <f>ROUND(I229*H229,2)</f>
        <v>0</v>
      </c>
      <c r="K229" s="138" t="s">
        <v>201</v>
      </c>
      <c r="L229" s="32"/>
      <c r="M229" s="143" t="s">
        <v>1</v>
      </c>
      <c r="N229" s="144" t="s">
        <v>42</v>
      </c>
      <c r="P229" s="145">
        <f>O229*H229</f>
        <v>0</v>
      </c>
      <c r="Q229" s="145">
        <v>1.05291</v>
      </c>
      <c r="R229" s="145">
        <f>Q229*H229</f>
        <v>0.52750790999999997</v>
      </c>
      <c r="S229" s="145">
        <v>0</v>
      </c>
      <c r="T229" s="146">
        <f>S229*H229</f>
        <v>0</v>
      </c>
      <c r="AR229" s="147" t="s">
        <v>202</v>
      </c>
      <c r="AT229" s="147" t="s">
        <v>197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2060</v>
      </c>
    </row>
    <row r="230" spans="2:65" s="13" customFormat="1" ht="10.199999999999999">
      <c r="B230" s="156"/>
      <c r="D230" s="150" t="s">
        <v>204</v>
      </c>
      <c r="E230" s="157" t="s">
        <v>1</v>
      </c>
      <c r="F230" s="158" t="s">
        <v>2061</v>
      </c>
      <c r="H230" s="159">
        <v>0.501</v>
      </c>
      <c r="I230" s="160"/>
      <c r="L230" s="156"/>
      <c r="M230" s="161"/>
      <c r="T230" s="162"/>
      <c r="AT230" s="157" t="s">
        <v>204</v>
      </c>
      <c r="AU230" s="157" t="s">
        <v>86</v>
      </c>
      <c r="AV230" s="13" t="s">
        <v>86</v>
      </c>
      <c r="AW230" s="13" t="s">
        <v>32</v>
      </c>
      <c r="AX230" s="13" t="s">
        <v>77</v>
      </c>
      <c r="AY230" s="157" t="s">
        <v>195</v>
      </c>
    </row>
    <row r="231" spans="2:65" s="14" customFormat="1" ht="10.199999999999999">
      <c r="B231" s="163"/>
      <c r="D231" s="150" t="s">
        <v>204</v>
      </c>
      <c r="E231" s="164" t="s">
        <v>1</v>
      </c>
      <c r="F231" s="165" t="s">
        <v>220</v>
      </c>
      <c r="H231" s="166">
        <v>0.501</v>
      </c>
      <c r="I231" s="167"/>
      <c r="L231" s="163"/>
      <c r="M231" s="168"/>
      <c r="T231" s="169"/>
      <c r="AT231" s="164" t="s">
        <v>204</v>
      </c>
      <c r="AU231" s="164" t="s">
        <v>86</v>
      </c>
      <c r="AV231" s="14" t="s">
        <v>202</v>
      </c>
      <c r="AW231" s="14" t="s">
        <v>32</v>
      </c>
      <c r="AX231" s="14" t="s">
        <v>84</v>
      </c>
      <c r="AY231" s="164" t="s">
        <v>195</v>
      </c>
    </row>
    <row r="232" spans="2:65" s="11" customFormat="1" ht="22.8" customHeight="1">
      <c r="B232" s="124"/>
      <c r="D232" s="125" t="s">
        <v>76</v>
      </c>
      <c r="E232" s="134" t="s">
        <v>230</v>
      </c>
      <c r="F232" s="134" t="s">
        <v>793</v>
      </c>
      <c r="I232" s="127"/>
      <c r="J232" s="135">
        <f>BK232</f>
        <v>0</v>
      </c>
      <c r="L232" s="124"/>
      <c r="M232" s="129"/>
      <c r="P232" s="130">
        <f>SUM(P233:P431)</f>
        <v>0</v>
      </c>
      <c r="R232" s="130">
        <f>SUM(R233:R431)</f>
        <v>13.170622219999997</v>
      </c>
      <c r="T232" s="131">
        <f>SUM(T233:T431)</f>
        <v>3.00716E-2</v>
      </c>
      <c r="AR232" s="125" t="s">
        <v>84</v>
      </c>
      <c r="AT232" s="132" t="s">
        <v>76</v>
      </c>
      <c r="AU232" s="132" t="s">
        <v>84</v>
      </c>
      <c r="AY232" s="125" t="s">
        <v>195</v>
      </c>
      <c r="BK232" s="133">
        <f>SUM(BK233:BK431)</f>
        <v>0</v>
      </c>
    </row>
    <row r="233" spans="2:65" s="1" customFormat="1" ht="24.15" customHeight="1">
      <c r="B233" s="32"/>
      <c r="C233" s="136" t="s">
        <v>206</v>
      </c>
      <c r="D233" s="136" t="s">
        <v>197</v>
      </c>
      <c r="E233" s="137" t="s">
        <v>794</v>
      </c>
      <c r="F233" s="138" t="s">
        <v>795</v>
      </c>
      <c r="G233" s="139" t="s">
        <v>200</v>
      </c>
      <c r="H233" s="140">
        <v>49.796999999999997</v>
      </c>
      <c r="I233" s="141"/>
      <c r="J233" s="142">
        <f>ROUND(I233*H233,2)</f>
        <v>0</v>
      </c>
      <c r="K233" s="138" t="s">
        <v>201</v>
      </c>
      <c r="L233" s="32"/>
      <c r="M233" s="143" t="s">
        <v>1</v>
      </c>
      <c r="N233" s="144" t="s">
        <v>42</v>
      </c>
      <c r="P233" s="145">
        <f>O233*H233</f>
        <v>0</v>
      </c>
      <c r="Q233" s="145">
        <v>7.3499999999999998E-3</v>
      </c>
      <c r="R233" s="145">
        <f>Q233*H233</f>
        <v>0.36600794999999997</v>
      </c>
      <c r="S233" s="145">
        <v>0</v>
      </c>
      <c r="T233" s="146">
        <f>S233*H233</f>
        <v>0</v>
      </c>
      <c r="AR233" s="147" t="s">
        <v>202</v>
      </c>
      <c r="AT233" s="147" t="s">
        <v>197</v>
      </c>
      <c r="AU233" s="147" t="s">
        <v>86</v>
      </c>
      <c r="AY233" s="17" t="s">
        <v>195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84</v>
      </c>
      <c r="BK233" s="148">
        <f>ROUND(I233*H233,2)</f>
        <v>0</v>
      </c>
      <c r="BL233" s="17" t="s">
        <v>202</v>
      </c>
      <c r="BM233" s="147" t="s">
        <v>2062</v>
      </c>
    </row>
    <row r="234" spans="2:65" s="12" customFormat="1" ht="10.199999999999999">
      <c r="B234" s="149"/>
      <c r="D234" s="150" t="s">
        <v>204</v>
      </c>
      <c r="E234" s="151" t="s">
        <v>1</v>
      </c>
      <c r="F234" s="152" t="s">
        <v>797</v>
      </c>
      <c r="H234" s="151" t="s">
        <v>1</v>
      </c>
      <c r="I234" s="153"/>
      <c r="L234" s="149"/>
      <c r="M234" s="154"/>
      <c r="T234" s="155"/>
      <c r="AT234" s="151" t="s">
        <v>204</v>
      </c>
      <c r="AU234" s="151" t="s">
        <v>86</v>
      </c>
      <c r="AV234" s="12" t="s">
        <v>84</v>
      </c>
      <c r="AW234" s="12" t="s">
        <v>32</v>
      </c>
      <c r="AX234" s="12" t="s">
        <v>77</v>
      </c>
      <c r="AY234" s="151" t="s">
        <v>195</v>
      </c>
    </row>
    <row r="235" spans="2:65" s="13" customFormat="1" ht="10.199999999999999">
      <c r="B235" s="156"/>
      <c r="D235" s="150" t="s">
        <v>204</v>
      </c>
      <c r="E235" s="157" t="s">
        <v>1</v>
      </c>
      <c r="F235" s="158" t="s">
        <v>2063</v>
      </c>
      <c r="H235" s="159">
        <v>58.8</v>
      </c>
      <c r="I235" s="160"/>
      <c r="L235" s="156"/>
      <c r="M235" s="161"/>
      <c r="T235" s="162"/>
      <c r="AT235" s="157" t="s">
        <v>204</v>
      </c>
      <c r="AU235" s="157" t="s">
        <v>86</v>
      </c>
      <c r="AV235" s="13" t="s">
        <v>86</v>
      </c>
      <c r="AW235" s="13" t="s">
        <v>32</v>
      </c>
      <c r="AX235" s="13" t="s">
        <v>77</v>
      </c>
      <c r="AY235" s="157" t="s">
        <v>195</v>
      </c>
    </row>
    <row r="236" spans="2:65" s="12" customFormat="1" ht="10.199999999999999">
      <c r="B236" s="149"/>
      <c r="D236" s="150" t="s">
        <v>204</v>
      </c>
      <c r="E236" s="151" t="s">
        <v>1</v>
      </c>
      <c r="F236" s="152" t="s">
        <v>799</v>
      </c>
      <c r="H236" s="151" t="s">
        <v>1</v>
      </c>
      <c r="I236" s="153"/>
      <c r="L236" s="149"/>
      <c r="M236" s="154"/>
      <c r="T236" s="155"/>
      <c r="AT236" s="151" t="s">
        <v>204</v>
      </c>
      <c r="AU236" s="151" t="s">
        <v>86</v>
      </c>
      <c r="AV236" s="12" t="s">
        <v>84</v>
      </c>
      <c r="AW236" s="12" t="s">
        <v>32</v>
      </c>
      <c r="AX236" s="12" t="s">
        <v>77</v>
      </c>
      <c r="AY236" s="151" t="s">
        <v>195</v>
      </c>
    </row>
    <row r="237" spans="2:65" s="13" customFormat="1" ht="10.199999999999999">
      <c r="B237" s="156"/>
      <c r="D237" s="150" t="s">
        <v>204</v>
      </c>
      <c r="E237" s="157" t="s">
        <v>1</v>
      </c>
      <c r="F237" s="158" t="s">
        <v>2064</v>
      </c>
      <c r="H237" s="159">
        <v>43.8</v>
      </c>
      <c r="I237" s="160"/>
      <c r="L237" s="156"/>
      <c r="M237" s="161"/>
      <c r="T237" s="162"/>
      <c r="AT237" s="157" t="s">
        <v>204</v>
      </c>
      <c r="AU237" s="157" t="s">
        <v>86</v>
      </c>
      <c r="AV237" s="13" t="s">
        <v>86</v>
      </c>
      <c r="AW237" s="13" t="s">
        <v>32</v>
      </c>
      <c r="AX237" s="13" t="s">
        <v>77</v>
      </c>
      <c r="AY237" s="157" t="s">
        <v>195</v>
      </c>
    </row>
    <row r="238" spans="2:65" s="13" customFormat="1" ht="10.199999999999999">
      <c r="B238" s="156"/>
      <c r="D238" s="150" t="s">
        <v>204</v>
      </c>
      <c r="E238" s="157" t="s">
        <v>1</v>
      </c>
      <c r="F238" s="158" t="s">
        <v>2065</v>
      </c>
      <c r="H238" s="159">
        <v>-4.2</v>
      </c>
      <c r="I238" s="160"/>
      <c r="L238" s="156"/>
      <c r="M238" s="161"/>
      <c r="T238" s="162"/>
      <c r="AT238" s="157" t="s">
        <v>204</v>
      </c>
      <c r="AU238" s="157" t="s">
        <v>86</v>
      </c>
      <c r="AV238" s="13" t="s">
        <v>86</v>
      </c>
      <c r="AW238" s="13" t="s">
        <v>32</v>
      </c>
      <c r="AX238" s="13" t="s">
        <v>77</v>
      </c>
      <c r="AY238" s="157" t="s">
        <v>195</v>
      </c>
    </row>
    <row r="239" spans="2:65" s="13" customFormat="1" ht="10.199999999999999">
      <c r="B239" s="156"/>
      <c r="D239" s="150" t="s">
        <v>204</v>
      </c>
      <c r="E239" s="157" t="s">
        <v>1</v>
      </c>
      <c r="F239" s="158" t="s">
        <v>2032</v>
      </c>
      <c r="H239" s="159">
        <v>-88.875</v>
      </c>
      <c r="I239" s="160"/>
      <c r="L239" s="156"/>
      <c r="M239" s="161"/>
      <c r="T239" s="162"/>
      <c r="AT239" s="157" t="s">
        <v>204</v>
      </c>
      <c r="AU239" s="157" t="s">
        <v>86</v>
      </c>
      <c r="AV239" s="13" t="s">
        <v>86</v>
      </c>
      <c r="AW239" s="13" t="s">
        <v>32</v>
      </c>
      <c r="AX239" s="13" t="s">
        <v>77</v>
      </c>
      <c r="AY239" s="157" t="s">
        <v>195</v>
      </c>
    </row>
    <row r="240" spans="2:65" s="13" customFormat="1" ht="10.199999999999999">
      <c r="B240" s="156"/>
      <c r="D240" s="150" t="s">
        <v>204</v>
      </c>
      <c r="E240" s="157" t="s">
        <v>1</v>
      </c>
      <c r="F240" s="158" t="s">
        <v>2066</v>
      </c>
      <c r="H240" s="159">
        <v>10.32</v>
      </c>
      <c r="I240" s="160"/>
      <c r="L240" s="156"/>
      <c r="M240" s="161"/>
      <c r="T240" s="162"/>
      <c r="AT240" s="157" t="s">
        <v>204</v>
      </c>
      <c r="AU240" s="157" t="s">
        <v>86</v>
      </c>
      <c r="AV240" s="13" t="s">
        <v>86</v>
      </c>
      <c r="AW240" s="13" t="s">
        <v>32</v>
      </c>
      <c r="AX240" s="13" t="s">
        <v>77</v>
      </c>
      <c r="AY240" s="157" t="s">
        <v>195</v>
      </c>
    </row>
    <row r="241" spans="2:65" s="13" customFormat="1" ht="10.199999999999999">
      <c r="B241" s="156"/>
      <c r="D241" s="150" t="s">
        <v>204</v>
      </c>
      <c r="E241" s="157" t="s">
        <v>1</v>
      </c>
      <c r="F241" s="158" t="s">
        <v>2067</v>
      </c>
      <c r="H241" s="159">
        <v>29.952000000000002</v>
      </c>
      <c r="I241" s="160"/>
      <c r="L241" s="156"/>
      <c r="M241" s="161"/>
      <c r="T241" s="162"/>
      <c r="AT241" s="157" t="s">
        <v>204</v>
      </c>
      <c r="AU241" s="157" t="s">
        <v>86</v>
      </c>
      <c r="AV241" s="13" t="s">
        <v>86</v>
      </c>
      <c r="AW241" s="13" t="s">
        <v>32</v>
      </c>
      <c r="AX241" s="13" t="s">
        <v>77</v>
      </c>
      <c r="AY241" s="157" t="s">
        <v>195</v>
      </c>
    </row>
    <row r="242" spans="2:65" s="14" customFormat="1" ht="10.199999999999999">
      <c r="B242" s="163"/>
      <c r="D242" s="150" t="s">
        <v>204</v>
      </c>
      <c r="E242" s="164" t="s">
        <v>1</v>
      </c>
      <c r="F242" s="165" t="s">
        <v>220</v>
      </c>
      <c r="H242" s="166">
        <v>49.796999999999997</v>
      </c>
      <c r="I242" s="167"/>
      <c r="L242" s="163"/>
      <c r="M242" s="168"/>
      <c r="T242" s="169"/>
      <c r="AT242" s="164" t="s">
        <v>204</v>
      </c>
      <c r="AU242" s="164" t="s">
        <v>86</v>
      </c>
      <c r="AV242" s="14" t="s">
        <v>202</v>
      </c>
      <c r="AW242" s="14" t="s">
        <v>32</v>
      </c>
      <c r="AX242" s="14" t="s">
        <v>84</v>
      </c>
      <c r="AY242" s="164" t="s">
        <v>195</v>
      </c>
    </row>
    <row r="243" spans="2:65" s="1" customFormat="1" ht="24.15" customHeight="1">
      <c r="B243" s="32"/>
      <c r="C243" s="136" t="s">
        <v>369</v>
      </c>
      <c r="D243" s="136" t="s">
        <v>197</v>
      </c>
      <c r="E243" s="137" t="s">
        <v>803</v>
      </c>
      <c r="F243" s="138" t="s">
        <v>804</v>
      </c>
      <c r="G243" s="139" t="s">
        <v>200</v>
      </c>
      <c r="H243" s="140">
        <v>266.26400000000001</v>
      </c>
      <c r="I243" s="141"/>
      <c r="J243" s="142">
        <f>ROUND(I243*H243,2)</f>
        <v>0</v>
      </c>
      <c r="K243" s="138" t="s">
        <v>201</v>
      </c>
      <c r="L243" s="32"/>
      <c r="M243" s="143" t="s">
        <v>1</v>
      </c>
      <c r="N243" s="144" t="s">
        <v>42</v>
      </c>
      <c r="P243" s="145">
        <f>O243*H243</f>
        <v>0</v>
      </c>
      <c r="Q243" s="145">
        <v>2.5999999999999998E-4</v>
      </c>
      <c r="R243" s="145">
        <f>Q243*H243</f>
        <v>6.9228639999999994E-2</v>
      </c>
      <c r="S243" s="145">
        <v>0</v>
      </c>
      <c r="T243" s="146">
        <f>S243*H243</f>
        <v>0</v>
      </c>
      <c r="AR243" s="147" t="s">
        <v>202</v>
      </c>
      <c r="AT243" s="147" t="s">
        <v>197</v>
      </c>
      <c r="AU243" s="147" t="s">
        <v>86</v>
      </c>
      <c r="AY243" s="17" t="s">
        <v>195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84</v>
      </c>
      <c r="BK243" s="148">
        <f>ROUND(I243*H243,2)</f>
        <v>0</v>
      </c>
      <c r="BL243" s="17" t="s">
        <v>202</v>
      </c>
      <c r="BM243" s="147" t="s">
        <v>2068</v>
      </c>
    </row>
    <row r="244" spans="2:65" s="12" customFormat="1" ht="10.199999999999999">
      <c r="B244" s="149"/>
      <c r="D244" s="150" t="s">
        <v>204</v>
      </c>
      <c r="E244" s="151" t="s">
        <v>1</v>
      </c>
      <c r="F244" s="152" t="s">
        <v>806</v>
      </c>
      <c r="H244" s="151" t="s">
        <v>1</v>
      </c>
      <c r="I244" s="153"/>
      <c r="L244" s="149"/>
      <c r="M244" s="154"/>
      <c r="T244" s="155"/>
      <c r="AT244" s="151" t="s">
        <v>204</v>
      </c>
      <c r="AU244" s="151" t="s">
        <v>86</v>
      </c>
      <c r="AV244" s="12" t="s">
        <v>84</v>
      </c>
      <c r="AW244" s="12" t="s">
        <v>32</v>
      </c>
      <c r="AX244" s="12" t="s">
        <v>77</v>
      </c>
      <c r="AY244" s="151" t="s">
        <v>195</v>
      </c>
    </row>
    <row r="245" spans="2:65" s="12" customFormat="1" ht="10.199999999999999">
      <c r="B245" s="149"/>
      <c r="D245" s="150" t="s">
        <v>204</v>
      </c>
      <c r="E245" s="151" t="s">
        <v>1</v>
      </c>
      <c r="F245" s="152" t="s">
        <v>807</v>
      </c>
      <c r="H245" s="151" t="s">
        <v>1</v>
      </c>
      <c r="I245" s="153"/>
      <c r="L245" s="149"/>
      <c r="M245" s="154"/>
      <c r="T245" s="155"/>
      <c r="AT245" s="151" t="s">
        <v>204</v>
      </c>
      <c r="AU245" s="151" t="s">
        <v>86</v>
      </c>
      <c r="AV245" s="12" t="s">
        <v>84</v>
      </c>
      <c r="AW245" s="12" t="s">
        <v>32</v>
      </c>
      <c r="AX245" s="12" t="s">
        <v>77</v>
      </c>
      <c r="AY245" s="151" t="s">
        <v>195</v>
      </c>
    </row>
    <row r="246" spans="2:65" s="12" customFormat="1" ht="10.199999999999999">
      <c r="B246" s="149"/>
      <c r="D246" s="150" t="s">
        <v>204</v>
      </c>
      <c r="E246" s="151" t="s">
        <v>1</v>
      </c>
      <c r="F246" s="152" t="s">
        <v>808</v>
      </c>
      <c r="H246" s="151" t="s">
        <v>1</v>
      </c>
      <c r="I246" s="153"/>
      <c r="L246" s="149"/>
      <c r="M246" s="154"/>
      <c r="T246" s="155"/>
      <c r="AT246" s="151" t="s">
        <v>204</v>
      </c>
      <c r="AU246" s="151" t="s">
        <v>86</v>
      </c>
      <c r="AV246" s="12" t="s">
        <v>84</v>
      </c>
      <c r="AW246" s="12" t="s">
        <v>32</v>
      </c>
      <c r="AX246" s="12" t="s">
        <v>77</v>
      </c>
      <c r="AY246" s="151" t="s">
        <v>195</v>
      </c>
    </row>
    <row r="247" spans="2:65" s="13" customFormat="1" ht="10.199999999999999">
      <c r="B247" s="156"/>
      <c r="D247" s="150" t="s">
        <v>204</v>
      </c>
      <c r="E247" s="157" t="s">
        <v>1</v>
      </c>
      <c r="F247" s="158" t="s">
        <v>2069</v>
      </c>
      <c r="H247" s="159">
        <v>158.27000000000001</v>
      </c>
      <c r="I247" s="160"/>
      <c r="L247" s="156"/>
      <c r="M247" s="161"/>
      <c r="T247" s="162"/>
      <c r="AT247" s="157" t="s">
        <v>204</v>
      </c>
      <c r="AU247" s="157" t="s">
        <v>86</v>
      </c>
      <c r="AV247" s="13" t="s">
        <v>86</v>
      </c>
      <c r="AW247" s="13" t="s">
        <v>32</v>
      </c>
      <c r="AX247" s="13" t="s">
        <v>77</v>
      </c>
      <c r="AY247" s="157" t="s">
        <v>195</v>
      </c>
    </row>
    <row r="248" spans="2:65" s="13" customFormat="1" ht="10.199999999999999">
      <c r="B248" s="156"/>
      <c r="D248" s="150" t="s">
        <v>204</v>
      </c>
      <c r="E248" s="157" t="s">
        <v>1</v>
      </c>
      <c r="F248" s="158" t="s">
        <v>2070</v>
      </c>
      <c r="H248" s="159">
        <v>-34.32</v>
      </c>
      <c r="I248" s="160"/>
      <c r="L248" s="156"/>
      <c r="M248" s="161"/>
      <c r="T248" s="162"/>
      <c r="AT248" s="157" t="s">
        <v>204</v>
      </c>
      <c r="AU248" s="157" t="s">
        <v>86</v>
      </c>
      <c r="AV248" s="13" t="s">
        <v>86</v>
      </c>
      <c r="AW248" s="13" t="s">
        <v>32</v>
      </c>
      <c r="AX248" s="13" t="s">
        <v>77</v>
      </c>
      <c r="AY248" s="157" t="s">
        <v>195</v>
      </c>
    </row>
    <row r="249" spans="2:65" s="12" customFormat="1" ht="10.199999999999999">
      <c r="B249" s="149"/>
      <c r="D249" s="150" t="s">
        <v>204</v>
      </c>
      <c r="E249" s="151" t="s">
        <v>1</v>
      </c>
      <c r="F249" s="152" t="s">
        <v>811</v>
      </c>
      <c r="H249" s="151" t="s">
        <v>1</v>
      </c>
      <c r="I249" s="153"/>
      <c r="L249" s="149"/>
      <c r="M249" s="154"/>
      <c r="T249" s="155"/>
      <c r="AT249" s="151" t="s">
        <v>204</v>
      </c>
      <c r="AU249" s="151" t="s">
        <v>86</v>
      </c>
      <c r="AV249" s="12" t="s">
        <v>84</v>
      </c>
      <c r="AW249" s="12" t="s">
        <v>32</v>
      </c>
      <c r="AX249" s="12" t="s">
        <v>77</v>
      </c>
      <c r="AY249" s="151" t="s">
        <v>195</v>
      </c>
    </row>
    <row r="250" spans="2:65" s="13" customFormat="1" ht="10.199999999999999">
      <c r="B250" s="156"/>
      <c r="D250" s="150" t="s">
        <v>204</v>
      </c>
      <c r="E250" s="157" t="s">
        <v>1</v>
      </c>
      <c r="F250" s="158" t="s">
        <v>2071</v>
      </c>
      <c r="H250" s="159">
        <v>117.895</v>
      </c>
      <c r="I250" s="160"/>
      <c r="L250" s="156"/>
      <c r="M250" s="161"/>
      <c r="T250" s="162"/>
      <c r="AT250" s="157" t="s">
        <v>204</v>
      </c>
      <c r="AU250" s="157" t="s">
        <v>86</v>
      </c>
      <c r="AV250" s="13" t="s">
        <v>86</v>
      </c>
      <c r="AW250" s="13" t="s">
        <v>32</v>
      </c>
      <c r="AX250" s="13" t="s">
        <v>77</v>
      </c>
      <c r="AY250" s="157" t="s">
        <v>195</v>
      </c>
    </row>
    <row r="251" spans="2:65" s="13" customFormat="1" ht="10.199999999999999">
      <c r="B251" s="156"/>
      <c r="D251" s="150" t="s">
        <v>204</v>
      </c>
      <c r="E251" s="157" t="s">
        <v>1</v>
      </c>
      <c r="F251" s="158" t="s">
        <v>2072</v>
      </c>
      <c r="H251" s="159">
        <v>-11.305</v>
      </c>
      <c r="I251" s="160"/>
      <c r="L251" s="156"/>
      <c r="M251" s="161"/>
      <c r="T251" s="162"/>
      <c r="AT251" s="157" t="s">
        <v>204</v>
      </c>
      <c r="AU251" s="157" t="s">
        <v>86</v>
      </c>
      <c r="AV251" s="13" t="s">
        <v>86</v>
      </c>
      <c r="AW251" s="13" t="s">
        <v>32</v>
      </c>
      <c r="AX251" s="13" t="s">
        <v>77</v>
      </c>
      <c r="AY251" s="157" t="s">
        <v>195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2073</v>
      </c>
      <c r="H252" s="159">
        <v>-72.674999999999997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77</v>
      </c>
      <c r="AY252" s="157" t="s">
        <v>195</v>
      </c>
    </row>
    <row r="253" spans="2:65" s="12" customFormat="1" ht="10.199999999999999">
      <c r="B253" s="149"/>
      <c r="D253" s="150" t="s">
        <v>204</v>
      </c>
      <c r="E253" s="151" t="s">
        <v>1</v>
      </c>
      <c r="F253" s="152" t="s">
        <v>275</v>
      </c>
      <c r="H253" s="151" t="s">
        <v>1</v>
      </c>
      <c r="I253" s="153"/>
      <c r="L253" s="149"/>
      <c r="M253" s="154"/>
      <c r="T253" s="155"/>
      <c r="AT253" s="151" t="s">
        <v>204</v>
      </c>
      <c r="AU253" s="151" t="s">
        <v>86</v>
      </c>
      <c r="AV253" s="12" t="s">
        <v>84</v>
      </c>
      <c r="AW253" s="12" t="s">
        <v>32</v>
      </c>
      <c r="AX253" s="12" t="s">
        <v>77</v>
      </c>
      <c r="AY253" s="151" t="s">
        <v>195</v>
      </c>
    </row>
    <row r="254" spans="2:65" s="13" customFormat="1" ht="10.199999999999999">
      <c r="B254" s="156"/>
      <c r="D254" s="150" t="s">
        <v>204</v>
      </c>
      <c r="E254" s="157" t="s">
        <v>1</v>
      </c>
      <c r="F254" s="158" t="s">
        <v>2074</v>
      </c>
      <c r="H254" s="159">
        <v>27.777999999999999</v>
      </c>
      <c r="I254" s="160"/>
      <c r="L254" s="156"/>
      <c r="M254" s="161"/>
      <c r="T254" s="162"/>
      <c r="AT254" s="157" t="s">
        <v>204</v>
      </c>
      <c r="AU254" s="157" t="s">
        <v>86</v>
      </c>
      <c r="AV254" s="13" t="s">
        <v>86</v>
      </c>
      <c r="AW254" s="13" t="s">
        <v>32</v>
      </c>
      <c r="AX254" s="13" t="s">
        <v>77</v>
      </c>
      <c r="AY254" s="157" t="s">
        <v>195</v>
      </c>
    </row>
    <row r="255" spans="2:65" s="13" customFormat="1" ht="10.199999999999999">
      <c r="B255" s="156"/>
      <c r="D255" s="150" t="s">
        <v>204</v>
      </c>
      <c r="E255" s="157" t="s">
        <v>1</v>
      </c>
      <c r="F255" s="158" t="s">
        <v>2075</v>
      </c>
      <c r="H255" s="159">
        <v>80.620999999999995</v>
      </c>
      <c r="I255" s="160"/>
      <c r="L255" s="156"/>
      <c r="M255" s="161"/>
      <c r="T255" s="162"/>
      <c r="AT255" s="157" t="s">
        <v>204</v>
      </c>
      <c r="AU255" s="157" t="s">
        <v>86</v>
      </c>
      <c r="AV255" s="13" t="s">
        <v>86</v>
      </c>
      <c r="AW255" s="13" t="s">
        <v>32</v>
      </c>
      <c r="AX255" s="13" t="s">
        <v>77</v>
      </c>
      <c r="AY255" s="157" t="s">
        <v>195</v>
      </c>
    </row>
    <row r="256" spans="2:65" s="14" customFormat="1" ht="10.199999999999999">
      <c r="B256" s="163"/>
      <c r="D256" s="150" t="s">
        <v>204</v>
      </c>
      <c r="E256" s="164" t="s">
        <v>1</v>
      </c>
      <c r="F256" s="165" t="s">
        <v>220</v>
      </c>
      <c r="H256" s="166">
        <v>266.26400000000001</v>
      </c>
      <c r="I256" s="167"/>
      <c r="L256" s="163"/>
      <c r="M256" s="168"/>
      <c r="T256" s="169"/>
      <c r="AT256" s="164" t="s">
        <v>204</v>
      </c>
      <c r="AU256" s="164" t="s">
        <v>86</v>
      </c>
      <c r="AV256" s="14" t="s">
        <v>202</v>
      </c>
      <c r="AW256" s="14" t="s">
        <v>32</v>
      </c>
      <c r="AX256" s="14" t="s">
        <v>84</v>
      </c>
      <c r="AY256" s="164" t="s">
        <v>195</v>
      </c>
    </row>
    <row r="257" spans="2:65" s="1" customFormat="1" ht="24.15" customHeight="1">
      <c r="B257" s="32"/>
      <c r="C257" s="136" t="s">
        <v>373</v>
      </c>
      <c r="D257" s="136" t="s">
        <v>197</v>
      </c>
      <c r="E257" s="137" t="s">
        <v>815</v>
      </c>
      <c r="F257" s="138" t="s">
        <v>816</v>
      </c>
      <c r="G257" s="139" t="s">
        <v>200</v>
      </c>
      <c r="H257" s="140">
        <v>253.98599999999999</v>
      </c>
      <c r="I257" s="141"/>
      <c r="J257" s="142">
        <f>ROUND(I257*H257,2)</f>
        <v>0</v>
      </c>
      <c r="K257" s="138" t="s">
        <v>201</v>
      </c>
      <c r="L257" s="32"/>
      <c r="M257" s="143" t="s">
        <v>1</v>
      </c>
      <c r="N257" s="144" t="s">
        <v>42</v>
      </c>
      <c r="P257" s="145">
        <f>O257*H257</f>
        <v>0</v>
      </c>
      <c r="Q257" s="145">
        <v>4.3800000000000002E-3</v>
      </c>
      <c r="R257" s="145">
        <f>Q257*H257</f>
        <v>1.11245868</v>
      </c>
      <c r="S257" s="145">
        <v>0</v>
      </c>
      <c r="T257" s="146">
        <f>S257*H257</f>
        <v>0</v>
      </c>
      <c r="AR257" s="147" t="s">
        <v>202</v>
      </c>
      <c r="AT257" s="147" t="s">
        <v>197</v>
      </c>
      <c r="AU257" s="147" t="s">
        <v>86</v>
      </c>
      <c r="AY257" s="17" t="s">
        <v>195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84</v>
      </c>
      <c r="BK257" s="148">
        <f>ROUND(I257*H257,2)</f>
        <v>0</v>
      </c>
      <c r="BL257" s="17" t="s">
        <v>202</v>
      </c>
      <c r="BM257" s="147" t="s">
        <v>2076</v>
      </c>
    </row>
    <row r="258" spans="2:65" s="12" customFormat="1" ht="10.199999999999999">
      <c r="B258" s="149"/>
      <c r="D258" s="150" t="s">
        <v>204</v>
      </c>
      <c r="E258" s="151" t="s">
        <v>1</v>
      </c>
      <c r="F258" s="152" t="s">
        <v>806</v>
      </c>
      <c r="H258" s="151" t="s">
        <v>1</v>
      </c>
      <c r="I258" s="153"/>
      <c r="L258" s="149"/>
      <c r="M258" s="154"/>
      <c r="T258" s="155"/>
      <c r="AT258" s="151" t="s">
        <v>204</v>
      </c>
      <c r="AU258" s="151" t="s">
        <v>86</v>
      </c>
      <c r="AV258" s="12" t="s">
        <v>84</v>
      </c>
      <c r="AW258" s="12" t="s">
        <v>32</v>
      </c>
      <c r="AX258" s="12" t="s">
        <v>77</v>
      </c>
      <c r="AY258" s="151" t="s">
        <v>195</v>
      </c>
    </row>
    <row r="259" spans="2:65" s="12" customFormat="1" ht="10.199999999999999">
      <c r="B259" s="149"/>
      <c r="D259" s="150" t="s">
        <v>204</v>
      </c>
      <c r="E259" s="151" t="s">
        <v>1</v>
      </c>
      <c r="F259" s="152" t="s">
        <v>797</v>
      </c>
      <c r="H259" s="151" t="s">
        <v>1</v>
      </c>
      <c r="I259" s="153"/>
      <c r="L259" s="149"/>
      <c r="M259" s="154"/>
      <c r="T259" s="155"/>
      <c r="AT259" s="151" t="s">
        <v>204</v>
      </c>
      <c r="AU259" s="151" t="s">
        <v>86</v>
      </c>
      <c r="AV259" s="12" t="s">
        <v>84</v>
      </c>
      <c r="AW259" s="12" t="s">
        <v>32</v>
      </c>
      <c r="AX259" s="12" t="s">
        <v>77</v>
      </c>
      <c r="AY259" s="151" t="s">
        <v>195</v>
      </c>
    </row>
    <row r="260" spans="2:65" s="13" customFormat="1" ht="10.199999999999999">
      <c r="B260" s="156"/>
      <c r="D260" s="150" t="s">
        <v>204</v>
      </c>
      <c r="E260" s="157" t="s">
        <v>1</v>
      </c>
      <c r="F260" s="158" t="s">
        <v>2063</v>
      </c>
      <c r="H260" s="159">
        <v>58.8</v>
      </c>
      <c r="I260" s="160"/>
      <c r="L260" s="156"/>
      <c r="M260" s="161"/>
      <c r="T260" s="162"/>
      <c r="AT260" s="157" t="s">
        <v>204</v>
      </c>
      <c r="AU260" s="157" t="s">
        <v>86</v>
      </c>
      <c r="AV260" s="13" t="s">
        <v>86</v>
      </c>
      <c r="AW260" s="13" t="s">
        <v>32</v>
      </c>
      <c r="AX260" s="13" t="s">
        <v>77</v>
      </c>
      <c r="AY260" s="157" t="s">
        <v>195</v>
      </c>
    </row>
    <row r="261" spans="2:65" s="12" customFormat="1" ht="10.199999999999999">
      <c r="B261" s="149"/>
      <c r="D261" s="150" t="s">
        <v>204</v>
      </c>
      <c r="E261" s="151" t="s">
        <v>1</v>
      </c>
      <c r="F261" s="152" t="s">
        <v>799</v>
      </c>
      <c r="H261" s="151" t="s">
        <v>1</v>
      </c>
      <c r="I261" s="153"/>
      <c r="L261" s="149"/>
      <c r="M261" s="154"/>
      <c r="T261" s="155"/>
      <c r="AT261" s="151" t="s">
        <v>204</v>
      </c>
      <c r="AU261" s="151" t="s">
        <v>86</v>
      </c>
      <c r="AV261" s="12" t="s">
        <v>84</v>
      </c>
      <c r="AW261" s="12" t="s">
        <v>32</v>
      </c>
      <c r="AX261" s="12" t="s">
        <v>77</v>
      </c>
      <c r="AY261" s="151" t="s">
        <v>195</v>
      </c>
    </row>
    <row r="262" spans="2:65" s="13" customFormat="1" ht="10.199999999999999">
      <c r="B262" s="156"/>
      <c r="D262" s="150" t="s">
        <v>204</v>
      </c>
      <c r="E262" s="157" t="s">
        <v>1</v>
      </c>
      <c r="F262" s="158" t="s">
        <v>2064</v>
      </c>
      <c r="H262" s="159">
        <v>43.8</v>
      </c>
      <c r="I262" s="160"/>
      <c r="L262" s="156"/>
      <c r="M262" s="161"/>
      <c r="T262" s="162"/>
      <c r="AT262" s="157" t="s">
        <v>204</v>
      </c>
      <c r="AU262" s="157" t="s">
        <v>86</v>
      </c>
      <c r="AV262" s="13" t="s">
        <v>86</v>
      </c>
      <c r="AW262" s="13" t="s">
        <v>32</v>
      </c>
      <c r="AX262" s="13" t="s">
        <v>77</v>
      </c>
      <c r="AY262" s="157" t="s">
        <v>195</v>
      </c>
    </row>
    <row r="263" spans="2:65" s="13" customFormat="1" ht="10.199999999999999">
      <c r="B263" s="156"/>
      <c r="D263" s="150" t="s">
        <v>204</v>
      </c>
      <c r="E263" s="157" t="s">
        <v>1</v>
      </c>
      <c r="F263" s="158" t="s">
        <v>2065</v>
      </c>
      <c r="H263" s="159">
        <v>-4.2</v>
      </c>
      <c r="I263" s="160"/>
      <c r="L263" s="156"/>
      <c r="M263" s="161"/>
      <c r="T263" s="162"/>
      <c r="AT263" s="157" t="s">
        <v>204</v>
      </c>
      <c r="AU263" s="157" t="s">
        <v>86</v>
      </c>
      <c r="AV263" s="13" t="s">
        <v>86</v>
      </c>
      <c r="AW263" s="13" t="s">
        <v>32</v>
      </c>
      <c r="AX263" s="13" t="s">
        <v>77</v>
      </c>
      <c r="AY263" s="157" t="s">
        <v>195</v>
      </c>
    </row>
    <row r="264" spans="2:65" s="13" customFormat="1" ht="10.199999999999999">
      <c r="B264" s="156"/>
      <c r="D264" s="150" t="s">
        <v>204</v>
      </c>
      <c r="E264" s="157" t="s">
        <v>1</v>
      </c>
      <c r="F264" s="158" t="s">
        <v>2077</v>
      </c>
      <c r="H264" s="159">
        <v>-27</v>
      </c>
      <c r="I264" s="160"/>
      <c r="L264" s="156"/>
      <c r="M264" s="161"/>
      <c r="T264" s="162"/>
      <c r="AT264" s="157" t="s">
        <v>204</v>
      </c>
      <c r="AU264" s="157" t="s">
        <v>86</v>
      </c>
      <c r="AV264" s="13" t="s">
        <v>86</v>
      </c>
      <c r="AW264" s="13" t="s">
        <v>32</v>
      </c>
      <c r="AX264" s="13" t="s">
        <v>77</v>
      </c>
      <c r="AY264" s="157" t="s">
        <v>195</v>
      </c>
    </row>
    <row r="265" spans="2:65" s="13" customFormat="1" ht="10.199999999999999">
      <c r="B265" s="156"/>
      <c r="D265" s="150" t="s">
        <v>204</v>
      </c>
      <c r="E265" s="157" t="s">
        <v>1</v>
      </c>
      <c r="F265" s="158" t="s">
        <v>2066</v>
      </c>
      <c r="H265" s="159">
        <v>10.32</v>
      </c>
      <c r="I265" s="160"/>
      <c r="L265" s="156"/>
      <c r="M265" s="161"/>
      <c r="T265" s="162"/>
      <c r="AT265" s="157" t="s">
        <v>204</v>
      </c>
      <c r="AU265" s="157" t="s">
        <v>86</v>
      </c>
      <c r="AV265" s="13" t="s">
        <v>86</v>
      </c>
      <c r="AW265" s="13" t="s">
        <v>32</v>
      </c>
      <c r="AX265" s="13" t="s">
        <v>77</v>
      </c>
      <c r="AY265" s="157" t="s">
        <v>195</v>
      </c>
    </row>
    <row r="266" spans="2:65" s="13" customFormat="1" ht="10.199999999999999">
      <c r="B266" s="156"/>
      <c r="D266" s="150" t="s">
        <v>204</v>
      </c>
      <c r="E266" s="157" t="s">
        <v>1</v>
      </c>
      <c r="F266" s="158" t="s">
        <v>2078</v>
      </c>
      <c r="H266" s="159">
        <v>29.952000000000002</v>
      </c>
      <c r="I266" s="160"/>
      <c r="L266" s="156"/>
      <c r="M266" s="161"/>
      <c r="T266" s="162"/>
      <c r="AT266" s="157" t="s">
        <v>204</v>
      </c>
      <c r="AU266" s="157" t="s">
        <v>86</v>
      </c>
      <c r="AV266" s="13" t="s">
        <v>86</v>
      </c>
      <c r="AW266" s="13" t="s">
        <v>32</v>
      </c>
      <c r="AX266" s="13" t="s">
        <v>77</v>
      </c>
      <c r="AY266" s="157" t="s">
        <v>195</v>
      </c>
    </row>
    <row r="267" spans="2:65" s="12" customFormat="1" ht="10.199999999999999">
      <c r="B267" s="149"/>
      <c r="D267" s="150" t="s">
        <v>204</v>
      </c>
      <c r="E267" s="151" t="s">
        <v>1</v>
      </c>
      <c r="F267" s="152" t="s">
        <v>811</v>
      </c>
      <c r="H267" s="151" t="s">
        <v>1</v>
      </c>
      <c r="I267" s="153"/>
      <c r="L267" s="149"/>
      <c r="M267" s="154"/>
      <c r="T267" s="155"/>
      <c r="AT267" s="151" t="s">
        <v>204</v>
      </c>
      <c r="AU267" s="151" t="s">
        <v>86</v>
      </c>
      <c r="AV267" s="12" t="s">
        <v>84</v>
      </c>
      <c r="AW267" s="12" t="s">
        <v>32</v>
      </c>
      <c r="AX267" s="12" t="s">
        <v>77</v>
      </c>
      <c r="AY267" s="151" t="s">
        <v>195</v>
      </c>
    </row>
    <row r="268" spans="2:65" s="13" customFormat="1" ht="10.199999999999999">
      <c r="B268" s="156"/>
      <c r="D268" s="150" t="s">
        <v>204</v>
      </c>
      <c r="E268" s="157" t="s">
        <v>1</v>
      </c>
      <c r="F268" s="158" t="s">
        <v>2071</v>
      </c>
      <c r="H268" s="159">
        <v>117.895</v>
      </c>
      <c r="I268" s="160"/>
      <c r="L268" s="156"/>
      <c r="M268" s="161"/>
      <c r="T268" s="162"/>
      <c r="AT268" s="157" t="s">
        <v>204</v>
      </c>
      <c r="AU268" s="157" t="s">
        <v>86</v>
      </c>
      <c r="AV268" s="13" t="s">
        <v>86</v>
      </c>
      <c r="AW268" s="13" t="s">
        <v>32</v>
      </c>
      <c r="AX268" s="13" t="s">
        <v>77</v>
      </c>
      <c r="AY268" s="157" t="s">
        <v>195</v>
      </c>
    </row>
    <row r="269" spans="2:65" s="13" customFormat="1" ht="10.199999999999999">
      <c r="B269" s="156"/>
      <c r="D269" s="150" t="s">
        <v>204</v>
      </c>
      <c r="E269" s="157" t="s">
        <v>1</v>
      </c>
      <c r="F269" s="158" t="s">
        <v>2072</v>
      </c>
      <c r="H269" s="159">
        <v>-11.305</v>
      </c>
      <c r="I269" s="160"/>
      <c r="L269" s="156"/>
      <c r="M269" s="161"/>
      <c r="T269" s="162"/>
      <c r="AT269" s="157" t="s">
        <v>204</v>
      </c>
      <c r="AU269" s="157" t="s">
        <v>86</v>
      </c>
      <c r="AV269" s="13" t="s">
        <v>86</v>
      </c>
      <c r="AW269" s="13" t="s">
        <v>32</v>
      </c>
      <c r="AX269" s="13" t="s">
        <v>77</v>
      </c>
      <c r="AY269" s="157" t="s">
        <v>195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2073</v>
      </c>
      <c r="H270" s="159">
        <v>-72.674999999999997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77</v>
      </c>
      <c r="AY270" s="157" t="s">
        <v>195</v>
      </c>
    </row>
    <row r="271" spans="2:65" s="12" customFormat="1" ht="10.199999999999999">
      <c r="B271" s="149"/>
      <c r="D271" s="150" t="s">
        <v>204</v>
      </c>
      <c r="E271" s="151" t="s">
        <v>1</v>
      </c>
      <c r="F271" s="152" t="s">
        <v>275</v>
      </c>
      <c r="H271" s="151" t="s">
        <v>1</v>
      </c>
      <c r="I271" s="153"/>
      <c r="L271" s="149"/>
      <c r="M271" s="154"/>
      <c r="T271" s="155"/>
      <c r="AT271" s="151" t="s">
        <v>204</v>
      </c>
      <c r="AU271" s="151" t="s">
        <v>86</v>
      </c>
      <c r="AV271" s="12" t="s">
        <v>84</v>
      </c>
      <c r="AW271" s="12" t="s">
        <v>32</v>
      </c>
      <c r="AX271" s="12" t="s">
        <v>77</v>
      </c>
      <c r="AY271" s="151" t="s">
        <v>195</v>
      </c>
    </row>
    <row r="272" spans="2:65" s="13" customFormat="1" ht="10.199999999999999">
      <c r="B272" s="156"/>
      <c r="D272" s="150" t="s">
        <v>204</v>
      </c>
      <c r="E272" s="157" t="s">
        <v>1</v>
      </c>
      <c r="F272" s="158" t="s">
        <v>2074</v>
      </c>
      <c r="H272" s="159">
        <v>27.777999999999999</v>
      </c>
      <c r="I272" s="160"/>
      <c r="L272" s="156"/>
      <c r="M272" s="161"/>
      <c r="T272" s="162"/>
      <c r="AT272" s="157" t="s">
        <v>204</v>
      </c>
      <c r="AU272" s="157" t="s">
        <v>86</v>
      </c>
      <c r="AV272" s="13" t="s">
        <v>86</v>
      </c>
      <c r="AW272" s="13" t="s">
        <v>32</v>
      </c>
      <c r="AX272" s="13" t="s">
        <v>77</v>
      </c>
      <c r="AY272" s="157" t="s">
        <v>195</v>
      </c>
    </row>
    <row r="273" spans="2:65" s="13" customFormat="1" ht="10.199999999999999">
      <c r="B273" s="156"/>
      <c r="D273" s="150" t="s">
        <v>204</v>
      </c>
      <c r="E273" s="157" t="s">
        <v>1</v>
      </c>
      <c r="F273" s="158" t="s">
        <v>2075</v>
      </c>
      <c r="H273" s="159">
        <v>80.620999999999995</v>
      </c>
      <c r="I273" s="160"/>
      <c r="L273" s="156"/>
      <c r="M273" s="161"/>
      <c r="T273" s="162"/>
      <c r="AT273" s="157" t="s">
        <v>204</v>
      </c>
      <c r="AU273" s="157" t="s">
        <v>86</v>
      </c>
      <c r="AV273" s="13" t="s">
        <v>86</v>
      </c>
      <c r="AW273" s="13" t="s">
        <v>32</v>
      </c>
      <c r="AX273" s="13" t="s">
        <v>77</v>
      </c>
      <c r="AY273" s="157" t="s">
        <v>195</v>
      </c>
    </row>
    <row r="274" spans="2:65" s="14" customFormat="1" ht="10.199999999999999">
      <c r="B274" s="163"/>
      <c r="D274" s="150" t="s">
        <v>204</v>
      </c>
      <c r="E274" s="164" t="s">
        <v>1</v>
      </c>
      <c r="F274" s="165" t="s">
        <v>220</v>
      </c>
      <c r="H274" s="166">
        <v>253.98599999999999</v>
      </c>
      <c r="I274" s="167"/>
      <c r="L274" s="163"/>
      <c r="M274" s="168"/>
      <c r="T274" s="169"/>
      <c r="AT274" s="164" t="s">
        <v>204</v>
      </c>
      <c r="AU274" s="164" t="s">
        <v>86</v>
      </c>
      <c r="AV274" s="14" t="s">
        <v>202</v>
      </c>
      <c r="AW274" s="14" t="s">
        <v>32</v>
      </c>
      <c r="AX274" s="14" t="s">
        <v>84</v>
      </c>
      <c r="AY274" s="164" t="s">
        <v>195</v>
      </c>
    </row>
    <row r="275" spans="2:65" s="1" customFormat="1" ht="24.15" customHeight="1">
      <c r="B275" s="32"/>
      <c r="C275" s="136" t="s">
        <v>378</v>
      </c>
      <c r="D275" s="136" t="s">
        <v>197</v>
      </c>
      <c r="E275" s="137" t="s">
        <v>818</v>
      </c>
      <c r="F275" s="138" t="s">
        <v>819</v>
      </c>
      <c r="G275" s="139" t="s">
        <v>200</v>
      </c>
      <c r="H275" s="140">
        <v>266.26400000000001</v>
      </c>
      <c r="I275" s="141"/>
      <c r="J275" s="142">
        <f>ROUND(I275*H275,2)</f>
        <v>0</v>
      </c>
      <c r="K275" s="138" t="s">
        <v>201</v>
      </c>
      <c r="L275" s="32"/>
      <c r="M275" s="143" t="s">
        <v>1</v>
      </c>
      <c r="N275" s="144" t="s">
        <v>42</v>
      </c>
      <c r="P275" s="145">
        <f>O275*H275</f>
        <v>0</v>
      </c>
      <c r="Q275" s="145">
        <v>1.6279999999999999E-2</v>
      </c>
      <c r="R275" s="145">
        <f>Q275*H275</f>
        <v>4.3347779199999996</v>
      </c>
      <c r="S275" s="145">
        <v>0</v>
      </c>
      <c r="T275" s="146">
        <f>S275*H275</f>
        <v>0</v>
      </c>
      <c r="AR275" s="147" t="s">
        <v>202</v>
      </c>
      <c r="AT275" s="147" t="s">
        <v>197</v>
      </c>
      <c r="AU275" s="147" t="s">
        <v>86</v>
      </c>
      <c r="AY275" s="17" t="s">
        <v>195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84</v>
      </c>
      <c r="BK275" s="148">
        <f>ROUND(I275*H275,2)</f>
        <v>0</v>
      </c>
      <c r="BL275" s="17" t="s">
        <v>202</v>
      </c>
      <c r="BM275" s="147" t="s">
        <v>2079</v>
      </c>
    </row>
    <row r="276" spans="2:65" s="12" customFormat="1" ht="10.199999999999999">
      <c r="B276" s="149"/>
      <c r="D276" s="150" t="s">
        <v>204</v>
      </c>
      <c r="E276" s="151" t="s">
        <v>1</v>
      </c>
      <c r="F276" s="152" t="s">
        <v>806</v>
      </c>
      <c r="H276" s="151" t="s">
        <v>1</v>
      </c>
      <c r="I276" s="153"/>
      <c r="L276" s="149"/>
      <c r="M276" s="154"/>
      <c r="T276" s="155"/>
      <c r="AT276" s="151" t="s">
        <v>204</v>
      </c>
      <c r="AU276" s="151" t="s">
        <v>86</v>
      </c>
      <c r="AV276" s="12" t="s">
        <v>84</v>
      </c>
      <c r="AW276" s="12" t="s">
        <v>32</v>
      </c>
      <c r="AX276" s="12" t="s">
        <v>77</v>
      </c>
      <c r="AY276" s="151" t="s">
        <v>195</v>
      </c>
    </row>
    <row r="277" spans="2:65" s="12" customFormat="1" ht="10.199999999999999">
      <c r="B277" s="149"/>
      <c r="D277" s="150" t="s">
        <v>204</v>
      </c>
      <c r="E277" s="151" t="s">
        <v>1</v>
      </c>
      <c r="F277" s="152" t="s">
        <v>807</v>
      </c>
      <c r="H277" s="151" t="s">
        <v>1</v>
      </c>
      <c r="I277" s="153"/>
      <c r="L277" s="149"/>
      <c r="M277" s="154"/>
      <c r="T277" s="155"/>
      <c r="AT277" s="151" t="s">
        <v>204</v>
      </c>
      <c r="AU277" s="151" t="s">
        <v>86</v>
      </c>
      <c r="AV277" s="12" t="s">
        <v>84</v>
      </c>
      <c r="AW277" s="12" t="s">
        <v>32</v>
      </c>
      <c r="AX277" s="12" t="s">
        <v>77</v>
      </c>
      <c r="AY277" s="151" t="s">
        <v>195</v>
      </c>
    </row>
    <row r="278" spans="2:65" s="12" customFormat="1" ht="10.199999999999999">
      <c r="B278" s="149"/>
      <c r="D278" s="150" t="s">
        <v>204</v>
      </c>
      <c r="E278" s="151" t="s">
        <v>1</v>
      </c>
      <c r="F278" s="152" t="s">
        <v>808</v>
      </c>
      <c r="H278" s="151" t="s">
        <v>1</v>
      </c>
      <c r="I278" s="153"/>
      <c r="L278" s="149"/>
      <c r="M278" s="154"/>
      <c r="T278" s="155"/>
      <c r="AT278" s="151" t="s">
        <v>204</v>
      </c>
      <c r="AU278" s="151" t="s">
        <v>86</v>
      </c>
      <c r="AV278" s="12" t="s">
        <v>84</v>
      </c>
      <c r="AW278" s="12" t="s">
        <v>32</v>
      </c>
      <c r="AX278" s="12" t="s">
        <v>77</v>
      </c>
      <c r="AY278" s="151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2069</v>
      </c>
      <c r="H279" s="159">
        <v>158.27000000000001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77</v>
      </c>
      <c r="AY279" s="157" t="s">
        <v>195</v>
      </c>
    </row>
    <row r="280" spans="2:65" s="13" customFormat="1" ht="10.199999999999999">
      <c r="B280" s="156"/>
      <c r="D280" s="150" t="s">
        <v>204</v>
      </c>
      <c r="E280" s="157" t="s">
        <v>1</v>
      </c>
      <c r="F280" s="158" t="s">
        <v>2070</v>
      </c>
      <c r="H280" s="159">
        <v>-34.32</v>
      </c>
      <c r="I280" s="160"/>
      <c r="L280" s="156"/>
      <c r="M280" s="161"/>
      <c r="T280" s="162"/>
      <c r="AT280" s="157" t="s">
        <v>204</v>
      </c>
      <c r="AU280" s="157" t="s">
        <v>86</v>
      </c>
      <c r="AV280" s="13" t="s">
        <v>86</v>
      </c>
      <c r="AW280" s="13" t="s">
        <v>32</v>
      </c>
      <c r="AX280" s="13" t="s">
        <v>77</v>
      </c>
      <c r="AY280" s="157" t="s">
        <v>195</v>
      </c>
    </row>
    <row r="281" spans="2:65" s="12" customFormat="1" ht="10.199999999999999">
      <c r="B281" s="149"/>
      <c r="D281" s="150" t="s">
        <v>204</v>
      </c>
      <c r="E281" s="151" t="s">
        <v>1</v>
      </c>
      <c r="F281" s="152" t="s">
        <v>811</v>
      </c>
      <c r="H281" s="151" t="s">
        <v>1</v>
      </c>
      <c r="I281" s="153"/>
      <c r="L281" s="149"/>
      <c r="M281" s="154"/>
      <c r="T281" s="155"/>
      <c r="AT281" s="151" t="s">
        <v>204</v>
      </c>
      <c r="AU281" s="151" t="s">
        <v>86</v>
      </c>
      <c r="AV281" s="12" t="s">
        <v>84</v>
      </c>
      <c r="AW281" s="12" t="s">
        <v>32</v>
      </c>
      <c r="AX281" s="12" t="s">
        <v>77</v>
      </c>
      <c r="AY281" s="151" t="s">
        <v>195</v>
      </c>
    </row>
    <row r="282" spans="2:65" s="13" customFormat="1" ht="10.199999999999999">
      <c r="B282" s="156"/>
      <c r="D282" s="150" t="s">
        <v>204</v>
      </c>
      <c r="E282" s="157" t="s">
        <v>1</v>
      </c>
      <c r="F282" s="158" t="s">
        <v>2071</v>
      </c>
      <c r="H282" s="159">
        <v>117.895</v>
      </c>
      <c r="I282" s="160"/>
      <c r="L282" s="156"/>
      <c r="M282" s="161"/>
      <c r="T282" s="162"/>
      <c r="AT282" s="157" t="s">
        <v>204</v>
      </c>
      <c r="AU282" s="157" t="s">
        <v>86</v>
      </c>
      <c r="AV282" s="13" t="s">
        <v>86</v>
      </c>
      <c r="AW282" s="13" t="s">
        <v>32</v>
      </c>
      <c r="AX282" s="13" t="s">
        <v>77</v>
      </c>
      <c r="AY282" s="157" t="s">
        <v>195</v>
      </c>
    </row>
    <row r="283" spans="2:65" s="13" customFormat="1" ht="10.199999999999999">
      <c r="B283" s="156"/>
      <c r="D283" s="150" t="s">
        <v>204</v>
      </c>
      <c r="E283" s="157" t="s">
        <v>1</v>
      </c>
      <c r="F283" s="158" t="s">
        <v>2072</v>
      </c>
      <c r="H283" s="159">
        <v>-11.305</v>
      </c>
      <c r="I283" s="160"/>
      <c r="L283" s="156"/>
      <c r="M283" s="161"/>
      <c r="T283" s="162"/>
      <c r="AT283" s="157" t="s">
        <v>204</v>
      </c>
      <c r="AU283" s="157" t="s">
        <v>86</v>
      </c>
      <c r="AV283" s="13" t="s">
        <v>86</v>
      </c>
      <c r="AW283" s="13" t="s">
        <v>32</v>
      </c>
      <c r="AX283" s="13" t="s">
        <v>77</v>
      </c>
      <c r="AY283" s="157" t="s">
        <v>195</v>
      </c>
    </row>
    <row r="284" spans="2:65" s="13" customFormat="1" ht="10.199999999999999">
      <c r="B284" s="156"/>
      <c r="D284" s="150" t="s">
        <v>204</v>
      </c>
      <c r="E284" s="157" t="s">
        <v>1</v>
      </c>
      <c r="F284" s="158" t="s">
        <v>2073</v>
      </c>
      <c r="H284" s="159">
        <v>-72.674999999999997</v>
      </c>
      <c r="I284" s="160"/>
      <c r="L284" s="156"/>
      <c r="M284" s="161"/>
      <c r="T284" s="162"/>
      <c r="AT284" s="157" t="s">
        <v>204</v>
      </c>
      <c r="AU284" s="157" t="s">
        <v>86</v>
      </c>
      <c r="AV284" s="13" t="s">
        <v>86</v>
      </c>
      <c r="AW284" s="13" t="s">
        <v>32</v>
      </c>
      <c r="AX284" s="13" t="s">
        <v>77</v>
      </c>
      <c r="AY284" s="157" t="s">
        <v>195</v>
      </c>
    </row>
    <row r="285" spans="2:65" s="12" customFormat="1" ht="10.199999999999999">
      <c r="B285" s="149"/>
      <c r="D285" s="150" t="s">
        <v>204</v>
      </c>
      <c r="E285" s="151" t="s">
        <v>1</v>
      </c>
      <c r="F285" s="152" t="s">
        <v>275</v>
      </c>
      <c r="H285" s="151" t="s">
        <v>1</v>
      </c>
      <c r="I285" s="153"/>
      <c r="L285" s="149"/>
      <c r="M285" s="154"/>
      <c r="T285" s="155"/>
      <c r="AT285" s="151" t="s">
        <v>204</v>
      </c>
      <c r="AU285" s="151" t="s">
        <v>86</v>
      </c>
      <c r="AV285" s="12" t="s">
        <v>84</v>
      </c>
      <c r="AW285" s="12" t="s">
        <v>32</v>
      </c>
      <c r="AX285" s="12" t="s">
        <v>77</v>
      </c>
      <c r="AY285" s="151" t="s">
        <v>195</v>
      </c>
    </row>
    <row r="286" spans="2:65" s="13" customFormat="1" ht="10.199999999999999">
      <c r="B286" s="156"/>
      <c r="D286" s="150" t="s">
        <v>204</v>
      </c>
      <c r="E286" s="157" t="s">
        <v>1</v>
      </c>
      <c r="F286" s="158" t="s">
        <v>2074</v>
      </c>
      <c r="H286" s="159">
        <v>27.777999999999999</v>
      </c>
      <c r="I286" s="160"/>
      <c r="L286" s="156"/>
      <c r="M286" s="161"/>
      <c r="T286" s="162"/>
      <c r="AT286" s="157" t="s">
        <v>204</v>
      </c>
      <c r="AU286" s="157" t="s">
        <v>86</v>
      </c>
      <c r="AV286" s="13" t="s">
        <v>86</v>
      </c>
      <c r="AW286" s="13" t="s">
        <v>32</v>
      </c>
      <c r="AX286" s="13" t="s">
        <v>77</v>
      </c>
      <c r="AY286" s="157" t="s">
        <v>195</v>
      </c>
    </row>
    <row r="287" spans="2:65" s="13" customFormat="1" ht="10.199999999999999">
      <c r="B287" s="156"/>
      <c r="D287" s="150" t="s">
        <v>204</v>
      </c>
      <c r="E287" s="157" t="s">
        <v>1</v>
      </c>
      <c r="F287" s="158" t="s">
        <v>2075</v>
      </c>
      <c r="H287" s="159">
        <v>80.620999999999995</v>
      </c>
      <c r="I287" s="160"/>
      <c r="L287" s="156"/>
      <c r="M287" s="161"/>
      <c r="T287" s="162"/>
      <c r="AT287" s="157" t="s">
        <v>204</v>
      </c>
      <c r="AU287" s="157" t="s">
        <v>86</v>
      </c>
      <c r="AV287" s="13" t="s">
        <v>86</v>
      </c>
      <c r="AW287" s="13" t="s">
        <v>32</v>
      </c>
      <c r="AX287" s="13" t="s">
        <v>77</v>
      </c>
      <c r="AY287" s="157" t="s">
        <v>195</v>
      </c>
    </row>
    <row r="288" spans="2:65" s="14" customFormat="1" ht="10.199999999999999">
      <c r="B288" s="163"/>
      <c r="D288" s="150" t="s">
        <v>204</v>
      </c>
      <c r="E288" s="164" t="s">
        <v>1</v>
      </c>
      <c r="F288" s="165" t="s">
        <v>220</v>
      </c>
      <c r="H288" s="166">
        <v>266.26400000000001</v>
      </c>
      <c r="I288" s="167"/>
      <c r="L288" s="163"/>
      <c r="M288" s="168"/>
      <c r="T288" s="169"/>
      <c r="AT288" s="164" t="s">
        <v>204</v>
      </c>
      <c r="AU288" s="164" t="s">
        <v>86</v>
      </c>
      <c r="AV288" s="14" t="s">
        <v>202</v>
      </c>
      <c r="AW288" s="14" t="s">
        <v>32</v>
      </c>
      <c r="AX288" s="14" t="s">
        <v>84</v>
      </c>
      <c r="AY288" s="164" t="s">
        <v>195</v>
      </c>
    </row>
    <row r="289" spans="2:65" s="1" customFormat="1" ht="24.15" customHeight="1">
      <c r="B289" s="32"/>
      <c r="C289" s="136" t="s">
        <v>383</v>
      </c>
      <c r="D289" s="136" t="s">
        <v>197</v>
      </c>
      <c r="E289" s="137" t="s">
        <v>821</v>
      </c>
      <c r="F289" s="138" t="s">
        <v>822</v>
      </c>
      <c r="G289" s="139" t="s">
        <v>200</v>
      </c>
      <c r="H289" s="140">
        <v>37.86</v>
      </c>
      <c r="I289" s="141"/>
      <c r="J289" s="142">
        <f>ROUND(I289*H289,2)</f>
        <v>0</v>
      </c>
      <c r="K289" s="138" t="s">
        <v>201</v>
      </c>
      <c r="L289" s="32"/>
      <c r="M289" s="143" t="s">
        <v>1</v>
      </c>
      <c r="N289" s="144" t="s">
        <v>42</v>
      </c>
      <c r="P289" s="145">
        <f>O289*H289</f>
        <v>0</v>
      </c>
      <c r="Q289" s="145">
        <v>3.2050000000000002E-2</v>
      </c>
      <c r="R289" s="145">
        <f>Q289*H289</f>
        <v>1.2134130000000001</v>
      </c>
      <c r="S289" s="145">
        <v>0</v>
      </c>
      <c r="T289" s="146">
        <f>S289*H289</f>
        <v>0</v>
      </c>
      <c r="AR289" s="147" t="s">
        <v>202</v>
      </c>
      <c r="AT289" s="147" t="s">
        <v>197</v>
      </c>
      <c r="AU289" s="147" t="s">
        <v>86</v>
      </c>
      <c r="AY289" s="17" t="s">
        <v>195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84</v>
      </c>
      <c r="BK289" s="148">
        <f>ROUND(I289*H289,2)</f>
        <v>0</v>
      </c>
      <c r="BL289" s="17" t="s">
        <v>202</v>
      </c>
      <c r="BM289" s="147" t="s">
        <v>2080</v>
      </c>
    </row>
    <row r="290" spans="2:65" s="12" customFormat="1" ht="10.199999999999999">
      <c r="B290" s="149"/>
      <c r="D290" s="150" t="s">
        <v>204</v>
      </c>
      <c r="E290" s="151" t="s">
        <v>1</v>
      </c>
      <c r="F290" s="152" t="s">
        <v>824</v>
      </c>
      <c r="H290" s="151" t="s">
        <v>1</v>
      </c>
      <c r="I290" s="153"/>
      <c r="L290" s="149"/>
      <c r="M290" s="154"/>
      <c r="T290" s="155"/>
      <c r="AT290" s="151" t="s">
        <v>204</v>
      </c>
      <c r="AU290" s="151" t="s">
        <v>86</v>
      </c>
      <c r="AV290" s="12" t="s">
        <v>84</v>
      </c>
      <c r="AW290" s="12" t="s">
        <v>32</v>
      </c>
      <c r="AX290" s="12" t="s">
        <v>77</v>
      </c>
      <c r="AY290" s="151" t="s">
        <v>195</v>
      </c>
    </row>
    <row r="291" spans="2:65" s="12" customFormat="1" ht="10.199999999999999">
      <c r="B291" s="149"/>
      <c r="D291" s="150" t="s">
        <v>204</v>
      </c>
      <c r="E291" s="151" t="s">
        <v>1</v>
      </c>
      <c r="F291" s="152" t="s">
        <v>825</v>
      </c>
      <c r="H291" s="151" t="s">
        <v>1</v>
      </c>
      <c r="I291" s="153"/>
      <c r="L291" s="149"/>
      <c r="M291" s="154"/>
      <c r="T291" s="155"/>
      <c r="AT291" s="151" t="s">
        <v>204</v>
      </c>
      <c r="AU291" s="151" t="s">
        <v>86</v>
      </c>
      <c r="AV291" s="12" t="s">
        <v>84</v>
      </c>
      <c r="AW291" s="12" t="s">
        <v>32</v>
      </c>
      <c r="AX291" s="12" t="s">
        <v>77</v>
      </c>
      <c r="AY291" s="151" t="s">
        <v>195</v>
      </c>
    </row>
    <row r="292" spans="2:65" s="12" customFormat="1" ht="10.199999999999999">
      <c r="B292" s="149"/>
      <c r="D292" s="150" t="s">
        <v>204</v>
      </c>
      <c r="E292" s="151" t="s">
        <v>1</v>
      </c>
      <c r="F292" s="152" t="s">
        <v>362</v>
      </c>
      <c r="H292" s="151" t="s">
        <v>1</v>
      </c>
      <c r="I292" s="153"/>
      <c r="L292" s="149"/>
      <c r="M292" s="154"/>
      <c r="T292" s="155"/>
      <c r="AT292" s="151" t="s">
        <v>204</v>
      </c>
      <c r="AU292" s="151" t="s">
        <v>86</v>
      </c>
      <c r="AV292" s="12" t="s">
        <v>84</v>
      </c>
      <c r="AW292" s="12" t="s">
        <v>32</v>
      </c>
      <c r="AX292" s="12" t="s">
        <v>77</v>
      </c>
      <c r="AY292" s="151" t="s">
        <v>195</v>
      </c>
    </row>
    <row r="293" spans="2:65" s="13" customFormat="1" ht="10.199999999999999">
      <c r="B293" s="156"/>
      <c r="D293" s="150" t="s">
        <v>204</v>
      </c>
      <c r="E293" s="157" t="s">
        <v>1</v>
      </c>
      <c r="F293" s="158" t="s">
        <v>2081</v>
      </c>
      <c r="H293" s="159">
        <v>14.16</v>
      </c>
      <c r="I293" s="160"/>
      <c r="L293" s="156"/>
      <c r="M293" s="161"/>
      <c r="T293" s="162"/>
      <c r="AT293" s="157" t="s">
        <v>204</v>
      </c>
      <c r="AU293" s="157" t="s">
        <v>86</v>
      </c>
      <c r="AV293" s="13" t="s">
        <v>86</v>
      </c>
      <c r="AW293" s="13" t="s">
        <v>32</v>
      </c>
      <c r="AX293" s="13" t="s">
        <v>77</v>
      </c>
      <c r="AY293" s="157" t="s">
        <v>195</v>
      </c>
    </row>
    <row r="294" spans="2:65" s="12" customFormat="1" ht="10.199999999999999">
      <c r="B294" s="149"/>
      <c r="D294" s="150" t="s">
        <v>204</v>
      </c>
      <c r="E294" s="151" t="s">
        <v>1</v>
      </c>
      <c r="F294" s="152" t="s">
        <v>827</v>
      </c>
      <c r="H294" s="151" t="s">
        <v>1</v>
      </c>
      <c r="I294" s="153"/>
      <c r="L294" s="149"/>
      <c r="M294" s="154"/>
      <c r="T294" s="155"/>
      <c r="AT294" s="151" t="s">
        <v>204</v>
      </c>
      <c r="AU294" s="151" t="s">
        <v>86</v>
      </c>
      <c r="AV294" s="12" t="s">
        <v>84</v>
      </c>
      <c r="AW294" s="12" t="s">
        <v>32</v>
      </c>
      <c r="AX294" s="12" t="s">
        <v>77</v>
      </c>
      <c r="AY294" s="151" t="s">
        <v>195</v>
      </c>
    </row>
    <row r="295" spans="2:65" s="13" customFormat="1" ht="10.199999999999999">
      <c r="B295" s="156"/>
      <c r="D295" s="150" t="s">
        <v>204</v>
      </c>
      <c r="E295" s="157" t="s">
        <v>1</v>
      </c>
      <c r="F295" s="158" t="s">
        <v>2082</v>
      </c>
      <c r="H295" s="159">
        <v>23.7</v>
      </c>
      <c r="I295" s="160"/>
      <c r="L295" s="156"/>
      <c r="M295" s="161"/>
      <c r="T295" s="162"/>
      <c r="AT295" s="157" t="s">
        <v>204</v>
      </c>
      <c r="AU295" s="157" t="s">
        <v>86</v>
      </c>
      <c r="AV295" s="13" t="s">
        <v>86</v>
      </c>
      <c r="AW295" s="13" t="s">
        <v>32</v>
      </c>
      <c r="AX295" s="13" t="s">
        <v>77</v>
      </c>
      <c r="AY295" s="157" t="s">
        <v>195</v>
      </c>
    </row>
    <row r="296" spans="2:65" s="14" customFormat="1" ht="10.199999999999999">
      <c r="B296" s="163"/>
      <c r="D296" s="150" t="s">
        <v>204</v>
      </c>
      <c r="E296" s="164" t="s">
        <v>1</v>
      </c>
      <c r="F296" s="165" t="s">
        <v>220</v>
      </c>
      <c r="H296" s="166">
        <v>37.86</v>
      </c>
      <c r="I296" s="167"/>
      <c r="L296" s="163"/>
      <c r="M296" s="168"/>
      <c r="T296" s="169"/>
      <c r="AT296" s="164" t="s">
        <v>204</v>
      </c>
      <c r="AU296" s="164" t="s">
        <v>86</v>
      </c>
      <c r="AV296" s="14" t="s">
        <v>202</v>
      </c>
      <c r="AW296" s="14" t="s">
        <v>32</v>
      </c>
      <c r="AX296" s="14" t="s">
        <v>84</v>
      </c>
      <c r="AY296" s="164" t="s">
        <v>195</v>
      </c>
    </row>
    <row r="297" spans="2:65" s="1" customFormat="1" ht="16.5" customHeight="1">
      <c r="B297" s="32"/>
      <c r="C297" s="136" t="s">
        <v>389</v>
      </c>
      <c r="D297" s="136" t="s">
        <v>197</v>
      </c>
      <c r="E297" s="137" t="s">
        <v>829</v>
      </c>
      <c r="F297" s="138" t="s">
        <v>830</v>
      </c>
      <c r="G297" s="139" t="s">
        <v>200</v>
      </c>
      <c r="H297" s="140">
        <v>455.52</v>
      </c>
      <c r="I297" s="141"/>
      <c r="J297" s="142">
        <f>ROUND(I297*H297,2)</f>
        <v>0</v>
      </c>
      <c r="K297" s="138" t="s">
        <v>201</v>
      </c>
      <c r="L297" s="32"/>
      <c r="M297" s="143" t="s">
        <v>1</v>
      </c>
      <c r="N297" s="144" t="s">
        <v>42</v>
      </c>
      <c r="P297" s="145">
        <f>O297*H297</f>
        <v>0</v>
      </c>
      <c r="Q297" s="145">
        <v>9.8999999999999999E-4</v>
      </c>
      <c r="R297" s="145">
        <f>Q297*H297</f>
        <v>0.4509648</v>
      </c>
      <c r="S297" s="145">
        <v>6.0000000000000002E-5</v>
      </c>
      <c r="T297" s="146">
        <f>S297*H297</f>
        <v>2.73312E-2</v>
      </c>
      <c r="AR297" s="147" t="s">
        <v>202</v>
      </c>
      <c r="AT297" s="147" t="s">
        <v>197</v>
      </c>
      <c r="AU297" s="147" t="s">
        <v>86</v>
      </c>
      <c r="AY297" s="17" t="s">
        <v>195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84</v>
      </c>
      <c r="BK297" s="148">
        <f>ROUND(I297*H297,2)</f>
        <v>0</v>
      </c>
      <c r="BL297" s="17" t="s">
        <v>202</v>
      </c>
      <c r="BM297" s="147" t="s">
        <v>2083</v>
      </c>
    </row>
    <row r="298" spans="2:65" s="12" customFormat="1" ht="10.199999999999999">
      <c r="B298" s="149"/>
      <c r="D298" s="150" t="s">
        <v>204</v>
      </c>
      <c r="E298" s="151" t="s">
        <v>1</v>
      </c>
      <c r="F298" s="152" t="s">
        <v>832</v>
      </c>
      <c r="H298" s="151" t="s">
        <v>1</v>
      </c>
      <c r="I298" s="153"/>
      <c r="L298" s="149"/>
      <c r="M298" s="154"/>
      <c r="T298" s="155"/>
      <c r="AT298" s="151" t="s">
        <v>204</v>
      </c>
      <c r="AU298" s="151" t="s">
        <v>86</v>
      </c>
      <c r="AV298" s="12" t="s">
        <v>84</v>
      </c>
      <c r="AW298" s="12" t="s">
        <v>32</v>
      </c>
      <c r="AX298" s="12" t="s">
        <v>77</v>
      </c>
      <c r="AY298" s="151" t="s">
        <v>195</v>
      </c>
    </row>
    <row r="299" spans="2:65" s="13" customFormat="1" ht="10.199999999999999">
      <c r="B299" s="156"/>
      <c r="D299" s="150" t="s">
        <v>204</v>
      </c>
      <c r="E299" s="157" t="s">
        <v>1</v>
      </c>
      <c r="F299" s="158" t="s">
        <v>1971</v>
      </c>
      <c r="H299" s="159">
        <v>455.52</v>
      </c>
      <c r="I299" s="160"/>
      <c r="L299" s="156"/>
      <c r="M299" s="161"/>
      <c r="T299" s="162"/>
      <c r="AT299" s="157" t="s">
        <v>204</v>
      </c>
      <c r="AU299" s="157" t="s">
        <v>86</v>
      </c>
      <c r="AV299" s="13" t="s">
        <v>86</v>
      </c>
      <c r="AW299" s="13" t="s">
        <v>32</v>
      </c>
      <c r="AX299" s="13" t="s">
        <v>84</v>
      </c>
      <c r="AY299" s="157" t="s">
        <v>195</v>
      </c>
    </row>
    <row r="300" spans="2:65" s="1" customFormat="1" ht="24.15" customHeight="1">
      <c r="B300" s="32"/>
      <c r="C300" s="136" t="s">
        <v>394</v>
      </c>
      <c r="D300" s="136" t="s">
        <v>197</v>
      </c>
      <c r="E300" s="137" t="s">
        <v>833</v>
      </c>
      <c r="F300" s="138" t="s">
        <v>834</v>
      </c>
      <c r="G300" s="139" t="s">
        <v>200</v>
      </c>
      <c r="H300" s="140">
        <v>275.89699999999999</v>
      </c>
      <c r="I300" s="141"/>
      <c r="J300" s="142">
        <f>ROUND(I300*H300,2)</f>
        <v>0</v>
      </c>
      <c r="K300" s="138" t="s">
        <v>201</v>
      </c>
      <c r="L300" s="32"/>
      <c r="M300" s="143" t="s">
        <v>1</v>
      </c>
      <c r="N300" s="144" t="s">
        <v>42</v>
      </c>
      <c r="P300" s="145">
        <f>O300*H300</f>
        <v>0</v>
      </c>
      <c r="Q300" s="145">
        <v>7.3499999999999998E-3</v>
      </c>
      <c r="R300" s="145">
        <f>Q300*H300</f>
        <v>2.0278429499999997</v>
      </c>
      <c r="S300" s="145">
        <v>0</v>
      </c>
      <c r="T300" s="146">
        <f>S300*H300</f>
        <v>0</v>
      </c>
      <c r="AR300" s="147" t="s">
        <v>202</v>
      </c>
      <c r="AT300" s="147" t="s">
        <v>197</v>
      </c>
      <c r="AU300" s="147" t="s">
        <v>86</v>
      </c>
      <c r="AY300" s="17" t="s">
        <v>195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7" t="s">
        <v>84</v>
      </c>
      <c r="BK300" s="148">
        <f>ROUND(I300*H300,2)</f>
        <v>0</v>
      </c>
      <c r="BL300" s="17" t="s">
        <v>202</v>
      </c>
      <c r="BM300" s="147" t="s">
        <v>2084</v>
      </c>
    </row>
    <row r="301" spans="2:65" s="13" customFormat="1" ht="10.199999999999999">
      <c r="B301" s="156"/>
      <c r="D301" s="150" t="s">
        <v>204</v>
      </c>
      <c r="E301" s="157" t="s">
        <v>1</v>
      </c>
      <c r="F301" s="158" t="s">
        <v>2085</v>
      </c>
      <c r="H301" s="159">
        <v>275.89699999999999</v>
      </c>
      <c r="I301" s="160"/>
      <c r="L301" s="156"/>
      <c r="M301" s="161"/>
      <c r="T301" s="162"/>
      <c r="AT301" s="157" t="s">
        <v>204</v>
      </c>
      <c r="AU301" s="157" t="s">
        <v>86</v>
      </c>
      <c r="AV301" s="13" t="s">
        <v>86</v>
      </c>
      <c r="AW301" s="13" t="s">
        <v>32</v>
      </c>
      <c r="AX301" s="13" t="s">
        <v>84</v>
      </c>
      <c r="AY301" s="157" t="s">
        <v>195</v>
      </c>
    </row>
    <row r="302" spans="2:65" s="1" customFormat="1" ht="16.5" customHeight="1">
      <c r="B302" s="32"/>
      <c r="C302" s="136" t="s">
        <v>403</v>
      </c>
      <c r="D302" s="136" t="s">
        <v>197</v>
      </c>
      <c r="E302" s="137" t="s">
        <v>837</v>
      </c>
      <c r="F302" s="138" t="s">
        <v>838</v>
      </c>
      <c r="G302" s="139" t="s">
        <v>200</v>
      </c>
      <c r="H302" s="140">
        <v>275.89699999999999</v>
      </c>
      <c r="I302" s="141"/>
      <c r="J302" s="142">
        <f>ROUND(I302*H302,2)</f>
        <v>0</v>
      </c>
      <c r="K302" s="138" t="s">
        <v>201</v>
      </c>
      <c r="L302" s="32"/>
      <c r="M302" s="143" t="s">
        <v>1</v>
      </c>
      <c r="N302" s="144" t="s">
        <v>42</v>
      </c>
      <c r="P302" s="145">
        <f>O302*H302</f>
        <v>0</v>
      </c>
      <c r="Q302" s="145">
        <v>2.5999999999999998E-4</v>
      </c>
      <c r="R302" s="145">
        <f>Q302*H302</f>
        <v>7.1733219999999986E-2</v>
      </c>
      <c r="S302" s="145">
        <v>0</v>
      </c>
      <c r="T302" s="146">
        <f>S302*H302</f>
        <v>0</v>
      </c>
      <c r="AR302" s="147" t="s">
        <v>202</v>
      </c>
      <c r="AT302" s="147" t="s">
        <v>197</v>
      </c>
      <c r="AU302" s="147" t="s">
        <v>86</v>
      </c>
      <c r="AY302" s="17" t="s">
        <v>195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84</v>
      </c>
      <c r="BK302" s="148">
        <f>ROUND(I302*H302,2)</f>
        <v>0</v>
      </c>
      <c r="BL302" s="17" t="s">
        <v>202</v>
      </c>
      <c r="BM302" s="147" t="s">
        <v>2086</v>
      </c>
    </row>
    <row r="303" spans="2:65" s="13" customFormat="1" ht="10.199999999999999">
      <c r="B303" s="156"/>
      <c r="D303" s="150" t="s">
        <v>204</v>
      </c>
      <c r="E303" s="157" t="s">
        <v>1</v>
      </c>
      <c r="F303" s="158" t="s">
        <v>2085</v>
      </c>
      <c r="H303" s="159">
        <v>275.89699999999999</v>
      </c>
      <c r="I303" s="160"/>
      <c r="L303" s="156"/>
      <c r="M303" s="161"/>
      <c r="T303" s="162"/>
      <c r="AT303" s="157" t="s">
        <v>204</v>
      </c>
      <c r="AU303" s="157" t="s">
        <v>86</v>
      </c>
      <c r="AV303" s="13" t="s">
        <v>86</v>
      </c>
      <c r="AW303" s="13" t="s">
        <v>32</v>
      </c>
      <c r="AX303" s="13" t="s">
        <v>84</v>
      </c>
      <c r="AY303" s="157" t="s">
        <v>195</v>
      </c>
    </row>
    <row r="304" spans="2:65" s="1" customFormat="1" ht="24.15" customHeight="1">
      <c r="B304" s="32"/>
      <c r="C304" s="136" t="s">
        <v>409</v>
      </c>
      <c r="D304" s="136" t="s">
        <v>197</v>
      </c>
      <c r="E304" s="137" t="s">
        <v>840</v>
      </c>
      <c r="F304" s="138" t="s">
        <v>841</v>
      </c>
      <c r="G304" s="139" t="s">
        <v>200</v>
      </c>
      <c r="H304" s="140">
        <v>365.59699999999998</v>
      </c>
      <c r="I304" s="141"/>
      <c r="J304" s="142">
        <f>ROUND(I304*H304,2)</f>
        <v>0</v>
      </c>
      <c r="K304" s="138" t="s">
        <v>201</v>
      </c>
      <c r="L304" s="32"/>
      <c r="M304" s="143" t="s">
        <v>1</v>
      </c>
      <c r="N304" s="144" t="s">
        <v>42</v>
      </c>
      <c r="P304" s="145">
        <f>O304*H304</f>
        <v>0</v>
      </c>
      <c r="Q304" s="145">
        <v>4.3800000000000002E-3</v>
      </c>
      <c r="R304" s="145">
        <f>Q304*H304</f>
        <v>1.60131486</v>
      </c>
      <c r="S304" s="145">
        <v>0</v>
      </c>
      <c r="T304" s="146">
        <f>S304*H304</f>
        <v>0</v>
      </c>
      <c r="AR304" s="147" t="s">
        <v>202</v>
      </c>
      <c r="AT304" s="147" t="s">
        <v>197</v>
      </c>
      <c r="AU304" s="147" t="s">
        <v>86</v>
      </c>
      <c r="AY304" s="17" t="s">
        <v>195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84</v>
      </c>
      <c r="BK304" s="148">
        <f>ROUND(I304*H304,2)</f>
        <v>0</v>
      </c>
      <c r="BL304" s="17" t="s">
        <v>202</v>
      </c>
      <c r="BM304" s="147" t="s">
        <v>2087</v>
      </c>
    </row>
    <row r="305" spans="2:51" s="12" customFormat="1" ht="10.199999999999999">
      <c r="B305" s="149"/>
      <c r="D305" s="150" t="s">
        <v>204</v>
      </c>
      <c r="E305" s="151" t="s">
        <v>1</v>
      </c>
      <c r="F305" s="152" t="s">
        <v>806</v>
      </c>
      <c r="H305" s="151" t="s">
        <v>1</v>
      </c>
      <c r="I305" s="153"/>
      <c r="L305" s="149"/>
      <c r="M305" s="154"/>
      <c r="T305" s="155"/>
      <c r="AT305" s="151" t="s">
        <v>204</v>
      </c>
      <c r="AU305" s="151" t="s">
        <v>86</v>
      </c>
      <c r="AV305" s="12" t="s">
        <v>84</v>
      </c>
      <c r="AW305" s="12" t="s">
        <v>32</v>
      </c>
      <c r="AX305" s="12" t="s">
        <v>77</v>
      </c>
      <c r="AY305" s="151" t="s">
        <v>195</v>
      </c>
    </row>
    <row r="306" spans="2:51" s="12" customFormat="1" ht="10.199999999999999">
      <c r="B306" s="149"/>
      <c r="D306" s="150" t="s">
        <v>204</v>
      </c>
      <c r="E306" s="151" t="s">
        <v>1</v>
      </c>
      <c r="F306" s="152" t="s">
        <v>843</v>
      </c>
      <c r="H306" s="151" t="s">
        <v>1</v>
      </c>
      <c r="I306" s="153"/>
      <c r="L306" s="149"/>
      <c r="M306" s="154"/>
      <c r="T306" s="155"/>
      <c r="AT306" s="151" t="s">
        <v>204</v>
      </c>
      <c r="AU306" s="151" t="s">
        <v>86</v>
      </c>
      <c r="AV306" s="12" t="s">
        <v>84</v>
      </c>
      <c r="AW306" s="12" t="s">
        <v>32</v>
      </c>
      <c r="AX306" s="12" t="s">
        <v>77</v>
      </c>
      <c r="AY306" s="151" t="s">
        <v>195</v>
      </c>
    </row>
    <row r="307" spans="2:51" s="13" customFormat="1" ht="10.199999999999999">
      <c r="B307" s="156"/>
      <c r="D307" s="150" t="s">
        <v>204</v>
      </c>
      <c r="E307" s="157" t="s">
        <v>1</v>
      </c>
      <c r="F307" s="158" t="s">
        <v>2088</v>
      </c>
      <c r="H307" s="159">
        <v>39.923999999999999</v>
      </c>
      <c r="I307" s="160"/>
      <c r="L307" s="156"/>
      <c r="M307" s="161"/>
      <c r="T307" s="162"/>
      <c r="AT307" s="157" t="s">
        <v>204</v>
      </c>
      <c r="AU307" s="157" t="s">
        <v>86</v>
      </c>
      <c r="AV307" s="13" t="s">
        <v>86</v>
      </c>
      <c r="AW307" s="13" t="s">
        <v>32</v>
      </c>
      <c r="AX307" s="13" t="s">
        <v>77</v>
      </c>
      <c r="AY307" s="157" t="s">
        <v>195</v>
      </c>
    </row>
    <row r="308" spans="2:51" s="12" customFormat="1" ht="10.199999999999999">
      <c r="B308" s="149"/>
      <c r="D308" s="150" t="s">
        <v>204</v>
      </c>
      <c r="E308" s="151" t="s">
        <v>1</v>
      </c>
      <c r="F308" s="152" t="s">
        <v>845</v>
      </c>
      <c r="H308" s="151" t="s">
        <v>1</v>
      </c>
      <c r="I308" s="153"/>
      <c r="L308" s="149"/>
      <c r="M308" s="154"/>
      <c r="T308" s="155"/>
      <c r="AT308" s="151" t="s">
        <v>204</v>
      </c>
      <c r="AU308" s="151" t="s">
        <v>86</v>
      </c>
      <c r="AV308" s="12" t="s">
        <v>84</v>
      </c>
      <c r="AW308" s="12" t="s">
        <v>32</v>
      </c>
      <c r="AX308" s="12" t="s">
        <v>77</v>
      </c>
      <c r="AY308" s="151" t="s">
        <v>195</v>
      </c>
    </row>
    <row r="309" spans="2:51" s="13" customFormat="1" ht="10.199999999999999">
      <c r="B309" s="156"/>
      <c r="D309" s="150" t="s">
        <v>204</v>
      </c>
      <c r="E309" s="157" t="s">
        <v>1</v>
      </c>
      <c r="F309" s="158" t="s">
        <v>2089</v>
      </c>
      <c r="H309" s="159">
        <v>24.952999999999999</v>
      </c>
      <c r="I309" s="160"/>
      <c r="L309" s="156"/>
      <c r="M309" s="161"/>
      <c r="T309" s="162"/>
      <c r="AT309" s="157" t="s">
        <v>204</v>
      </c>
      <c r="AU309" s="157" t="s">
        <v>86</v>
      </c>
      <c r="AV309" s="13" t="s">
        <v>86</v>
      </c>
      <c r="AW309" s="13" t="s">
        <v>32</v>
      </c>
      <c r="AX309" s="13" t="s">
        <v>77</v>
      </c>
      <c r="AY309" s="157" t="s">
        <v>195</v>
      </c>
    </row>
    <row r="310" spans="2:51" s="12" customFormat="1" ht="10.199999999999999">
      <c r="B310" s="149"/>
      <c r="D310" s="150" t="s">
        <v>204</v>
      </c>
      <c r="E310" s="151" t="s">
        <v>1</v>
      </c>
      <c r="F310" s="152" t="s">
        <v>847</v>
      </c>
      <c r="H310" s="151" t="s">
        <v>1</v>
      </c>
      <c r="I310" s="153"/>
      <c r="L310" s="149"/>
      <c r="M310" s="154"/>
      <c r="T310" s="155"/>
      <c r="AT310" s="151" t="s">
        <v>204</v>
      </c>
      <c r="AU310" s="151" t="s">
        <v>86</v>
      </c>
      <c r="AV310" s="12" t="s">
        <v>84</v>
      </c>
      <c r="AW310" s="12" t="s">
        <v>32</v>
      </c>
      <c r="AX310" s="12" t="s">
        <v>77</v>
      </c>
      <c r="AY310" s="151" t="s">
        <v>195</v>
      </c>
    </row>
    <row r="311" spans="2:51" s="13" customFormat="1" ht="10.199999999999999">
      <c r="B311" s="156"/>
      <c r="D311" s="150" t="s">
        <v>204</v>
      </c>
      <c r="E311" s="157" t="s">
        <v>1</v>
      </c>
      <c r="F311" s="158" t="s">
        <v>2090</v>
      </c>
      <c r="H311" s="159">
        <v>220.83</v>
      </c>
      <c r="I311" s="160"/>
      <c r="L311" s="156"/>
      <c r="M311" s="161"/>
      <c r="T311" s="162"/>
      <c r="AT311" s="157" t="s">
        <v>204</v>
      </c>
      <c r="AU311" s="157" t="s">
        <v>86</v>
      </c>
      <c r="AV311" s="13" t="s">
        <v>86</v>
      </c>
      <c r="AW311" s="13" t="s">
        <v>32</v>
      </c>
      <c r="AX311" s="13" t="s">
        <v>77</v>
      </c>
      <c r="AY311" s="157" t="s">
        <v>195</v>
      </c>
    </row>
    <row r="312" spans="2:51" s="13" customFormat="1" ht="10.199999999999999">
      <c r="B312" s="156"/>
      <c r="D312" s="150" t="s">
        <v>204</v>
      </c>
      <c r="E312" s="157" t="s">
        <v>1</v>
      </c>
      <c r="F312" s="158" t="s">
        <v>2091</v>
      </c>
      <c r="H312" s="159">
        <v>13.4</v>
      </c>
      <c r="I312" s="160"/>
      <c r="L312" s="156"/>
      <c r="M312" s="161"/>
      <c r="T312" s="162"/>
      <c r="AT312" s="157" t="s">
        <v>204</v>
      </c>
      <c r="AU312" s="157" t="s">
        <v>86</v>
      </c>
      <c r="AV312" s="13" t="s">
        <v>86</v>
      </c>
      <c r="AW312" s="13" t="s">
        <v>32</v>
      </c>
      <c r="AX312" s="13" t="s">
        <v>77</v>
      </c>
      <c r="AY312" s="157" t="s">
        <v>195</v>
      </c>
    </row>
    <row r="313" spans="2:51" s="12" customFormat="1" ht="10.199999999999999">
      <c r="B313" s="149"/>
      <c r="D313" s="150" t="s">
        <v>204</v>
      </c>
      <c r="E313" s="151" t="s">
        <v>1</v>
      </c>
      <c r="F313" s="152" t="s">
        <v>850</v>
      </c>
      <c r="H313" s="151" t="s">
        <v>1</v>
      </c>
      <c r="I313" s="153"/>
      <c r="L313" s="149"/>
      <c r="M313" s="154"/>
      <c r="T313" s="155"/>
      <c r="AT313" s="151" t="s">
        <v>204</v>
      </c>
      <c r="AU313" s="151" t="s">
        <v>86</v>
      </c>
      <c r="AV313" s="12" t="s">
        <v>84</v>
      </c>
      <c r="AW313" s="12" t="s">
        <v>32</v>
      </c>
      <c r="AX313" s="12" t="s">
        <v>77</v>
      </c>
      <c r="AY313" s="151" t="s">
        <v>195</v>
      </c>
    </row>
    <row r="314" spans="2:51" s="13" customFormat="1" ht="10.199999999999999">
      <c r="B314" s="156"/>
      <c r="D314" s="150" t="s">
        <v>204</v>
      </c>
      <c r="E314" s="157" t="s">
        <v>1</v>
      </c>
      <c r="F314" s="158" t="s">
        <v>2092</v>
      </c>
      <c r="H314" s="159">
        <v>18.25</v>
      </c>
      <c r="I314" s="160"/>
      <c r="L314" s="156"/>
      <c r="M314" s="161"/>
      <c r="T314" s="162"/>
      <c r="AT314" s="157" t="s">
        <v>204</v>
      </c>
      <c r="AU314" s="157" t="s">
        <v>86</v>
      </c>
      <c r="AV314" s="13" t="s">
        <v>86</v>
      </c>
      <c r="AW314" s="13" t="s">
        <v>32</v>
      </c>
      <c r="AX314" s="13" t="s">
        <v>77</v>
      </c>
      <c r="AY314" s="157" t="s">
        <v>195</v>
      </c>
    </row>
    <row r="315" spans="2:51" s="13" customFormat="1" ht="10.199999999999999">
      <c r="B315" s="156"/>
      <c r="D315" s="150" t="s">
        <v>204</v>
      </c>
      <c r="E315" s="157" t="s">
        <v>1</v>
      </c>
      <c r="F315" s="158" t="s">
        <v>2093</v>
      </c>
      <c r="H315" s="159">
        <v>-1.75</v>
      </c>
      <c r="I315" s="160"/>
      <c r="L315" s="156"/>
      <c r="M315" s="161"/>
      <c r="T315" s="162"/>
      <c r="AT315" s="157" t="s">
        <v>204</v>
      </c>
      <c r="AU315" s="157" t="s">
        <v>86</v>
      </c>
      <c r="AV315" s="13" t="s">
        <v>86</v>
      </c>
      <c r="AW315" s="13" t="s">
        <v>32</v>
      </c>
      <c r="AX315" s="13" t="s">
        <v>77</v>
      </c>
      <c r="AY315" s="157" t="s">
        <v>195</v>
      </c>
    </row>
    <row r="316" spans="2:51" s="13" customFormat="1" ht="10.199999999999999">
      <c r="B316" s="156"/>
      <c r="D316" s="150" t="s">
        <v>204</v>
      </c>
      <c r="E316" s="157" t="s">
        <v>1</v>
      </c>
      <c r="F316" s="158" t="s">
        <v>2094</v>
      </c>
      <c r="H316" s="159">
        <v>-11.25</v>
      </c>
      <c r="I316" s="160"/>
      <c r="L316" s="156"/>
      <c r="M316" s="161"/>
      <c r="T316" s="162"/>
      <c r="AT316" s="157" t="s">
        <v>204</v>
      </c>
      <c r="AU316" s="157" t="s">
        <v>86</v>
      </c>
      <c r="AV316" s="13" t="s">
        <v>86</v>
      </c>
      <c r="AW316" s="13" t="s">
        <v>32</v>
      </c>
      <c r="AX316" s="13" t="s">
        <v>77</v>
      </c>
      <c r="AY316" s="157" t="s">
        <v>195</v>
      </c>
    </row>
    <row r="317" spans="2:51" s="13" customFormat="1" ht="10.199999999999999">
      <c r="B317" s="156"/>
      <c r="D317" s="150" t="s">
        <v>204</v>
      </c>
      <c r="E317" s="157" t="s">
        <v>1</v>
      </c>
      <c r="F317" s="158" t="s">
        <v>853</v>
      </c>
      <c r="H317" s="159">
        <v>2.8</v>
      </c>
      <c r="I317" s="160"/>
      <c r="L317" s="156"/>
      <c r="M317" s="161"/>
      <c r="T317" s="162"/>
      <c r="AT317" s="157" t="s">
        <v>204</v>
      </c>
      <c r="AU317" s="157" t="s">
        <v>86</v>
      </c>
      <c r="AV317" s="13" t="s">
        <v>86</v>
      </c>
      <c r="AW317" s="13" t="s">
        <v>32</v>
      </c>
      <c r="AX317" s="13" t="s">
        <v>77</v>
      </c>
      <c r="AY317" s="157" t="s">
        <v>195</v>
      </c>
    </row>
    <row r="318" spans="2:51" s="12" customFormat="1" ht="10.199999999999999">
      <c r="B318" s="149"/>
      <c r="D318" s="150" t="s">
        <v>204</v>
      </c>
      <c r="E318" s="151" t="s">
        <v>1</v>
      </c>
      <c r="F318" s="152" t="s">
        <v>854</v>
      </c>
      <c r="H318" s="151" t="s">
        <v>1</v>
      </c>
      <c r="I318" s="153"/>
      <c r="L318" s="149"/>
      <c r="M318" s="154"/>
      <c r="T318" s="155"/>
      <c r="AT318" s="151" t="s">
        <v>204</v>
      </c>
      <c r="AU318" s="151" t="s">
        <v>86</v>
      </c>
      <c r="AV318" s="12" t="s">
        <v>84</v>
      </c>
      <c r="AW318" s="12" t="s">
        <v>32</v>
      </c>
      <c r="AX318" s="12" t="s">
        <v>77</v>
      </c>
      <c r="AY318" s="151" t="s">
        <v>195</v>
      </c>
    </row>
    <row r="319" spans="2:51" s="13" customFormat="1" ht="10.199999999999999">
      <c r="B319" s="156"/>
      <c r="D319" s="150" t="s">
        <v>204</v>
      </c>
      <c r="E319" s="157" t="s">
        <v>1</v>
      </c>
      <c r="F319" s="158" t="s">
        <v>2095</v>
      </c>
      <c r="H319" s="159">
        <v>121.18</v>
      </c>
      <c r="I319" s="160"/>
      <c r="L319" s="156"/>
      <c r="M319" s="161"/>
      <c r="T319" s="162"/>
      <c r="AT319" s="157" t="s">
        <v>204</v>
      </c>
      <c r="AU319" s="157" t="s">
        <v>86</v>
      </c>
      <c r="AV319" s="13" t="s">
        <v>86</v>
      </c>
      <c r="AW319" s="13" t="s">
        <v>32</v>
      </c>
      <c r="AX319" s="13" t="s">
        <v>77</v>
      </c>
      <c r="AY319" s="157" t="s">
        <v>195</v>
      </c>
    </row>
    <row r="320" spans="2:51" s="13" customFormat="1" ht="10.199999999999999">
      <c r="B320" s="156"/>
      <c r="D320" s="150" t="s">
        <v>204</v>
      </c>
      <c r="E320" s="157" t="s">
        <v>1</v>
      </c>
      <c r="F320" s="158" t="s">
        <v>2096</v>
      </c>
      <c r="H320" s="159">
        <v>-12.074999999999999</v>
      </c>
      <c r="I320" s="160"/>
      <c r="L320" s="156"/>
      <c r="M320" s="161"/>
      <c r="T320" s="162"/>
      <c r="AT320" s="157" t="s">
        <v>204</v>
      </c>
      <c r="AU320" s="157" t="s">
        <v>86</v>
      </c>
      <c r="AV320" s="13" t="s">
        <v>86</v>
      </c>
      <c r="AW320" s="13" t="s">
        <v>32</v>
      </c>
      <c r="AX320" s="13" t="s">
        <v>77</v>
      </c>
      <c r="AY320" s="157" t="s">
        <v>195</v>
      </c>
    </row>
    <row r="321" spans="2:65" s="13" customFormat="1" ht="10.199999999999999">
      <c r="B321" s="156"/>
      <c r="D321" s="150" t="s">
        <v>204</v>
      </c>
      <c r="E321" s="157" t="s">
        <v>1</v>
      </c>
      <c r="F321" s="158" t="s">
        <v>2097</v>
      </c>
      <c r="H321" s="159">
        <v>-77.625</v>
      </c>
      <c r="I321" s="160"/>
      <c r="L321" s="156"/>
      <c r="M321" s="161"/>
      <c r="T321" s="162"/>
      <c r="AT321" s="157" t="s">
        <v>204</v>
      </c>
      <c r="AU321" s="157" t="s">
        <v>86</v>
      </c>
      <c r="AV321" s="13" t="s">
        <v>86</v>
      </c>
      <c r="AW321" s="13" t="s">
        <v>32</v>
      </c>
      <c r="AX321" s="13" t="s">
        <v>77</v>
      </c>
      <c r="AY321" s="157" t="s">
        <v>195</v>
      </c>
    </row>
    <row r="322" spans="2:65" s="12" customFormat="1" ht="10.199999999999999">
      <c r="B322" s="149"/>
      <c r="D322" s="150" t="s">
        <v>204</v>
      </c>
      <c r="E322" s="151" t="s">
        <v>1</v>
      </c>
      <c r="F322" s="152" t="s">
        <v>362</v>
      </c>
      <c r="H322" s="151" t="s">
        <v>1</v>
      </c>
      <c r="I322" s="153"/>
      <c r="L322" s="149"/>
      <c r="M322" s="154"/>
      <c r="T322" s="155"/>
      <c r="AT322" s="151" t="s">
        <v>204</v>
      </c>
      <c r="AU322" s="151" t="s">
        <v>86</v>
      </c>
      <c r="AV322" s="12" t="s">
        <v>84</v>
      </c>
      <c r="AW322" s="12" t="s">
        <v>32</v>
      </c>
      <c r="AX322" s="12" t="s">
        <v>77</v>
      </c>
      <c r="AY322" s="151" t="s">
        <v>195</v>
      </c>
    </row>
    <row r="323" spans="2:65" s="13" customFormat="1" ht="10.199999999999999">
      <c r="B323" s="156"/>
      <c r="D323" s="150" t="s">
        <v>204</v>
      </c>
      <c r="E323" s="157" t="s">
        <v>1</v>
      </c>
      <c r="F323" s="158" t="s">
        <v>2098</v>
      </c>
      <c r="H323" s="159">
        <v>4.16</v>
      </c>
      <c r="I323" s="160"/>
      <c r="L323" s="156"/>
      <c r="M323" s="161"/>
      <c r="T323" s="162"/>
      <c r="AT323" s="157" t="s">
        <v>204</v>
      </c>
      <c r="AU323" s="157" t="s">
        <v>86</v>
      </c>
      <c r="AV323" s="13" t="s">
        <v>86</v>
      </c>
      <c r="AW323" s="13" t="s">
        <v>32</v>
      </c>
      <c r="AX323" s="13" t="s">
        <v>77</v>
      </c>
      <c r="AY323" s="157" t="s">
        <v>195</v>
      </c>
    </row>
    <row r="324" spans="2:65" s="13" customFormat="1" ht="10.199999999999999">
      <c r="B324" s="156"/>
      <c r="D324" s="150" t="s">
        <v>204</v>
      </c>
      <c r="E324" s="157" t="s">
        <v>1</v>
      </c>
      <c r="F324" s="158" t="s">
        <v>2099</v>
      </c>
      <c r="H324" s="159">
        <v>22.8</v>
      </c>
      <c r="I324" s="160"/>
      <c r="L324" s="156"/>
      <c r="M324" s="161"/>
      <c r="T324" s="162"/>
      <c r="AT324" s="157" t="s">
        <v>204</v>
      </c>
      <c r="AU324" s="157" t="s">
        <v>86</v>
      </c>
      <c r="AV324" s="13" t="s">
        <v>86</v>
      </c>
      <c r="AW324" s="13" t="s">
        <v>32</v>
      </c>
      <c r="AX324" s="13" t="s">
        <v>77</v>
      </c>
      <c r="AY324" s="157" t="s">
        <v>195</v>
      </c>
    </row>
    <row r="325" spans="2:65" s="14" customFormat="1" ht="10.199999999999999">
      <c r="B325" s="163"/>
      <c r="D325" s="150" t="s">
        <v>204</v>
      </c>
      <c r="E325" s="164" t="s">
        <v>1</v>
      </c>
      <c r="F325" s="165" t="s">
        <v>220</v>
      </c>
      <c r="H325" s="166">
        <v>365.59699999999998</v>
      </c>
      <c r="I325" s="167"/>
      <c r="L325" s="163"/>
      <c r="M325" s="168"/>
      <c r="T325" s="169"/>
      <c r="AT325" s="164" t="s">
        <v>204</v>
      </c>
      <c r="AU325" s="164" t="s">
        <v>86</v>
      </c>
      <c r="AV325" s="14" t="s">
        <v>202</v>
      </c>
      <c r="AW325" s="14" t="s">
        <v>32</v>
      </c>
      <c r="AX325" s="14" t="s">
        <v>84</v>
      </c>
      <c r="AY325" s="164" t="s">
        <v>195</v>
      </c>
    </row>
    <row r="326" spans="2:65" s="1" customFormat="1" ht="24.15" customHeight="1">
      <c r="B326" s="32"/>
      <c r="C326" s="136" t="s">
        <v>416</v>
      </c>
      <c r="D326" s="136" t="s">
        <v>197</v>
      </c>
      <c r="E326" s="137" t="s">
        <v>858</v>
      </c>
      <c r="F326" s="138" t="s">
        <v>859</v>
      </c>
      <c r="G326" s="139" t="s">
        <v>329</v>
      </c>
      <c r="H326" s="140">
        <v>252.8</v>
      </c>
      <c r="I326" s="141"/>
      <c r="J326" s="142">
        <f>ROUND(I326*H326,2)</f>
        <v>0</v>
      </c>
      <c r="K326" s="138" t="s">
        <v>201</v>
      </c>
      <c r="L326" s="32"/>
      <c r="M326" s="143" t="s">
        <v>1</v>
      </c>
      <c r="N326" s="144" t="s">
        <v>42</v>
      </c>
      <c r="P326" s="145">
        <f>O326*H326</f>
        <v>0</v>
      </c>
      <c r="Q326" s="145">
        <v>0</v>
      </c>
      <c r="R326" s="145">
        <f>Q326*H326</f>
        <v>0</v>
      </c>
      <c r="S326" s="145">
        <v>0</v>
      </c>
      <c r="T326" s="146">
        <f>S326*H326</f>
        <v>0</v>
      </c>
      <c r="AR326" s="147" t="s">
        <v>202</v>
      </c>
      <c r="AT326" s="147" t="s">
        <v>197</v>
      </c>
      <c r="AU326" s="147" t="s">
        <v>86</v>
      </c>
      <c r="AY326" s="17" t="s">
        <v>195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7" t="s">
        <v>84</v>
      </c>
      <c r="BK326" s="148">
        <f>ROUND(I326*H326,2)</f>
        <v>0</v>
      </c>
      <c r="BL326" s="17" t="s">
        <v>202</v>
      </c>
      <c r="BM326" s="147" t="s">
        <v>2100</v>
      </c>
    </row>
    <row r="327" spans="2:65" s="12" customFormat="1" ht="10.199999999999999">
      <c r="B327" s="149"/>
      <c r="D327" s="150" t="s">
        <v>204</v>
      </c>
      <c r="E327" s="151" t="s">
        <v>1</v>
      </c>
      <c r="F327" s="152" t="s">
        <v>827</v>
      </c>
      <c r="H327" s="151" t="s">
        <v>1</v>
      </c>
      <c r="I327" s="153"/>
      <c r="L327" s="149"/>
      <c r="M327" s="154"/>
      <c r="T327" s="155"/>
      <c r="AT327" s="151" t="s">
        <v>204</v>
      </c>
      <c r="AU327" s="151" t="s">
        <v>86</v>
      </c>
      <c r="AV327" s="12" t="s">
        <v>84</v>
      </c>
      <c r="AW327" s="12" t="s">
        <v>32</v>
      </c>
      <c r="AX327" s="12" t="s">
        <v>77</v>
      </c>
      <c r="AY327" s="151" t="s">
        <v>195</v>
      </c>
    </row>
    <row r="328" spans="2:65" s="13" customFormat="1" ht="10.199999999999999">
      <c r="B328" s="156"/>
      <c r="D328" s="150" t="s">
        <v>204</v>
      </c>
      <c r="E328" s="157" t="s">
        <v>1</v>
      </c>
      <c r="F328" s="158" t="s">
        <v>2101</v>
      </c>
      <c r="H328" s="159">
        <v>126.4</v>
      </c>
      <c r="I328" s="160"/>
      <c r="L328" s="156"/>
      <c r="M328" s="161"/>
      <c r="T328" s="162"/>
      <c r="AT328" s="157" t="s">
        <v>204</v>
      </c>
      <c r="AU328" s="157" t="s">
        <v>86</v>
      </c>
      <c r="AV328" s="13" t="s">
        <v>86</v>
      </c>
      <c r="AW328" s="13" t="s">
        <v>32</v>
      </c>
      <c r="AX328" s="13" t="s">
        <v>77</v>
      </c>
      <c r="AY328" s="157" t="s">
        <v>195</v>
      </c>
    </row>
    <row r="329" spans="2:65" s="13" customFormat="1" ht="10.199999999999999">
      <c r="B329" s="156"/>
      <c r="D329" s="150" t="s">
        <v>204</v>
      </c>
      <c r="E329" s="157" t="s">
        <v>1</v>
      </c>
      <c r="F329" s="158" t="s">
        <v>2102</v>
      </c>
      <c r="H329" s="159">
        <v>41.6</v>
      </c>
      <c r="I329" s="160"/>
      <c r="L329" s="156"/>
      <c r="M329" s="161"/>
      <c r="T329" s="162"/>
      <c r="AT329" s="157" t="s">
        <v>204</v>
      </c>
      <c r="AU329" s="157" t="s">
        <v>86</v>
      </c>
      <c r="AV329" s="13" t="s">
        <v>86</v>
      </c>
      <c r="AW329" s="13" t="s">
        <v>32</v>
      </c>
      <c r="AX329" s="13" t="s">
        <v>77</v>
      </c>
      <c r="AY329" s="157" t="s">
        <v>195</v>
      </c>
    </row>
    <row r="330" spans="2:65" s="13" customFormat="1" ht="10.199999999999999">
      <c r="B330" s="156"/>
      <c r="D330" s="150" t="s">
        <v>204</v>
      </c>
      <c r="E330" s="157" t="s">
        <v>1</v>
      </c>
      <c r="F330" s="158" t="s">
        <v>2103</v>
      </c>
      <c r="H330" s="159">
        <v>14.4</v>
      </c>
      <c r="I330" s="160"/>
      <c r="L330" s="156"/>
      <c r="M330" s="161"/>
      <c r="T330" s="162"/>
      <c r="AT330" s="157" t="s">
        <v>204</v>
      </c>
      <c r="AU330" s="157" t="s">
        <v>86</v>
      </c>
      <c r="AV330" s="13" t="s">
        <v>86</v>
      </c>
      <c r="AW330" s="13" t="s">
        <v>32</v>
      </c>
      <c r="AX330" s="13" t="s">
        <v>77</v>
      </c>
      <c r="AY330" s="157" t="s">
        <v>195</v>
      </c>
    </row>
    <row r="331" spans="2:65" s="13" customFormat="1" ht="10.199999999999999">
      <c r="B331" s="156"/>
      <c r="D331" s="150" t="s">
        <v>204</v>
      </c>
      <c r="E331" s="157" t="s">
        <v>1</v>
      </c>
      <c r="F331" s="158" t="s">
        <v>2104</v>
      </c>
      <c r="H331" s="159">
        <v>18</v>
      </c>
      <c r="I331" s="160"/>
      <c r="L331" s="156"/>
      <c r="M331" s="161"/>
      <c r="T331" s="162"/>
      <c r="AT331" s="157" t="s">
        <v>204</v>
      </c>
      <c r="AU331" s="157" t="s">
        <v>86</v>
      </c>
      <c r="AV331" s="13" t="s">
        <v>86</v>
      </c>
      <c r="AW331" s="13" t="s">
        <v>32</v>
      </c>
      <c r="AX331" s="13" t="s">
        <v>77</v>
      </c>
      <c r="AY331" s="157" t="s">
        <v>195</v>
      </c>
    </row>
    <row r="332" spans="2:65" s="15" customFormat="1" ht="10.199999999999999">
      <c r="B332" s="173"/>
      <c r="D332" s="150" t="s">
        <v>204</v>
      </c>
      <c r="E332" s="174" t="s">
        <v>1</v>
      </c>
      <c r="F332" s="175" t="s">
        <v>281</v>
      </c>
      <c r="H332" s="176">
        <v>200.4</v>
      </c>
      <c r="I332" s="177"/>
      <c r="L332" s="173"/>
      <c r="M332" s="178"/>
      <c r="T332" s="179"/>
      <c r="AT332" s="174" t="s">
        <v>204</v>
      </c>
      <c r="AU332" s="174" t="s">
        <v>86</v>
      </c>
      <c r="AV332" s="15" t="s">
        <v>100</v>
      </c>
      <c r="AW332" s="15" t="s">
        <v>32</v>
      </c>
      <c r="AX332" s="15" t="s">
        <v>77</v>
      </c>
      <c r="AY332" s="174" t="s">
        <v>195</v>
      </c>
    </row>
    <row r="333" spans="2:65" s="12" customFormat="1" ht="10.199999999999999">
      <c r="B333" s="149"/>
      <c r="D333" s="150" t="s">
        <v>204</v>
      </c>
      <c r="E333" s="151" t="s">
        <v>1</v>
      </c>
      <c r="F333" s="152" t="s">
        <v>865</v>
      </c>
      <c r="H333" s="151" t="s">
        <v>1</v>
      </c>
      <c r="I333" s="153"/>
      <c r="L333" s="149"/>
      <c r="M333" s="154"/>
      <c r="T333" s="155"/>
      <c r="AT333" s="151" t="s">
        <v>204</v>
      </c>
      <c r="AU333" s="151" t="s">
        <v>86</v>
      </c>
      <c r="AV333" s="12" t="s">
        <v>84</v>
      </c>
      <c r="AW333" s="12" t="s">
        <v>32</v>
      </c>
      <c r="AX333" s="12" t="s">
        <v>77</v>
      </c>
      <c r="AY333" s="151" t="s">
        <v>195</v>
      </c>
    </row>
    <row r="334" spans="2:65" s="13" customFormat="1" ht="10.199999999999999">
      <c r="B334" s="156"/>
      <c r="D334" s="150" t="s">
        <v>204</v>
      </c>
      <c r="E334" s="157" t="s">
        <v>1</v>
      </c>
      <c r="F334" s="158" t="s">
        <v>2105</v>
      </c>
      <c r="H334" s="159">
        <v>22.5</v>
      </c>
      <c r="I334" s="160"/>
      <c r="L334" s="156"/>
      <c r="M334" s="161"/>
      <c r="T334" s="162"/>
      <c r="AT334" s="157" t="s">
        <v>204</v>
      </c>
      <c r="AU334" s="157" t="s">
        <v>86</v>
      </c>
      <c r="AV334" s="13" t="s">
        <v>86</v>
      </c>
      <c r="AW334" s="13" t="s">
        <v>32</v>
      </c>
      <c r="AX334" s="13" t="s">
        <v>77</v>
      </c>
      <c r="AY334" s="157" t="s">
        <v>195</v>
      </c>
    </row>
    <row r="335" spans="2:65" s="13" customFormat="1" ht="10.199999999999999">
      <c r="B335" s="156"/>
      <c r="D335" s="150" t="s">
        <v>204</v>
      </c>
      <c r="E335" s="157" t="s">
        <v>1</v>
      </c>
      <c r="F335" s="158" t="s">
        <v>2106</v>
      </c>
      <c r="H335" s="159">
        <v>3.5</v>
      </c>
      <c r="I335" s="160"/>
      <c r="L335" s="156"/>
      <c r="M335" s="161"/>
      <c r="T335" s="162"/>
      <c r="AT335" s="157" t="s">
        <v>204</v>
      </c>
      <c r="AU335" s="157" t="s">
        <v>86</v>
      </c>
      <c r="AV335" s="13" t="s">
        <v>86</v>
      </c>
      <c r="AW335" s="13" t="s">
        <v>32</v>
      </c>
      <c r="AX335" s="13" t="s">
        <v>77</v>
      </c>
      <c r="AY335" s="157" t="s">
        <v>195</v>
      </c>
    </row>
    <row r="336" spans="2:65" s="13" customFormat="1" ht="10.199999999999999">
      <c r="B336" s="156"/>
      <c r="D336" s="150" t="s">
        <v>204</v>
      </c>
      <c r="E336" s="157" t="s">
        <v>1</v>
      </c>
      <c r="F336" s="158" t="s">
        <v>1984</v>
      </c>
      <c r="H336" s="159">
        <v>26.4</v>
      </c>
      <c r="I336" s="160"/>
      <c r="L336" s="156"/>
      <c r="M336" s="161"/>
      <c r="T336" s="162"/>
      <c r="AT336" s="157" t="s">
        <v>204</v>
      </c>
      <c r="AU336" s="157" t="s">
        <v>86</v>
      </c>
      <c r="AV336" s="13" t="s">
        <v>86</v>
      </c>
      <c r="AW336" s="13" t="s">
        <v>32</v>
      </c>
      <c r="AX336" s="13" t="s">
        <v>77</v>
      </c>
      <c r="AY336" s="157" t="s">
        <v>195</v>
      </c>
    </row>
    <row r="337" spans="2:65" s="15" customFormat="1" ht="10.199999999999999">
      <c r="B337" s="173"/>
      <c r="D337" s="150" t="s">
        <v>204</v>
      </c>
      <c r="E337" s="174" t="s">
        <v>1</v>
      </c>
      <c r="F337" s="175" t="s">
        <v>281</v>
      </c>
      <c r="H337" s="176">
        <v>52.4</v>
      </c>
      <c r="I337" s="177"/>
      <c r="L337" s="173"/>
      <c r="M337" s="178"/>
      <c r="T337" s="179"/>
      <c r="AT337" s="174" t="s">
        <v>204</v>
      </c>
      <c r="AU337" s="174" t="s">
        <v>86</v>
      </c>
      <c r="AV337" s="15" t="s">
        <v>100</v>
      </c>
      <c r="AW337" s="15" t="s">
        <v>32</v>
      </c>
      <c r="AX337" s="15" t="s">
        <v>77</v>
      </c>
      <c r="AY337" s="174" t="s">
        <v>195</v>
      </c>
    </row>
    <row r="338" spans="2:65" s="14" customFormat="1" ht="10.199999999999999">
      <c r="B338" s="163"/>
      <c r="D338" s="150" t="s">
        <v>204</v>
      </c>
      <c r="E338" s="164" t="s">
        <v>1</v>
      </c>
      <c r="F338" s="165" t="s">
        <v>220</v>
      </c>
      <c r="H338" s="166">
        <v>252.8</v>
      </c>
      <c r="I338" s="167"/>
      <c r="L338" s="163"/>
      <c r="M338" s="168"/>
      <c r="T338" s="169"/>
      <c r="AT338" s="164" t="s">
        <v>204</v>
      </c>
      <c r="AU338" s="164" t="s">
        <v>86</v>
      </c>
      <c r="AV338" s="14" t="s">
        <v>202</v>
      </c>
      <c r="AW338" s="14" t="s">
        <v>32</v>
      </c>
      <c r="AX338" s="14" t="s">
        <v>84</v>
      </c>
      <c r="AY338" s="164" t="s">
        <v>195</v>
      </c>
    </row>
    <row r="339" spans="2:65" s="1" customFormat="1" ht="16.5" customHeight="1">
      <c r="B339" s="32"/>
      <c r="C339" s="183" t="s">
        <v>423</v>
      </c>
      <c r="D339" s="183" t="s">
        <v>612</v>
      </c>
      <c r="E339" s="184" t="s">
        <v>867</v>
      </c>
      <c r="F339" s="185" t="s">
        <v>868</v>
      </c>
      <c r="G339" s="186" t="s">
        <v>329</v>
      </c>
      <c r="H339" s="187">
        <v>220.44</v>
      </c>
      <c r="I339" s="188"/>
      <c r="J339" s="189">
        <f>ROUND(I339*H339,2)</f>
        <v>0</v>
      </c>
      <c r="K339" s="185" t="s">
        <v>201</v>
      </c>
      <c r="L339" s="190"/>
      <c r="M339" s="191" t="s">
        <v>1</v>
      </c>
      <c r="N339" s="192" t="s">
        <v>42</v>
      </c>
      <c r="P339" s="145">
        <f>O339*H339</f>
        <v>0</v>
      </c>
      <c r="Q339" s="145">
        <v>1E-4</v>
      </c>
      <c r="R339" s="145">
        <f>Q339*H339</f>
        <v>2.2044000000000001E-2</v>
      </c>
      <c r="S339" s="145">
        <v>0</v>
      </c>
      <c r="T339" s="146">
        <f>S339*H339</f>
        <v>0</v>
      </c>
      <c r="AR339" s="147" t="s">
        <v>240</v>
      </c>
      <c r="AT339" s="147" t="s">
        <v>612</v>
      </c>
      <c r="AU339" s="147" t="s">
        <v>86</v>
      </c>
      <c r="AY339" s="17" t="s">
        <v>195</v>
      </c>
      <c r="BE339" s="148">
        <f>IF(N339="základní",J339,0)</f>
        <v>0</v>
      </c>
      <c r="BF339" s="148">
        <f>IF(N339="snížená",J339,0)</f>
        <v>0</v>
      </c>
      <c r="BG339" s="148">
        <f>IF(N339="zákl. přenesená",J339,0)</f>
        <v>0</v>
      </c>
      <c r="BH339" s="148">
        <f>IF(N339="sníž. přenesená",J339,0)</f>
        <v>0</v>
      </c>
      <c r="BI339" s="148">
        <f>IF(N339="nulová",J339,0)</f>
        <v>0</v>
      </c>
      <c r="BJ339" s="17" t="s">
        <v>84</v>
      </c>
      <c r="BK339" s="148">
        <f>ROUND(I339*H339,2)</f>
        <v>0</v>
      </c>
      <c r="BL339" s="17" t="s">
        <v>202</v>
      </c>
      <c r="BM339" s="147" t="s">
        <v>2107</v>
      </c>
    </row>
    <row r="340" spans="2:65" s="13" customFormat="1" ht="10.199999999999999">
      <c r="B340" s="156"/>
      <c r="D340" s="150" t="s">
        <v>204</v>
      </c>
      <c r="E340" s="157" t="s">
        <v>1</v>
      </c>
      <c r="F340" s="158" t="s">
        <v>2108</v>
      </c>
      <c r="H340" s="159">
        <v>200.4</v>
      </c>
      <c r="I340" s="160"/>
      <c r="L340" s="156"/>
      <c r="M340" s="161"/>
      <c r="T340" s="162"/>
      <c r="AT340" s="157" t="s">
        <v>204</v>
      </c>
      <c r="AU340" s="157" t="s">
        <v>86</v>
      </c>
      <c r="AV340" s="13" t="s">
        <v>86</v>
      </c>
      <c r="AW340" s="13" t="s">
        <v>32</v>
      </c>
      <c r="AX340" s="13" t="s">
        <v>84</v>
      </c>
      <c r="AY340" s="157" t="s">
        <v>195</v>
      </c>
    </row>
    <row r="341" spans="2:65" s="13" customFormat="1" ht="10.199999999999999">
      <c r="B341" s="156"/>
      <c r="D341" s="150" t="s">
        <v>204</v>
      </c>
      <c r="F341" s="158" t="s">
        <v>2109</v>
      </c>
      <c r="H341" s="159">
        <v>220.44</v>
      </c>
      <c r="I341" s="160"/>
      <c r="L341" s="156"/>
      <c r="M341" s="161"/>
      <c r="T341" s="162"/>
      <c r="AT341" s="157" t="s">
        <v>204</v>
      </c>
      <c r="AU341" s="157" t="s">
        <v>86</v>
      </c>
      <c r="AV341" s="13" t="s">
        <v>86</v>
      </c>
      <c r="AW341" s="13" t="s">
        <v>4</v>
      </c>
      <c r="AX341" s="13" t="s">
        <v>84</v>
      </c>
      <c r="AY341" s="157" t="s">
        <v>195</v>
      </c>
    </row>
    <row r="342" spans="2:65" s="1" customFormat="1" ht="24.15" customHeight="1">
      <c r="B342" s="32"/>
      <c r="C342" s="183" t="s">
        <v>429</v>
      </c>
      <c r="D342" s="183" t="s">
        <v>612</v>
      </c>
      <c r="E342" s="184" t="s">
        <v>872</v>
      </c>
      <c r="F342" s="185" t="s">
        <v>873</v>
      </c>
      <c r="G342" s="186" t="s">
        <v>329</v>
      </c>
      <c r="H342" s="187">
        <v>57.64</v>
      </c>
      <c r="I342" s="188"/>
      <c r="J342" s="189">
        <f>ROUND(I342*H342,2)</f>
        <v>0</v>
      </c>
      <c r="K342" s="185" t="s">
        <v>201</v>
      </c>
      <c r="L342" s="190"/>
      <c r="M342" s="191" t="s">
        <v>1</v>
      </c>
      <c r="N342" s="192" t="s">
        <v>42</v>
      </c>
      <c r="P342" s="145">
        <f>O342*H342</f>
        <v>0</v>
      </c>
      <c r="Q342" s="145">
        <v>2.9999999999999997E-4</v>
      </c>
      <c r="R342" s="145">
        <f>Q342*H342</f>
        <v>1.7291999999999998E-2</v>
      </c>
      <c r="S342" s="145">
        <v>0</v>
      </c>
      <c r="T342" s="146">
        <f>S342*H342</f>
        <v>0</v>
      </c>
      <c r="AR342" s="147" t="s">
        <v>240</v>
      </c>
      <c r="AT342" s="147" t="s">
        <v>612</v>
      </c>
      <c r="AU342" s="147" t="s">
        <v>86</v>
      </c>
      <c r="AY342" s="17" t="s">
        <v>195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84</v>
      </c>
      <c r="BK342" s="148">
        <f>ROUND(I342*H342,2)</f>
        <v>0</v>
      </c>
      <c r="BL342" s="17" t="s">
        <v>202</v>
      </c>
      <c r="BM342" s="147" t="s">
        <v>2110</v>
      </c>
    </row>
    <row r="343" spans="2:65" s="12" customFormat="1" ht="10.199999999999999">
      <c r="B343" s="149"/>
      <c r="D343" s="150" t="s">
        <v>204</v>
      </c>
      <c r="E343" s="151" t="s">
        <v>1</v>
      </c>
      <c r="F343" s="152" t="s">
        <v>825</v>
      </c>
      <c r="H343" s="151" t="s">
        <v>1</v>
      </c>
      <c r="I343" s="153"/>
      <c r="L343" s="149"/>
      <c r="M343" s="154"/>
      <c r="T343" s="155"/>
      <c r="AT343" s="151" t="s">
        <v>204</v>
      </c>
      <c r="AU343" s="151" t="s">
        <v>86</v>
      </c>
      <c r="AV343" s="12" t="s">
        <v>84</v>
      </c>
      <c r="AW343" s="12" t="s">
        <v>32</v>
      </c>
      <c r="AX343" s="12" t="s">
        <v>77</v>
      </c>
      <c r="AY343" s="151" t="s">
        <v>195</v>
      </c>
    </row>
    <row r="344" spans="2:65" s="13" customFormat="1" ht="10.199999999999999">
      <c r="B344" s="156"/>
      <c r="D344" s="150" t="s">
        <v>204</v>
      </c>
      <c r="E344" s="157" t="s">
        <v>1</v>
      </c>
      <c r="F344" s="158" t="s">
        <v>1984</v>
      </c>
      <c r="H344" s="159">
        <v>26.4</v>
      </c>
      <c r="I344" s="160"/>
      <c r="L344" s="156"/>
      <c r="M344" s="161"/>
      <c r="T344" s="162"/>
      <c r="AT344" s="157" t="s">
        <v>204</v>
      </c>
      <c r="AU344" s="157" t="s">
        <v>86</v>
      </c>
      <c r="AV344" s="13" t="s">
        <v>86</v>
      </c>
      <c r="AW344" s="13" t="s">
        <v>32</v>
      </c>
      <c r="AX344" s="13" t="s">
        <v>77</v>
      </c>
      <c r="AY344" s="157" t="s">
        <v>195</v>
      </c>
    </row>
    <row r="345" spans="2:65" s="13" customFormat="1" ht="10.199999999999999">
      <c r="B345" s="156"/>
      <c r="D345" s="150" t="s">
        <v>204</v>
      </c>
      <c r="E345" s="157" t="s">
        <v>1</v>
      </c>
      <c r="F345" s="158" t="s">
        <v>2105</v>
      </c>
      <c r="H345" s="159">
        <v>22.5</v>
      </c>
      <c r="I345" s="160"/>
      <c r="L345" s="156"/>
      <c r="M345" s="161"/>
      <c r="T345" s="162"/>
      <c r="AT345" s="157" t="s">
        <v>204</v>
      </c>
      <c r="AU345" s="157" t="s">
        <v>86</v>
      </c>
      <c r="AV345" s="13" t="s">
        <v>86</v>
      </c>
      <c r="AW345" s="13" t="s">
        <v>32</v>
      </c>
      <c r="AX345" s="13" t="s">
        <v>77</v>
      </c>
      <c r="AY345" s="157" t="s">
        <v>195</v>
      </c>
    </row>
    <row r="346" spans="2:65" s="13" customFormat="1" ht="10.199999999999999">
      <c r="B346" s="156"/>
      <c r="D346" s="150" t="s">
        <v>204</v>
      </c>
      <c r="E346" s="157" t="s">
        <v>1</v>
      </c>
      <c r="F346" s="158" t="s">
        <v>2106</v>
      </c>
      <c r="H346" s="159">
        <v>3.5</v>
      </c>
      <c r="I346" s="160"/>
      <c r="L346" s="156"/>
      <c r="M346" s="161"/>
      <c r="T346" s="162"/>
      <c r="AT346" s="157" t="s">
        <v>204</v>
      </c>
      <c r="AU346" s="157" t="s">
        <v>86</v>
      </c>
      <c r="AV346" s="13" t="s">
        <v>86</v>
      </c>
      <c r="AW346" s="13" t="s">
        <v>32</v>
      </c>
      <c r="AX346" s="13" t="s">
        <v>77</v>
      </c>
      <c r="AY346" s="157" t="s">
        <v>195</v>
      </c>
    </row>
    <row r="347" spans="2:65" s="14" customFormat="1" ht="10.199999999999999">
      <c r="B347" s="163"/>
      <c r="D347" s="150" t="s">
        <v>204</v>
      </c>
      <c r="E347" s="164" t="s">
        <v>1</v>
      </c>
      <c r="F347" s="165" t="s">
        <v>220</v>
      </c>
      <c r="H347" s="166">
        <v>52.4</v>
      </c>
      <c r="I347" s="167"/>
      <c r="L347" s="163"/>
      <c r="M347" s="168"/>
      <c r="T347" s="169"/>
      <c r="AT347" s="164" t="s">
        <v>204</v>
      </c>
      <c r="AU347" s="164" t="s">
        <v>86</v>
      </c>
      <c r="AV347" s="14" t="s">
        <v>202</v>
      </c>
      <c r="AW347" s="14" t="s">
        <v>32</v>
      </c>
      <c r="AX347" s="14" t="s">
        <v>84</v>
      </c>
      <c r="AY347" s="164" t="s">
        <v>195</v>
      </c>
    </row>
    <row r="348" spans="2:65" s="13" customFormat="1" ht="10.199999999999999">
      <c r="B348" s="156"/>
      <c r="D348" s="150" t="s">
        <v>204</v>
      </c>
      <c r="F348" s="158" t="s">
        <v>2111</v>
      </c>
      <c r="H348" s="159">
        <v>57.64</v>
      </c>
      <c r="I348" s="160"/>
      <c r="L348" s="156"/>
      <c r="M348" s="161"/>
      <c r="T348" s="162"/>
      <c r="AT348" s="157" t="s">
        <v>204</v>
      </c>
      <c r="AU348" s="157" t="s">
        <v>86</v>
      </c>
      <c r="AV348" s="13" t="s">
        <v>86</v>
      </c>
      <c r="AW348" s="13" t="s">
        <v>4</v>
      </c>
      <c r="AX348" s="13" t="s">
        <v>84</v>
      </c>
      <c r="AY348" s="157" t="s">
        <v>195</v>
      </c>
    </row>
    <row r="349" spans="2:65" s="1" customFormat="1" ht="24.15" customHeight="1">
      <c r="B349" s="32"/>
      <c r="C349" s="136" t="s">
        <v>436</v>
      </c>
      <c r="D349" s="136" t="s">
        <v>197</v>
      </c>
      <c r="E349" s="137" t="s">
        <v>877</v>
      </c>
      <c r="F349" s="138" t="s">
        <v>878</v>
      </c>
      <c r="G349" s="139" t="s">
        <v>329</v>
      </c>
      <c r="H349" s="140">
        <v>47.2</v>
      </c>
      <c r="I349" s="141"/>
      <c r="J349" s="142">
        <f>ROUND(I349*H349,2)</f>
        <v>0</v>
      </c>
      <c r="K349" s="138" t="s">
        <v>201</v>
      </c>
      <c r="L349" s="32"/>
      <c r="M349" s="143" t="s">
        <v>1</v>
      </c>
      <c r="N349" s="144" t="s">
        <v>42</v>
      </c>
      <c r="P349" s="145">
        <f>O349*H349</f>
        <v>0</v>
      </c>
      <c r="Q349" s="145">
        <v>0</v>
      </c>
      <c r="R349" s="145">
        <f>Q349*H349</f>
        <v>0</v>
      </c>
      <c r="S349" s="145">
        <v>0</v>
      </c>
      <c r="T349" s="146">
        <f>S349*H349</f>
        <v>0</v>
      </c>
      <c r="AR349" s="147" t="s">
        <v>202</v>
      </c>
      <c r="AT349" s="147" t="s">
        <v>197</v>
      </c>
      <c r="AU349" s="147" t="s">
        <v>86</v>
      </c>
      <c r="AY349" s="17" t="s">
        <v>195</v>
      </c>
      <c r="BE349" s="148">
        <f>IF(N349="základní",J349,0)</f>
        <v>0</v>
      </c>
      <c r="BF349" s="148">
        <f>IF(N349="snížená",J349,0)</f>
        <v>0</v>
      </c>
      <c r="BG349" s="148">
        <f>IF(N349="zákl. přenesená",J349,0)</f>
        <v>0</v>
      </c>
      <c r="BH349" s="148">
        <f>IF(N349="sníž. přenesená",J349,0)</f>
        <v>0</v>
      </c>
      <c r="BI349" s="148">
        <f>IF(N349="nulová",J349,0)</f>
        <v>0</v>
      </c>
      <c r="BJ349" s="17" t="s">
        <v>84</v>
      </c>
      <c r="BK349" s="148">
        <f>ROUND(I349*H349,2)</f>
        <v>0</v>
      </c>
      <c r="BL349" s="17" t="s">
        <v>202</v>
      </c>
      <c r="BM349" s="147" t="s">
        <v>2112</v>
      </c>
    </row>
    <row r="350" spans="2:65" s="12" customFormat="1" ht="10.199999999999999">
      <c r="B350" s="149"/>
      <c r="D350" s="150" t="s">
        <v>204</v>
      </c>
      <c r="E350" s="151" t="s">
        <v>1</v>
      </c>
      <c r="F350" s="152" t="s">
        <v>825</v>
      </c>
      <c r="H350" s="151" t="s">
        <v>1</v>
      </c>
      <c r="I350" s="153"/>
      <c r="L350" s="149"/>
      <c r="M350" s="154"/>
      <c r="T350" s="155"/>
      <c r="AT350" s="151" t="s">
        <v>204</v>
      </c>
      <c r="AU350" s="151" t="s">
        <v>86</v>
      </c>
      <c r="AV350" s="12" t="s">
        <v>84</v>
      </c>
      <c r="AW350" s="12" t="s">
        <v>32</v>
      </c>
      <c r="AX350" s="12" t="s">
        <v>77</v>
      </c>
      <c r="AY350" s="151" t="s">
        <v>195</v>
      </c>
    </row>
    <row r="351" spans="2:65" s="12" customFormat="1" ht="10.199999999999999">
      <c r="B351" s="149"/>
      <c r="D351" s="150" t="s">
        <v>204</v>
      </c>
      <c r="E351" s="151" t="s">
        <v>1</v>
      </c>
      <c r="F351" s="152" t="s">
        <v>362</v>
      </c>
      <c r="H351" s="151" t="s">
        <v>1</v>
      </c>
      <c r="I351" s="153"/>
      <c r="L351" s="149"/>
      <c r="M351" s="154"/>
      <c r="T351" s="155"/>
      <c r="AT351" s="151" t="s">
        <v>204</v>
      </c>
      <c r="AU351" s="151" t="s">
        <v>86</v>
      </c>
      <c r="AV351" s="12" t="s">
        <v>84</v>
      </c>
      <c r="AW351" s="12" t="s">
        <v>32</v>
      </c>
      <c r="AX351" s="12" t="s">
        <v>77</v>
      </c>
      <c r="AY351" s="151" t="s">
        <v>195</v>
      </c>
    </row>
    <row r="352" spans="2:65" s="13" customFormat="1" ht="10.199999999999999">
      <c r="B352" s="156"/>
      <c r="D352" s="150" t="s">
        <v>204</v>
      </c>
      <c r="E352" s="157" t="s">
        <v>1</v>
      </c>
      <c r="F352" s="158" t="s">
        <v>2113</v>
      </c>
      <c r="H352" s="159">
        <v>47.2</v>
      </c>
      <c r="I352" s="160"/>
      <c r="L352" s="156"/>
      <c r="M352" s="161"/>
      <c r="T352" s="162"/>
      <c r="AT352" s="157" t="s">
        <v>204</v>
      </c>
      <c r="AU352" s="157" t="s">
        <v>86</v>
      </c>
      <c r="AV352" s="13" t="s">
        <v>86</v>
      </c>
      <c r="AW352" s="13" t="s">
        <v>32</v>
      </c>
      <c r="AX352" s="13" t="s">
        <v>84</v>
      </c>
      <c r="AY352" s="157" t="s">
        <v>195</v>
      </c>
    </row>
    <row r="353" spans="2:65" s="1" customFormat="1" ht="24.15" customHeight="1">
      <c r="B353" s="32"/>
      <c r="C353" s="183" t="s">
        <v>440</v>
      </c>
      <c r="D353" s="183" t="s">
        <v>612</v>
      </c>
      <c r="E353" s="184" t="s">
        <v>881</v>
      </c>
      <c r="F353" s="185" t="s">
        <v>882</v>
      </c>
      <c r="G353" s="186" t="s">
        <v>329</v>
      </c>
      <c r="H353" s="187">
        <v>51.92</v>
      </c>
      <c r="I353" s="188"/>
      <c r="J353" s="189">
        <f>ROUND(I353*H353,2)</f>
        <v>0</v>
      </c>
      <c r="K353" s="185" t="s">
        <v>201</v>
      </c>
      <c r="L353" s="190"/>
      <c r="M353" s="191" t="s">
        <v>1</v>
      </c>
      <c r="N353" s="192" t="s">
        <v>42</v>
      </c>
      <c r="P353" s="145">
        <f>O353*H353</f>
        <v>0</v>
      </c>
      <c r="Q353" s="145">
        <v>4.0000000000000003E-5</v>
      </c>
      <c r="R353" s="145">
        <f>Q353*H353</f>
        <v>2.0768000000000002E-3</v>
      </c>
      <c r="S353" s="145">
        <v>0</v>
      </c>
      <c r="T353" s="146">
        <f>S353*H353</f>
        <v>0</v>
      </c>
      <c r="AR353" s="147" t="s">
        <v>240</v>
      </c>
      <c r="AT353" s="147" t="s">
        <v>612</v>
      </c>
      <c r="AU353" s="147" t="s">
        <v>86</v>
      </c>
      <c r="AY353" s="17" t="s">
        <v>195</v>
      </c>
      <c r="BE353" s="148">
        <f>IF(N353="základní",J353,0)</f>
        <v>0</v>
      </c>
      <c r="BF353" s="148">
        <f>IF(N353="snížená",J353,0)</f>
        <v>0</v>
      </c>
      <c r="BG353" s="148">
        <f>IF(N353="zákl. přenesená",J353,0)</f>
        <v>0</v>
      </c>
      <c r="BH353" s="148">
        <f>IF(N353="sníž. přenesená",J353,0)</f>
        <v>0</v>
      </c>
      <c r="BI353" s="148">
        <f>IF(N353="nulová",J353,0)</f>
        <v>0</v>
      </c>
      <c r="BJ353" s="17" t="s">
        <v>84</v>
      </c>
      <c r="BK353" s="148">
        <f>ROUND(I353*H353,2)</f>
        <v>0</v>
      </c>
      <c r="BL353" s="17" t="s">
        <v>202</v>
      </c>
      <c r="BM353" s="147" t="s">
        <v>2114</v>
      </c>
    </row>
    <row r="354" spans="2:65" s="13" customFormat="1" ht="10.199999999999999">
      <c r="B354" s="156"/>
      <c r="D354" s="150" t="s">
        <v>204</v>
      </c>
      <c r="E354" s="157" t="s">
        <v>1</v>
      </c>
      <c r="F354" s="158" t="s">
        <v>2115</v>
      </c>
      <c r="H354" s="159">
        <v>47.2</v>
      </c>
      <c r="I354" s="160"/>
      <c r="L354" s="156"/>
      <c r="M354" s="161"/>
      <c r="T354" s="162"/>
      <c r="AT354" s="157" t="s">
        <v>204</v>
      </c>
      <c r="AU354" s="157" t="s">
        <v>86</v>
      </c>
      <c r="AV354" s="13" t="s">
        <v>86</v>
      </c>
      <c r="AW354" s="13" t="s">
        <v>32</v>
      </c>
      <c r="AX354" s="13" t="s">
        <v>84</v>
      </c>
      <c r="AY354" s="157" t="s">
        <v>195</v>
      </c>
    </row>
    <row r="355" spans="2:65" s="13" customFormat="1" ht="10.199999999999999">
      <c r="B355" s="156"/>
      <c r="D355" s="150" t="s">
        <v>204</v>
      </c>
      <c r="F355" s="158" t="s">
        <v>2116</v>
      </c>
      <c r="H355" s="159">
        <v>51.92</v>
      </c>
      <c r="I355" s="160"/>
      <c r="L355" s="156"/>
      <c r="M355" s="161"/>
      <c r="T355" s="162"/>
      <c r="AT355" s="157" t="s">
        <v>204</v>
      </c>
      <c r="AU355" s="157" t="s">
        <v>86</v>
      </c>
      <c r="AV355" s="13" t="s">
        <v>86</v>
      </c>
      <c r="AW355" s="13" t="s">
        <v>4</v>
      </c>
      <c r="AX355" s="13" t="s">
        <v>84</v>
      </c>
      <c r="AY355" s="157" t="s">
        <v>195</v>
      </c>
    </row>
    <row r="356" spans="2:65" s="1" customFormat="1" ht="24.15" customHeight="1">
      <c r="B356" s="32"/>
      <c r="C356" s="136" t="s">
        <v>267</v>
      </c>
      <c r="D356" s="136" t="s">
        <v>197</v>
      </c>
      <c r="E356" s="137" t="s">
        <v>886</v>
      </c>
      <c r="F356" s="138" t="s">
        <v>887</v>
      </c>
      <c r="G356" s="139" t="s">
        <v>200</v>
      </c>
      <c r="H356" s="140">
        <v>144.67500000000001</v>
      </c>
      <c r="I356" s="141"/>
      <c r="J356" s="142">
        <f>ROUND(I356*H356,2)</f>
        <v>0</v>
      </c>
      <c r="K356" s="138" t="s">
        <v>201</v>
      </c>
      <c r="L356" s="32"/>
      <c r="M356" s="143" t="s">
        <v>1</v>
      </c>
      <c r="N356" s="144" t="s">
        <v>42</v>
      </c>
      <c r="P356" s="145">
        <f>O356*H356</f>
        <v>0</v>
      </c>
      <c r="Q356" s="145">
        <v>1.8000000000000001E-4</v>
      </c>
      <c r="R356" s="145">
        <f>Q356*H356</f>
        <v>2.6041500000000002E-2</v>
      </c>
      <c r="S356" s="145">
        <v>0</v>
      </c>
      <c r="T356" s="146">
        <f>S356*H356</f>
        <v>0</v>
      </c>
      <c r="AR356" s="147" t="s">
        <v>202</v>
      </c>
      <c r="AT356" s="147" t="s">
        <v>197</v>
      </c>
      <c r="AU356" s="147" t="s">
        <v>86</v>
      </c>
      <c r="AY356" s="17" t="s">
        <v>195</v>
      </c>
      <c r="BE356" s="148">
        <f>IF(N356="základní",J356,0)</f>
        <v>0</v>
      </c>
      <c r="BF356" s="148">
        <f>IF(N356="snížená",J356,0)</f>
        <v>0</v>
      </c>
      <c r="BG356" s="148">
        <f>IF(N356="zákl. přenesená",J356,0)</f>
        <v>0</v>
      </c>
      <c r="BH356" s="148">
        <f>IF(N356="sníž. přenesená",J356,0)</f>
        <v>0</v>
      </c>
      <c r="BI356" s="148">
        <f>IF(N356="nulová",J356,0)</f>
        <v>0</v>
      </c>
      <c r="BJ356" s="17" t="s">
        <v>84</v>
      </c>
      <c r="BK356" s="148">
        <f>ROUND(I356*H356,2)</f>
        <v>0</v>
      </c>
      <c r="BL356" s="17" t="s">
        <v>202</v>
      </c>
      <c r="BM356" s="147" t="s">
        <v>2117</v>
      </c>
    </row>
    <row r="357" spans="2:65" s="12" customFormat="1" ht="10.199999999999999">
      <c r="B357" s="149"/>
      <c r="D357" s="150" t="s">
        <v>204</v>
      </c>
      <c r="E357" s="151" t="s">
        <v>1</v>
      </c>
      <c r="F357" s="152" t="s">
        <v>337</v>
      </c>
      <c r="H357" s="151" t="s">
        <v>1</v>
      </c>
      <c r="I357" s="153"/>
      <c r="L357" s="149"/>
      <c r="M357" s="154"/>
      <c r="T357" s="155"/>
      <c r="AT357" s="151" t="s">
        <v>204</v>
      </c>
      <c r="AU357" s="151" t="s">
        <v>86</v>
      </c>
      <c r="AV357" s="12" t="s">
        <v>84</v>
      </c>
      <c r="AW357" s="12" t="s">
        <v>32</v>
      </c>
      <c r="AX357" s="12" t="s">
        <v>77</v>
      </c>
      <c r="AY357" s="151" t="s">
        <v>195</v>
      </c>
    </row>
    <row r="358" spans="2:65" s="12" customFormat="1" ht="10.199999999999999">
      <c r="B358" s="149"/>
      <c r="D358" s="150" t="s">
        <v>204</v>
      </c>
      <c r="E358" s="151" t="s">
        <v>1</v>
      </c>
      <c r="F358" s="152" t="s">
        <v>889</v>
      </c>
      <c r="H358" s="151" t="s">
        <v>1</v>
      </c>
      <c r="I358" s="153"/>
      <c r="L358" s="149"/>
      <c r="M358" s="154"/>
      <c r="T358" s="155"/>
      <c r="AT358" s="151" t="s">
        <v>204</v>
      </c>
      <c r="AU358" s="151" t="s">
        <v>86</v>
      </c>
      <c r="AV358" s="12" t="s">
        <v>84</v>
      </c>
      <c r="AW358" s="12" t="s">
        <v>32</v>
      </c>
      <c r="AX358" s="12" t="s">
        <v>77</v>
      </c>
      <c r="AY358" s="151" t="s">
        <v>195</v>
      </c>
    </row>
    <row r="359" spans="2:65" s="12" customFormat="1" ht="10.199999999999999">
      <c r="B359" s="149"/>
      <c r="D359" s="150" t="s">
        <v>204</v>
      </c>
      <c r="E359" s="151" t="s">
        <v>1</v>
      </c>
      <c r="F359" s="152" t="s">
        <v>890</v>
      </c>
      <c r="H359" s="151" t="s">
        <v>1</v>
      </c>
      <c r="I359" s="153"/>
      <c r="L359" s="149"/>
      <c r="M359" s="154"/>
      <c r="T359" s="155"/>
      <c r="AT359" s="151" t="s">
        <v>204</v>
      </c>
      <c r="AU359" s="151" t="s">
        <v>86</v>
      </c>
      <c r="AV359" s="12" t="s">
        <v>84</v>
      </c>
      <c r="AW359" s="12" t="s">
        <v>32</v>
      </c>
      <c r="AX359" s="12" t="s">
        <v>77</v>
      </c>
      <c r="AY359" s="151" t="s">
        <v>195</v>
      </c>
    </row>
    <row r="360" spans="2:65" s="13" customFormat="1" ht="10.199999999999999">
      <c r="B360" s="156"/>
      <c r="D360" s="150" t="s">
        <v>204</v>
      </c>
      <c r="E360" s="157" t="s">
        <v>1</v>
      </c>
      <c r="F360" s="158" t="s">
        <v>2063</v>
      </c>
      <c r="H360" s="159">
        <v>58.8</v>
      </c>
      <c r="I360" s="160"/>
      <c r="L360" s="156"/>
      <c r="M360" s="161"/>
      <c r="T360" s="162"/>
      <c r="AT360" s="157" t="s">
        <v>204</v>
      </c>
      <c r="AU360" s="157" t="s">
        <v>86</v>
      </c>
      <c r="AV360" s="13" t="s">
        <v>86</v>
      </c>
      <c r="AW360" s="13" t="s">
        <v>32</v>
      </c>
      <c r="AX360" s="13" t="s">
        <v>77</v>
      </c>
      <c r="AY360" s="157" t="s">
        <v>195</v>
      </c>
    </row>
    <row r="361" spans="2:65" s="12" customFormat="1" ht="10.199999999999999">
      <c r="B361" s="149"/>
      <c r="D361" s="150" t="s">
        <v>204</v>
      </c>
      <c r="E361" s="151" t="s">
        <v>1</v>
      </c>
      <c r="F361" s="152" t="s">
        <v>891</v>
      </c>
      <c r="H361" s="151" t="s">
        <v>1</v>
      </c>
      <c r="I361" s="153"/>
      <c r="L361" s="149"/>
      <c r="M361" s="154"/>
      <c r="T361" s="155"/>
      <c r="AT361" s="151" t="s">
        <v>204</v>
      </c>
      <c r="AU361" s="151" t="s">
        <v>86</v>
      </c>
      <c r="AV361" s="12" t="s">
        <v>84</v>
      </c>
      <c r="AW361" s="12" t="s">
        <v>32</v>
      </c>
      <c r="AX361" s="12" t="s">
        <v>77</v>
      </c>
      <c r="AY361" s="151" t="s">
        <v>195</v>
      </c>
    </row>
    <row r="362" spans="2:65" s="13" customFormat="1" ht="10.199999999999999">
      <c r="B362" s="156"/>
      <c r="D362" s="150" t="s">
        <v>204</v>
      </c>
      <c r="E362" s="157" t="s">
        <v>1</v>
      </c>
      <c r="F362" s="158" t="s">
        <v>2064</v>
      </c>
      <c r="H362" s="159">
        <v>43.8</v>
      </c>
      <c r="I362" s="160"/>
      <c r="L362" s="156"/>
      <c r="M362" s="161"/>
      <c r="T362" s="162"/>
      <c r="AT362" s="157" t="s">
        <v>204</v>
      </c>
      <c r="AU362" s="157" t="s">
        <v>86</v>
      </c>
      <c r="AV362" s="13" t="s">
        <v>86</v>
      </c>
      <c r="AW362" s="13" t="s">
        <v>32</v>
      </c>
      <c r="AX362" s="13" t="s">
        <v>77</v>
      </c>
      <c r="AY362" s="157" t="s">
        <v>195</v>
      </c>
    </row>
    <row r="363" spans="2:65" s="13" customFormat="1" ht="10.199999999999999">
      <c r="B363" s="156"/>
      <c r="D363" s="150" t="s">
        <v>204</v>
      </c>
      <c r="E363" s="157" t="s">
        <v>1</v>
      </c>
      <c r="F363" s="158" t="s">
        <v>2065</v>
      </c>
      <c r="H363" s="159">
        <v>-4.2</v>
      </c>
      <c r="I363" s="160"/>
      <c r="L363" s="156"/>
      <c r="M363" s="161"/>
      <c r="T363" s="162"/>
      <c r="AT363" s="157" t="s">
        <v>204</v>
      </c>
      <c r="AU363" s="157" t="s">
        <v>86</v>
      </c>
      <c r="AV363" s="13" t="s">
        <v>86</v>
      </c>
      <c r="AW363" s="13" t="s">
        <v>32</v>
      </c>
      <c r="AX363" s="13" t="s">
        <v>77</v>
      </c>
      <c r="AY363" s="157" t="s">
        <v>195</v>
      </c>
    </row>
    <row r="364" spans="2:65" s="13" customFormat="1" ht="10.199999999999999">
      <c r="B364" s="156"/>
      <c r="D364" s="150" t="s">
        <v>204</v>
      </c>
      <c r="E364" s="157" t="s">
        <v>1</v>
      </c>
      <c r="F364" s="158" t="s">
        <v>2077</v>
      </c>
      <c r="H364" s="159">
        <v>-27</v>
      </c>
      <c r="I364" s="160"/>
      <c r="L364" s="156"/>
      <c r="M364" s="161"/>
      <c r="T364" s="162"/>
      <c r="AT364" s="157" t="s">
        <v>204</v>
      </c>
      <c r="AU364" s="157" t="s">
        <v>86</v>
      </c>
      <c r="AV364" s="13" t="s">
        <v>86</v>
      </c>
      <c r="AW364" s="13" t="s">
        <v>32</v>
      </c>
      <c r="AX364" s="13" t="s">
        <v>77</v>
      </c>
      <c r="AY364" s="157" t="s">
        <v>195</v>
      </c>
    </row>
    <row r="365" spans="2:65" s="13" customFormat="1" ht="10.199999999999999">
      <c r="B365" s="156"/>
      <c r="D365" s="150" t="s">
        <v>204</v>
      </c>
      <c r="E365" s="157" t="s">
        <v>1</v>
      </c>
      <c r="F365" s="158" t="s">
        <v>2118</v>
      </c>
      <c r="H365" s="159">
        <v>10.32</v>
      </c>
      <c r="I365" s="160"/>
      <c r="L365" s="156"/>
      <c r="M365" s="161"/>
      <c r="T365" s="162"/>
      <c r="AT365" s="157" t="s">
        <v>204</v>
      </c>
      <c r="AU365" s="157" t="s">
        <v>86</v>
      </c>
      <c r="AV365" s="13" t="s">
        <v>86</v>
      </c>
      <c r="AW365" s="13" t="s">
        <v>32</v>
      </c>
      <c r="AX365" s="13" t="s">
        <v>77</v>
      </c>
      <c r="AY365" s="157" t="s">
        <v>195</v>
      </c>
    </row>
    <row r="366" spans="2:65" s="15" customFormat="1" ht="10.199999999999999">
      <c r="B366" s="173"/>
      <c r="D366" s="150" t="s">
        <v>204</v>
      </c>
      <c r="E366" s="174" t="s">
        <v>1</v>
      </c>
      <c r="F366" s="175" t="s">
        <v>281</v>
      </c>
      <c r="H366" s="176">
        <v>81.72</v>
      </c>
      <c r="I366" s="177"/>
      <c r="L366" s="173"/>
      <c r="M366" s="178"/>
      <c r="T366" s="179"/>
      <c r="AT366" s="174" t="s">
        <v>204</v>
      </c>
      <c r="AU366" s="174" t="s">
        <v>86</v>
      </c>
      <c r="AV366" s="15" t="s">
        <v>100</v>
      </c>
      <c r="AW366" s="15" t="s">
        <v>32</v>
      </c>
      <c r="AX366" s="15" t="s">
        <v>77</v>
      </c>
      <c r="AY366" s="174" t="s">
        <v>195</v>
      </c>
    </row>
    <row r="367" spans="2:65" s="13" customFormat="1" ht="10.199999999999999">
      <c r="B367" s="156"/>
      <c r="D367" s="150" t="s">
        <v>204</v>
      </c>
      <c r="E367" s="157" t="s">
        <v>1</v>
      </c>
      <c r="F367" s="158" t="s">
        <v>2078</v>
      </c>
      <c r="H367" s="159">
        <v>29.952000000000002</v>
      </c>
      <c r="I367" s="160"/>
      <c r="L367" s="156"/>
      <c r="M367" s="161"/>
      <c r="T367" s="162"/>
      <c r="AT367" s="157" t="s">
        <v>204</v>
      </c>
      <c r="AU367" s="157" t="s">
        <v>86</v>
      </c>
      <c r="AV367" s="13" t="s">
        <v>86</v>
      </c>
      <c r="AW367" s="13" t="s">
        <v>32</v>
      </c>
      <c r="AX367" s="13" t="s">
        <v>77</v>
      </c>
      <c r="AY367" s="157" t="s">
        <v>195</v>
      </c>
    </row>
    <row r="368" spans="2:65" s="12" customFormat="1" ht="10.199999999999999">
      <c r="B368" s="149"/>
      <c r="D368" s="150" t="s">
        <v>204</v>
      </c>
      <c r="E368" s="151" t="s">
        <v>1</v>
      </c>
      <c r="F368" s="152" t="s">
        <v>893</v>
      </c>
      <c r="H368" s="151" t="s">
        <v>1</v>
      </c>
      <c r="I368" s="153"/>
      <c r="L368" s="149"/>
      <c r="M368" s="154"/>
      <c r="T368" s="155"/>
      <c r="AT368" s="151" t="s">
        <v>204</v>
      </c>
      <c r="AU368" s="151" t="s">
        <v>86</v>
      </c>
      <c r="AV368" s="12" t="s">
        <v>84</v>
      </c>
      <c r="AW368" s="12" t="s">
        <v>32</v>
      </c>
      <c r="AX368" s="12" t="s">
        <v>77</v>
      </c>
      <c r="AY368" s="151" t="s">
        <v>195</v>
      </c>
    </row>
    <row r="369" spans="2:65" s="13" customFormat="1" ht="10.199999999999999">
      <c r="B369" s="156"/>
      <c r="D369" s="150" t="s">
        <v>204</v>
      </c>
      <c r="E369" s="157" t="s">
        <v>1</v>
      </c>
      <c r="F369" s="158" t="s">
        <v>2089</v>
      </c>
      <c r="H369" s="159">
        <v>24.952999999999999</v>
      </c>
      <c r="I369" s="160"/>
      <c r="L369" s="156"/>
      <c r="M369" s="161"/>
      <c r="T369" s="162"/>
      <c r="AT369" s="157" t="s">
        <v>204</v>
      </c>
      <c r="AU369" s="157" t="s">
        <v>86</v>
      </c>
      <c r="AV369" s="13" t="s">
        <v>86</v>
      </c>
      <c r="AW369" s="13" t="s">
        <v>32</v>
      </c>
      <c r="AX369" s="13" t="s">
        <v>77</v>
      </c>
      <c r="AY369" s="157" t="s">
        <v>195</v>
      </c>
    </row>
    <row r="370" spans="2:65" s="12" customFormat="1" ht="10.199999999999999">
      <c r="B370" s="149"/>
      <c r="D370" s="150" t="s">
        <v>204</v>
      </c>
      <c r="E370" s="151" t="s">
        <v>1</v>
      </c>
      <c r="F370" s="152" t="s">
        <v>894</v>
      </c>
      <c r="H370" s="151" t="s">
        <v>1</v>
      </c>
      <c r="I370" s="153"/>
      <c r="L370" s="149"/>
      <c r="M370" s="154"/>
      <c r="T370" s="155"/>
      <c r="AT370" s="151" t="s">
        <v>204</v>
      </c>
      <c r="AU370" s="151" t="s">
        <v>86</v>
      </c>
      <c r="AV370" s="12" t="s">
        <v>84</v>
      </c>
      <c r="AW370" s="12" t="s">
        <v>32</v>
      </c>
      <c r="AX370" s="12" t="s">
        <v>77</v>
      </c>
      <c r="AY370" s="151" t="s">
        <v>195</v>
      </c>
    </row>
    <row r="371" spans="2:65" s="13" customFormat="1" ht="10.199999999999999">
      <c r="B371" s="156"/>
      <c r="D371" s="150" t="s">
        <v>204</v>
      </c>
      <c r="E371" s="157" t="s">
        <v>1</v>
      </c>
      <c r="F371" s="158" t="s">
        <v>2092</v>
      </c>
      <c r="H371" s="159">
        <v>18.25</v>
      </c>
      <c r="I371" s="160"/>
      <c r="L371" s="156"/>
      <c r="M371" s="161"/>
      <c r="T371" s="162"/>
      <c r="AT371" s="157" t="s">
        <v>204</v>
      </c>
      <c r="AU371" s="157" t="s">
        <v>86</v>
      </c>
      <c r="AV371" s="13" t="s">
        <v>86</v>
      </c>
      <c r="AW371" s="13" t="s">
        <v>32</v>
      </c>
      <c r="AX371" s="13" t="s">
        <v>77</v>
      </c>
      <c r="AY371" s="157" t="s">
        <v>195</v>
      </c>
    </row>
    <row r="372" spans="2:65" s="13" customFormat="1" ht="10.199999999999999">
      <c r="B372" s="156"/>
      <c r="D372" s="150" t="s">
        <v>204</v>
      </c>
      <c r="E372" s="157" t="s">
        <v>1</v>
      </c>
      <c r="F372" s="158" t="s">
        <v>2094</v>
      </c>
      <c r="H372" s="159">
        <v>-11.25</v>
      </c>
      <c r="I372" s="160"/>
      <c r="L372" s="156"/>
      <c r="M372" s="161"/>
      <c r="T372" s="162"/>
      <c r="AT372" s="157" t="s">
        <v>204</v>
      </c>
      <c r="AU372" s="157" t="s">
        <v>86</v>
      </c>
      <c r="AV372" s="13" t="s">
        <v>86</v>
      </c>
      <c r="AW372" s="13" t="s">
        <v>32</v>
      </c>
      <c r="AX372" s="13" t="s">
        <v>77</v>
      </c>
      <c r="AY372" s="157" t="s">
        <v>195</v>
      </c>
    </row>
    <row r="373" spans="2:65" s="13" customFormat="1" ht="10.199999999999999">
      <c r="B373" s="156"/>
      <c r="D373" s="150" t="s">
        <v>204</v>
      </c>
      <c r="E373" s="157" t="s">
        <v>1</v>
      </c>
      <c r="F373" s="158" t="s">
        <v>2093</v>
      </c>
      <c r="H373" s="159">
        <v>-1.75</v>
      </c>
      <c r="I373" s="160"/>
      <c r="L373" s="156"/>
      <c r="M373" s="161"/>
      <c r="T373" s="162"/>
      <c r="AT373" s="157" t="s">
        <v>204</v>
      </c>
      <c r="AU373" s="157" t="s">
        <v>86</v>
      </c>
      <c r="AV373" s="13" t="s">
        <v>86</v>
      </c>
      <c r="AW373" s="13" t="s">
        <v>32</v>
      </c>
      <c r="AX373" s="13" t="s">
        <v>77</v>
      </c>
      <c r="AY373" s="157" t="s">
        <v>195</v>
      </c>
    </row>
    <row r="374" spans="2:65" s="13" customFormat="1" ht="10.199999999999999">
      <c r="B374" s="156"/>
      <c r="D374" s="150" t="s">
        <v>204</v>
      </c>
      <c r="E374" s="157" t="s">
        <v>1</v>
      </c>
      <c r="F374" s="158" t="s">
        <v>853</v>
      </c>
      <c r="H374" s="159">
        <v>2.8</v>
      </c>
      <c r="I374" s="160"/>
      <c r="L374" s="156"/>
      <c r="M374" s="161"/>
      <c r="T374" s="162"/>
      <c r="AT374" s="157" t="s">
        <v>204</v>
      </c>
      <c r="AU374" s="157" t="s">
        <v>86</v>
      </c>
      <c r="AV374" s="13" t="s">
        <v>86</v>
      </c>
      <c r="AW374" s="13" t="s">
        <v>32</v>
      </c>
      <c r="AX374" s="13" t="s">
        <v>77</v>
      </c>
      <c r="AY374" s="157" t="s">
        <v>195</v>
      </c>
    </row>
    <row r="375" spans="2:65" s="15" customFormat="1" ht="10.199999999999999">
      <c r="B375" s="173"/>
      <c r="D375" s="150" t="s">
        <v>204</v>
      </c>
      <c r="E375" s="174" t="s">
        <v>1</v>
      </c>
      <c r="F375" s="175" t="s">
        <v>281</v>
      </c>
      <c r="H375" s="176">
        <v>62.954999999999998</v>
      </c>
      <c r="I375" s="177"/>
      <c r="L375" s="173"/>
      <c r="M375" s="178"/>
      <c r="T375" s="179"/>
      <c r="AT375" s="174" t="s">
        <v>204</v>
      </c>
      <c r="AU375" s="174" t="s">
        <v>86</v>
      </c>
      <c r="AV375" s="15" t="s">
        <v>100</v>
      </c>
      <c r="AW375" s="15" t="s">
        <v>32</v>
      </c>
      <c r="AX375" s="15" t="s">
        <v>77</v>
      </c>
      <c r="AY375" s="174" t="s">
        <v>195</v>
      </c>
    </row>
    <row r="376" spans="2:65" s="14" customFormat="1" ht="10.199999999999999">
      <c r="B376" s="163"/>
      <c r="D376" s="150" t="s">
        <v>204</v>
      </c>
      <c r="E376" s="164" t="s">
        <v>1</v>
      </c>
      <c r="F376" s="165" t="s">
        <v>220</v>
      </c>
      <c r="H376" s="166">
        <v>144.67500000000001</v>
      </c>
      <c r="I376" s="167"/>
      <c r="L376" s="163"/>
      <c r="M376" s="168"/>
      <c r="T376" s="169"/>
      <c r="AT376" s="164" t="s">
        <v>204</v>
      </c>
      <c r="AU376" s="164" t="s">
        <v>86</v>
      </c>
      <c r="AV376" s="14" t="s">
        <v>202</v>
      </c>
      <c r="AW376" s="14" t="s">
        <v>32</v>
      </c>
      <c r="AX376" s="14" t="s">
        <v>84</v>
      </c>
      <c r="AY376" s="164" t="s">
        <v>195</v>
      </c>
    </row>
    <row r="377" spans="2:65" s="1" customFormat="1" ht="24.15" customHeight="1">
      <c r="B377" s="32"/>
      <c r="C377" s="136" t="s">
        <v>451</v>
      </c>
      <c r="D377" s="136" t="s">
        <v>197</v>
      </c>
      <c r="E377" s="137" t="s">
        <v>895</v>
      </c>
      <c r="F377" s="138" t="s">
        <v>896</v>
      </c>
      <c r="G377" s="139" t="s">
        <v>200</v>
      </c>
      <c r="H377" s="140">
        <v>261.68</v>
      </c>
      <c r="I377" s="141"/>
      <c r="J377" s="142">
        <f>ROUND(I377*H377,2)</f>
        <v>0</v>
      </c>
      <c r="K377" s="138" t="s">
        <v>201</v>
      </c>
      <c r="L377" s="32"/>
      <c r="M377" s="143" t="s">
        <v>1</v>
      </c>
      <c r="N377" s="144" t="s">
        <v>42</v>
      </c>
      <c r="P377" s="145">
        <f>O377*H377</f>
        <v>0</v>
      </c>
      <c r="Q377" s="145">
        <v>1.3999999999999999E-4</v>
      </c>
      <c r="R377" s="145">
        <f>Q377*H377</f>
        <v>3.66352E-2</v>
      </c>
      <c r="S377" s="145">
        <v>0</v>
      </c>
      <c r="T377" s="146">
        <f>S377*H377</f>
        <v>0</v>
      </c>
      <c r="AR377" s="147" t="s">
        <v>202</v>
      </c>
      <c r="AT377" s="147" t="s">
        <v>197</v>
      </c>
      <c r="AU377" s="147" t="s">
        <v>86</v>
      </c>
      <c r="AY377" s="17" t="s">
        <v>195</v>
      </c>
      <c r="BE377" s="148">
        <f>IF(N377="základní",J377,0)</f>
        <v>0</v>
      </c>
      <c r="BF377" s="148">
        <f>IF(N377="snížená",J377,0)</f>
        <v>0</v>
      </c>
      <c r="BG377" s="148">
        <f>IF(N377="zákl. přenesená",J377,0)</f>
        <v>0</v>
      </c>
      <c r="BH377" s="148">
        <f>IF(N377="sníž. přenesená",J377,0)</f>
        <v>0</v>
      </c>
      <c r="BI377" s="148">
        <f>IF(N377="nulová",J377,0)</f>
        <v>0</v>
      </c>
      <c r="BJ377" s="17" t="s">
        <v>84</v>
      </c>
      <c r="BK377" s="148">
        <f>ROUND(I377*H377,2)</f>
        <v>0</v>
      </c>
      <c r="BL377" s="17" t="s">
        <v>202</v>
      </c>
      <c r="BM377" s="147" t="s">
        <v>2119</v>
      </c>
    </row>
    <row r="378" spans="2:65" s="12" customFormat="1" ht="10.199999999999999">
      <c r="B378" s="149"/>
      <c r="D378" s="150" t="s">
        <v>204</v>
      </c>
      <c r="E378" s="151" t="s">
        <v>1</v>
      </c>
      <c r="F378" s="152" t="s">
        <v>337</v>
      </c>
      <c r="H378" s="151" t="s">
        <v>1</v>
      </c>
      <c r="I378" s="153"/>
      <c r="L378" s="149"/>
      <c r="M378" s="154"/>
      <c r="T378" s="155"/>
      <c r="AT378" s="151" t="s">
        <v>204</v>
      </c>
      <c r="AU378" s="151" t="s">
        <v>86</v>
      </c>
      <c r="AV378" s="12" t="s">
        <v>84</v>
      </c>
      <c r="AW378" s="12" t="s">
        <v>32</v>
      </c>
      <c r="AX378" s="12" t="s">
        <v>77</v>
      </c>
      <c r="AY378" s="151" t="s">
        <v>195</v>
      </c>
    </row>
    <row r="379" spans="2:65" s="12" customFormat="1" ht="10.199999999999999">
      <c r="B379" s="149"/>
      <c r="D379" s="150" t="s">
        <v>204</v>
      </c>
      <c r="E379" s="151" t="s">
        <v>1</v>
      </c>
      <c r="F379" s="152" t="s">
        <v>898</v>
      </c>
      <c r="H379" s="151" t="s">
        <v>1</v>
      </c>
      <c r="I379" s="153"/>
      <c r="L379" s="149"/>
      <c r="M379" s="154"/>
      <c r="T379" s="155"/>
      <c r="AT379" s="151" t="s">
        <v>204</v>
      </c>
      <c r="AU379" s="151" t="s">
        <v>86</v>
      </c>
      <c r="AV379" s="12" t="s">
        <v>84</v>
      </c>
      <c r="AW379" s="12" t="s">
        <v>32</v>
      </c>
      <c r="AX379" s="12" t="s">
        <v>77</v>
      </c>
      <c r="AY379" s="151" t="s">
        <v>195</v>
      </c>
    </row>
    <row r="380" spans="2:65" s="13" customFormat="1" ht="10.199999999999999">
      <c r="B380" s="156"/>
      <c r="D380" s="150" t="s">
        <v>204</v>
      </c>
      <c r="E380" s="157" t="s">
        <v>1</v>
      </c>
      <c r="F380" s="158" t="s">
        <v>2120</v>
      </c>
      <c r="H380" s="159">
        <v>220.78</v>
      </c>
      <c r="I380" s="160"/>
      <c r="L380" s="156"/>
      <c r="M380" s="161"/>
      <c r="T380" s="162"/>
      <c r="AT380" s="157" t="s">
        <v>204</v>
      </c>
      <c r="AU380" s="157" t="s">
        <v>86</v>
      </c>
      <c r="AV380" s="13" t="s">
        <v>86</v>
      </c>
      <c r="AW380" s="13" t="s">
        <v>32</v>
      </c>
      <c r="AX380" s="13" t="s">
        <v>77</v>
      </c>
      <c r="AY380" s="157" t="s">
        <v>195</v>
      </c>
    </row>
    <row r="381" spans="2:65" s="13" customFormat="1" ht="10.199999999999999">
      <c r="B381" s="156"/>
      <c r="D381" s="150" t="s">
        <v>204</v>
      </c>
      <c r="E381" s="157" t="s">
        <v>1</v>
      </c>
      <c r="F381" s="158" t="s">
        <v>2070</v>
      </c>
      <c r="H381" s="159">
        <v>-34.32</v>
      </c>
      <c r="I381" s="160"/>
      <c r="L381" s="156"/>
      <c r="M381" s="161"/>
      <c r="T381" s="162"/>
      <c r="AT381" s="157" t="s">
        <v>204</v>
      </c>
      <c r="AU381" s="157" t="s">
        <v>86</v>
      </c>
      <c r="AV381" s="13" t="s">
        <v>86</v>
      </c>
      <c r="AW381" s="13" t="s">
        <v>32</v>
      </c>
      <c r="AX381" s="13" t="s">
        <v>77</v>
      </c>
      <c r="AY381" s="157" t="s">
        <v>195</v>
      </c>
    </row>
    <row r="382" spans="2:65" s="13" customFormat="1" ht="10.199999999999999">
      <c r="B382" s="156"/>
      <c r="D382" s="150" t="s">
        <v>204</v>
      </c>
      <c r="E382" s="157" t="s">
        <v>1</v>
      </c>
      <c r="F382" s="158" t="s">
        <v>2091</v>
      </c>
      <c r="H382" s="159">
        <v>13.4</v>
      </c>
      <c r="I382" s="160"/>
      <c r="L382" s="156"/>
      <c r="M382" s="161"/>
      <c r="T382" s="162"/>
      <c r="AT382" s="157" t="s">
        <v>204</v>
      </c>
      <c r="AU382" s="157" t="s">
        <v>86</v>
      </c>
      <c r="AV382" s="13" t="s">
        <v>86</v>
      </c>
      <c r="AW382" s="13" t="s">
        <v>32</v>
      </c>
      <c r="AX382" s="13" t="s">
        <v>77</v>
      </c>
      <c r="AY382" s="157" t="s">
        <v>195</v>
      </c>
    </row>
    <row r="383" spans="2:65" s="12" customFormat="1" ht="10.199999999999999">
      <c r="B383" s="149"/>
      <c r="D383" s="150" t="s">
        <v>204</v>
      </c>
      <c r="E383" s="151" t="s">
        <v>1</v>
      </c>
      <c r="F383" s="152" t="s">
        <v>854</v>
      </c>
      <c r="H383" s="151" t="s">
        <v>1</v>
      </c>
      <c r="I383" s="153"/>
      <c r="L383" s="149"/>
      <c r="M383" s="154"/>
      <c r="T383" s="155"/>
      <c r="AT383" s="151" t="s">
        <v>204</v>
      </c>
      <c r="AU383" s="151" t="s">
        <v>86</v>
      </c>
      <c r="AV383" s="12" t="s">
        <v>84</v>
      </c>
      <c r="AW383" s="12" t="s">
        <v>32</v>
      </c>
      <c r="AX383" s="12" t="s">
        <v>77</v>
      </c>
      <c r="AY383" s="151" t="s">
        <v>195</v>
      </c>
    </row>
    <row r="384" spans="2:65" s="13" customFormat="1" ht="10.199999999999999">
      <c r="B384" s="156"/>
      <c r="D384" s="150" t="s">
        <v>204</v>
      </c>
      <c r="E384" s="157" t="s">
        <v>1</v>
      </c>
      <c r="F384" s="158" t="s">
        <v>2095</v>
      </c>
      <c r="H384" s="159">
        <v>121.18</v>
      </c>
      <c r="I384" s="160"/>
      <c r="L384" s="156"/>
      <c r="M384" s="161"/>
      <c r="T384" s="162"/>
      <c r="AT384" s="157" t="s">
        <v>204</v>
      </c>
      <c r="AU384" s="157" t="s">
        <v>86</v>
      </c>
      <c r="AV384" s="13" t="s">
        <v>86</v>
      </c>
      <c r="AW384" s="13" t="s">
        <v>32</v>
      </c>
      <c r="AX384" s="13" t="s">
        <v>77</v>
      </c>
      <c r="AY384" s="157" t="s">
        <v>195</v>
      </c>
    </row>
    <row r="385" spans="2:65" s="13" customFormat="1" ht="10.199999999999999">
      <c r="B385" s="156"/>
      <c r="D385" s="150" t="s">
        <v>204</v>
      </c>
      <c r="E385" s="157" t="s">
        <v>1</v>
      </c>
      <c r="F385" s="158" t="s">
        <v>2121</v>
      </c>
      <c r="H385" s="159">
        <v>-74.7</v>
      </c>
      <c r="I385" s="160"/>
      <c r="L385" s="156"/>
      <c r="M385" s="161"/>
      <c r="T385" s="162"/>
      <c r="AT385" s="157" t="s">
        <v>204</v>
      </c>
      <c r="AU385" s="157" t="s">
        <v>86</v>
      </c>
      <c r="AV385" s="13" t="s">
        <v>86</v>
      </c>
      <c r="AW385" s="13" t="s">
        <v>32</v>
      </c>
      <c r="AX385" s="13" t="s">
        <v>77</v>
      </c>
      <c r="AY385" s="157" t="s">
        <v>195</v>
      </c>
    </row>
    <row r="386" spans="2:65" s="13" customFormat="1" ht="10.199999999999999">
      <c r="B386" s="156"/>
      <c r="D386" s="150" t="s">
        <v>204</v>
      </c>
      <c r="E386" s="157" t="s">
        <v>1</v>
      </c>
      <c r="F386" s="158" t="s">
        <v>2122</v>
      </c>
      <c r="H386" s="159">
        <v>-11.62</v>
      </c>
      <c r="I386" s="160"/>
      <c r="L386" s="156"/>
      <c r="M386" s="161"/>
      <c r="T386" s="162"/>
      <c r="AT386" s="157" t="s">
        <v>204</v>
      </c>
      <c r="AU386" s="157" t="s">
        <v>86</v>
      </c>
      <c r="AV386" s="13" t="s">
        <v>86</v>
      </c>
      <c r="AW386" s="13" t="s">
        <v>32</v>
      </c>
      <c r="AX386" s="13" t="s">
        <v>77</v>
      </c>
      <c r="AY386" s="157" t="s">
        <v>195</v>
      </c>
    </row>
    <row r="387" spans="2:65" s="12" customFormat="1" ht="10.199999999999999">
      <c r="B387" s="149"/>
      <c r="D387" s="150" t="s">
        <v>204</v>
      </c>
      <c r="E387" s="151" t="s">
        <v>1</v>
      </c>
      <c r="F387" s="152" t="s">
        <v>362</v>
      </c>
      <c r="H387" s="151" t="s">
        <v>1</v>
      </c>
      <c r="I387" s="153"/>
      <c r="L387" s="149"/>
      <c r="M387" s="154"/>
      <c r="T387" s="155"/>
      <c r="AT387" s="151" t="s">
        <v>204</v>
      </c>
      <c r="AU387" s="151" t="s">
        <v>86</v>
      </c>
      <c r="AV387" s="12" t="s">
        <v>84</v>
      </c>
      <c r="AW387" s="12" t="s">
        <v>32</v>
      </c>
      <c r="AX387" s="12" t="s">
        <v>77</v>
      </c>
      <c r="AY387" s="151" t="s">
        <v>195</v>
      </c>
    </row>
    <row r="388" spans="2:65" s="13" customFormat="1" ht="10.199999999999999">
      <c r="B388" s="156"/>
      <c r="D388" s="150" t="s">
        <v>204</v>
      </c>
      <c r="E388" s="157" t="s">
        <v>1</v>
      </c>
      <c r="F388" s="158" t="s">
        <v>2123</v>
      </c>
      <c r="H388" s="159">
        <v>22.8</v>
      </c>
      <c r="I388" s="160"/>
      <c r="L388" s="156"/>
      <c r="M388" s="161"/>
      <c r="T388" s="162"/>
      <c r="AT388" s="157" t="s">
        <v>204</v>
      </c>
      <c r="AU388" s="157" t="s">
        <v>86</v>
      </c>
      <c r="AV388" s="13" t="s">
        <v>86</v>
      </c>
      <c r="AW388" s="13" t="s">
        <v>32</v>
      </c>
      <c r="AX388" s="13" t="s">
        <v>77</v>
      </c>
      <c r="AY388" s="157" t="s">
        <v>195</v>
      </c>
    </row>
    <row r="389" spans="2:65" s="13" customFormat="1" ht="10.199999999999999">
      <c r="B389" s="156"/>
      <c r="D389" s="150" t="s">
        <v>204</v>
      </c>
      <c r="E389" s="157" t="s">
        <v>1</v>
      </c>
      <c r="F389" s="158" t="s">
        <v>2098</v>
      </c>
      <c r="H389" s="159">
        <v>4.16</v>
      </c>
      <c r="I389" s="160"/>
      <c r="L389" s="156"/>
      <c r="M389" s="161"/>
      <c r="T389" s="162"/>
      <c r="AT389" s="157" t="s">
        <v>204</v>
      </c>
      <c r="AU389" s="157" t="s">
        <v>86</v>
      </c>
      <c r="AV389" s="13" t="s">
        <v>86</v>
      </c>
      <c r="AW389" s="13" t="s">
        <v>32</v>
      </c>
      <c r="AX389" s="13" t="s">
        <v>77</v>
      </c>
      <c r="AY389" s="157" t="s">
        <v>195</v>
      </c>
    </row>
    <row r="390" spans="2:65" s="14" customFormat="1" ht="10.199999999999999">
      <c r="B390" s="163"/>
      <c r="D390" s="150" t="s">
        <v>204</v>
      </c>
      <c r="E390" s="164" t="s">
        <v>1</v>
      </c>
      <c r="F390" s="165" t="s">
        <v>220</v>
      </c>
      <c r="H390" s="166">
        <v>261.68</v>
      </c>
      <c r="I390" s="167"/>
      <c r="L390" s="163"/>
      <c r="M390" s="168"/>
      <c r="T390" s="169"/>
      <c r="AT390" s="164" t="s">
        <v>204</v>
      </c>
      <c r="AU390" s="164" t="s">
        <v>86</v>
      </c>
      <c r="AV390" s="14" t="s">
        <v>202</v>
      </c>
      <c r="AW390" s="14" t="s">
        <v>32</v>
      </c>
      <c r="AX390" s="14" t="s">
        <v>84</v>
      </c>
      <c r="AY390" s="164" t="s">
        <v>195</v>
      </c>
    </row>
    <row r="391" spans="2:65" s="1" customFormat="1" ht="24.15" customHeight="1">
      <c r="B391" s="32"/>
      <c r="C391" s="136" t="s">
        <v>456</v>
      </c>
      <c r="D391" s="136" t="s">
        <v>197</v>
      </c>
      <c r="E391" s="137" t="s">
        <v>901</v>
      </c>
      <c r="F391" s="138" t="s">
        <v>902</v>
      </c>
      <c r="G391" s="139" t="s">
        <v>200</v>
      </c>
      <c r="H391" s="140">
        <v>144.67500000000001</v>
      </c>
      <c r="I391" s="141"/>
      <c r="J391" s="142">
        <f>ROUND(I391*H391,2)</f>
        <v>0</v>
      </c>
      <c r="K391" s="138" t="s">
        <v>201</v>
      </c>
      <c r="L391" s="32"/>
      <c r="M391" s="143" t="s">
        <v>1</v>
      </c>
      <c r="N391" s="144" t="s">
        <v>42</v>
      </c>
      <c r="P391" s="145">
        <f>O391*H391</f>
        <v>0</v>
      </c>
      <c r="Q391" s="145">
        <v>5.7000000000000002E-3</v>
      </c>
      <c r="R391" s="145">
        <f>Q391*H391</f>
        <v>0.82464750000000009</v>
      </c>
      <c r="S391" s="145">
        <v>0</v>
      </c>
      <c r="T391" s="146">
        <f>S391*H391</f>
        <v>0</v>
      </c>
      <c r="AR391" s="147" t="s">
        <v>202</v>
      </c>
      <c r="AT391" s="147" t="s">
        <v>197</v>
      </c>
      <c r="AU391" s="147" t="s">
        <v>86</v>
      </c>
      <c r="AY391" s="17" t="s">
        <v>195</v>
      </c>
      <c r="BE391" s="148">
        <f>IF(N391="základní",J391,0)</f>
        <v>0</v>
      </c>
      <c r="BF391" s="148">
        <f>IF(N391="snížená",J391,0)</f>
        <v>0</v>
      </c>
      <c r="BG391" s="148">
        <f>IF(N391="zákl. přenesená",J391,0)</f>
        <v>0</v>
      </c>
      <c r="BH391" s="148">
        <f>IF(N391="sníž. přenesená",J391,0)</f>
        <v>0</v>
      </c>
      <c r="BI391" s="148">
        <f>IF(N391="nulová",J391,0)</f>
        <v>0</v>
      </c>
      <c r="BJ391" s="17" t="s">
        <v>84</v>
      </c>
      <c r="BK391" s="148">
        <f>ROUND(I391*H391,2)</f>
        <v>0</v>
      </c>
      <c r="BL391" s="17" t="s">
        <v>202</v>
      </c>
      <c r="BM391" s="147" t="s">
        <v>2124</v>
      </c>
    </row>
    <row r="392" spans="2:65" s="13" customFormat="1" ht="10.199999999999999">
      <c r="B392" s="156"/>
      <c r="D392" s="150" t="s">
        <v>204</v>
      </c>
      <c r="E392" s="157" t="s">
        <v>1</v>
      </c>
      <c r="F392" s="158" t="s">
        <v>2125</v>
      </c>
      <c r="H392" s="159">
        <v>144.67500000000001</v>
      </c>
      <c r="I392" s="160"/>
      <c r="L392" s="156"/>
      <c r="M392" s="161"/>
      <c r="T392" s="162"/>
      <c r="AT392" s="157" t="s">
        <v>204</v>
      </c>
      <c r="AU392" s="157" t="s">
        <v>86</v>
      </c>
      <c r="AV392" s="13" t="s">
        <v>86</v>
      </c>
      <c r="AW392" s="13" t="s">
        <v>32</v>
      </c>
      <c r="AX392" s="13" t="s">
        <v>84</v>
      </c>
      <c r="AY392" s="157" t="s">
        <v>195</v>
      </c>
    </row>
    <row r="393" spans="2:65" s="1" customFormat="1" ht="24.15" customHeight="1">
      <c r="B393" s="32"/>
      <c r="C393" s="136" t="s">
        <v>461</v>
      </c>
      <c r="D393" s="136" t="s">
        <v>197</v>
      </c>
      <c r="E393" s="137" t="s">
        <v>906</v>
      </c>
      <c r="F393" s="138" t="s">
        <v>907</v>
      </c>
      <c r="G393" s="139" t="s">
        <v>200</v>
      </c>
      <c r="H393" s="140">
        <v>261.68</v>
      </c>
      <c r="I393" s="141"/>
      <c r="J393" s="142">
        <f>ROUND(I393*H393,2)</f>
        <v>0</v>
      </c>
      <c r="K393" s="138" t="s">
        <v>201</v>
      </c>
      <c r="L393" s="32"/>
      <c r="M393" s="143" t="s">
        <v>1</v>
      </c>
      <c r="N393" s="144" t="s">
        <v>42</v>
      </c>
      <c r="P393" s="145">
        <f>O393*H393</f>
        <v>0</v>
      </c>
      <c r="Q393" s="145">
        <v>3.3E-3</v>
      </c>
      <c r="R393" s="145">
        <f>Q393*H393</f>
        <v>0.86354399999999998</v>
      </c>
      <c r="S393" s="145">
        <v>0</v>
      </c>
      <c r="T393" s="146">
        <f>S393*H393</f>
        <v>0</v>
      </c>
      <c r="AR393" s="147" t="s">
        <v>202</v>
      </c>
      <c r="AT393" s="147" t="s">
        <v>197</v>
      </c>
      <c r="AU393" s="147" t="s">
        <v>86</v>
      </c>
      <c r="AY393" s="17" t="s">
        <v>195</v>
      </c>
      <c r="BE393" s="148">
        <f>IF(N393="základní",J393,0)</f>
        <v>0</v>
      </c>
      <c r="BF393" s="148">
        <f>IF(N393="snížená",J393,0)</f>
        <v>0</v>
      </c>
      <c r="BG393" s="148">
        <f>IF(N393="zákl. přenesená",J393,0)</f>
        <v>0</v>
      </c>
      <c r="BH393" s="148">
        <f>IF(N393="sníž. přenesená",J393,0)</f>
        <v>0</v>
      </c>
      <c r="BI393" s="148">
        <f>IF(N393="nulová",J393,0)</f>
        <v>0</v>
      </c>
      <c r="BJ393" s="17" t="s">
        <v>84</v>
      </c>
      <c r="BK393" s="148">
        <f>ROUND(I393*H393,2)</f>
        <v>0</v>
      </c>
      <c r="BL393" s="17" t="s">
        <v>202</v>
      </c>
      <c r="BM393" s="147" t="s">
        <v>2126</v>
      </c>
    </row>
    <row r="394" spans="2:65" s="13" customFormat="1" ht="10.199999999999999">
      <c r="B394" s="156"/>
      <c r="D394" s="150" t="s">
        <v>204</v>
      </c>
      <c r="E394" s="157" t="s">
        <v>1</v>
      </c>
      <c r="F394" s="158" t="s">
        <v>2127</v>
      </c>
      <c r="H394" s="159">
        <v>261.68</v>
      </c>
      <c r="I394" s="160"/>
      <c r="L394" s="156"/>
      <c r="M394" s="161"/>
      <c r="T394" s="162"/>
      <c r="AT394" s="157" t="s">
        <v>204</v>
      </c>
      <c r="AU394" s="157" t="s">
        <v>86</v>
      </c>
      <c r="AV394" s="13" t="s">
        <v>86</v>
      </c>
      <c r="AW394" s="13" t="s">
        <v>32</v>
      </c>
      <c r="AX394" s="13" t="s">
        <v>84</v>
      </c>
      <c r="AY394" s="157" t="s">
        <v>195</v>
      </c>
    </row>
    <row r="395" spans="2:65" s="1" customFormat="1" ht="16.5" customHeight="1">
      <c r="B395" s="32"/>
      <c r="C395" s="136" t="s">
        <v>467</v>
      </c>
      <c r="D395" s="136" t="s">
        <v>197</v>
      </c>
      <c r="E395" s="137" t="s">
        <v>911</v>
      </c>
      <c r="F395" s="138" t="s">
        <v>912</v>
      </c>
      <c r="G395" s="139" t="s">
        <v>329</v>
      </c>
      <c r="H395" s="140">
        <v>26.4</v>
      </c>
      <c r="I395" s="141"/>
      <c r="J395" s="142">
        <f>ROUND(I395*H395,2)</f>
        <v>0</v>
      </c>
      <c r="K395" s="138" t="s">
        <v>201</v>
      </c>
      <c r="L395" s="32"/>
      <c r="M395" s="143" t="s">
        <v>1</v>
      </c>
      <c r="N395" s="144" t="s">
        <v>42</v>
      </c>
      <c r="P395" s="145">
        <f>O395*H395</f>
        <v>0</v>
      </c>
      <c r="Q395" s="145">
        <v>4.4000000000000002E-4</v>
      </c>
      <c r="R395" s="145">
        <f>Q395*H395</f>
        <v>1.1616E-2</v>
      </c>
      <c r="S395" s="145">
        <v>0</v>
      </c>
      <c r="T395" s="146">
        <f>S395*H395</f>
        <v>0</v>
      </c>
      <c r="AR395" s="147" t="s">
        <v>202</v>
      </c>
      <c r="AT395" s="147" t="s">
        <v>197</v>
      </c>
      <c r="AU395" s="147" t="s">
        <v>86</v>
      </c>
      <c r="AY395" s="17" t="s">
        <v>195</v>
      </c>
      <c r="BE395" s="148">
        <f>IF(N395="základní",J395,0)</f>
        <v>0</v>
      </c>
      <c r="BF395" s="148">
        <f>IF(N395="snížená",J395,0)</f>
        <v>0</v>
      </c>
      <c r="BG395" s="148">
        <f>IF(N395="zákl. přenesená",J395,0)</f>
        <v>0</v>
      </c>
      <c r="BH395" s="148">
        <f>IF(N395="sníž. přenesená",J395,0)</f>
        <v>0</v>
      </c>
      <c r="BI395" s="148">
        <f>IF(N395="nulová",J395,0)</f>
        <v>0</v>
      </c>
      <c r="BJ395" s="17" t="s">
        <v>84</v>
      </c>
      <c r="BK395" s="148">
        <f>ROUND(I395*H395,2)</f>
        <v>0</v>
      </c>
      <c r="BL395" s="17" t="s">
        <v>202</v>
      </c>
      <c r="BM395" s="147" t="s">
        <v>2128</v>
      </c>
    </row>
    <row r="396" spans="2:65" s="1" customFormat="1" ht="28.8">
      <c r="B396" s="32"/>
      <c r="D396" s="150" t="s">
        <v>251</v>
      </c>
      <c r="F396" s="170" t="s">
        <v>914</v>
      </c>
      <c r="I396" s="171"/>
      <c r="L396" s="32"/>
      <c r="M396" s="172"/>
      <c r="T396" s="56"/>
      <c r="AT396" s="17" t="s">
        <v>251</v>
      </c>
      <c r="AU396" s="17" t="s">
        <v>86</v>
      </c>
    </row>
    <row r="397" spans="2:65" s="12" customFormat="1" ht="10.199999999999999">
      <c r="B397" s="149"/>
      <c r="D397" s="150" t="s">
        <v>204</v>
      </c>
      <c r="E397" s="151" t="s">
        <v>1</v>
      </c>
      <c r="F397" s="152" t="s">
        <v>915</v>
      </c>
      <c r="H397" s="151" t="s">
        <v>1</v>
      </c>
      <c r="I397" s="153"/>
      <c r="L397" s="149"/>
      <c r="M397" s="154"/>
      <c r="T397" s="155"/>
      <c r="AT397" s="151" t="s">
        <v>204</v>
      </c>
      <c r="AU397" s="151" t="s">
        <v>86</v>
      </c>
      <c r="AV397" s="12" t="s">
        <v>84</v>
      </c>
      <c r="AW397" s="12" t="s">
        <v>32</v>
      </c>
      <c r="AX397" s="12" t="s">
        <v>77</v>
      </c>
      <c r="AY397" s="151" t="s">
        <v>195</v>
      </c>
    </row>
    <row r="398" spans="2:65" s="13" customFormat="1" ht="10.199999999999999">
      <c r="B398" s="156"/>
      <c r="D398" s="150" t="s">
        <v>204</v>
      </c>
      <c r="E398" s="157" t="s">
        <v>1</v>
      </c>
      <c r="F398" s="158" t="s">
        <v>1984</v>
      </c>
      <c r="H398" s="159">
        <v>26.4</v>
      </c>
      <c r="I398" s="160"/>
      <c r="L398" s="156"/>
      <c r="M398" s="161"/>
      <c r="T398" s="162"/>
      <c r="AT398" s="157" t="s">
        <v>204</v>
      </c>
      <c r="AU398" s="157" t="s">
        <v>86</v>
      </c>
      <c r="AV398" s="13" t="s">
        <v>86</v>
      </c>
      <c r="AW398" s="13" t="s">
        <v>32</v>
      </c>
      <c r="AX398" s="13" t="s">
        <v>84</v>
      </c>
      <c r="AY398" s="157" t="s">
        <v>195</v>
      </c>
    </row>
    <row r="399" spans="2:65" s="1" customFormat="1" ht="24.15" customHeight="1">
      <c r="B399" s="32"/>
      <c r="C399" s="136" t="s">
        <v>472</v>
      </c>
      <c r="D399" s="136" t="s">
        <v>197</v>
      </c>
      <c r="E399" s="137" t="s">
        <v>917</v>
      </c>
      <c r="F399" s="138" t="s">
        <v>918</v>
      </c>
      <c r="G399" s="139" t="s">
        <v>200</v>
      </c>
      <c r="H399" s="140">
        <v>274.04000000000002</v>
      </c>
      <c r="I399" s="141"/>
      <c r="J399" s="142">
        <f>ROUND(I399*H399,2)</f>
        <v>0</v>
      </c>
      <c r="K399" s="138" t="s">
        <v>201</v>
      </c>
      <c r="L399" s="32"/>
      <c r="M399" s="143" t="s">
        <v>1</v>
      </c>
      <c r="N399" s="144" t="s">
        <v>42</v>
      </c>
      <c r="P399" s="145">
        <f>O399*H399</f>
        <v>0</v>
      </c>
      <c r="Q399" s="145">
        <v>3.8999999999999999E-4</v>
      </c>
      <c r="R399" s="145">
        <f>Q399*H399</f>
        <v>0.1068756</v>
      </c>
      <c r="S399" s="145">
        <v>1.0000000000000001E-5</v>
      </c>
      <c r="T399" s="146">
        <f>S399*H399</f>
        <v>2.7404000000000005E-3</v>
      </c>
      <c r="AR399" s="147" t="s">
        <v>202</v>
      </c>
      <c r="AT399" s="147" t="s">
        <v>197</v>
      </c>
      <c r="AU399" s="147" t="s">
        <v>86</v>
      </c>
      <c r="AY399" s="17" t="s">
        <v>195</v>
      </c>
      <c r="BE399" s="148">
        <f>IF(N399="základní",J399,0)</f>
        <v>0</v>
      </c>
      <c r="BF399" s="148">
        <f>IF(N399="snížená",J399,0)</f>
        <v>0</v>
      </c>
      <c r="BG399" s="148">
        <f>IF(N399="zákl. přenesená",J399,0)</f>
        <v>0</v>
      </c>
      <c r="BH399" s="148">
        <f>IF(N399="sníž. přenesená",J399,0)</f>
        <v>0</v>
      </c>
      <c r="BI399" s="148">
        <f>IF(N399="nulová",J399,0)</f>
        <v>0</v>
      </c>
      <c r="BJ399" s="17" t="s">
        <v>84</v>
      </c>
      <c r="BK399" s="148">
        <f>ROUND(I399*H399,2)</f>
        <v>0</v>
      </c>
      <c r="BL399" s="17" t="s">
        <v>202</v>
      </c>
      <c r="BM399" s="147" t="s">
        <v>2129</v>
      </c>
    </row>
    <row r="400" spans="2:65" s="12" customFormat="1" ht="10.199999999999999">
      <c r="B400" s="149"/>
      <c r="D400" s="150" t="s">
        <v>204</v>
      </c>
      <c r="E400" s="151" t="s">
        <v>1</v>
      </c>
      <c r="F400" s="152" t="s">
        <v>920</v>
      </c>
      <c r="H400" s="151" t="s">
        <v>1</v>
      </c>
      <c r="I400" s="153"/>
      <c r="L400" s="149"/>
      <c r="M400" s="154"/>
      <c r="T400" s="155"/>
      <c r="AT400" s="151" t="s">
        <v>204</v>
      </c>
      <c r="AU400" s="151" t="s">
        <v>86</v>
      </c>
      <c r="AV400" s="12" t="s">
        <v>84</v>
      </c>
      <c r="AW400" s="12" t="s">
        <v>32</v>
      </c>
      <c r="AX400" s="12" t="s">
        <v>77</v>
      </c>
      <c r="AY400" s="151" t="s">
        <v>195</v>
      </c>
    </row>
    <row r="401" spans="2:65" s="13" customFormat="1" ht="10.199999999999999">
      <c r="B401" s="156"/>
      <c r="D401" s="150" t="s">
        <v>204</v>
      </c>
      <c r="E401" s="157" t="s">
        <v>1</v>
      </c>
      <c r="F401" s="158" t="s">
        <v>1941</v>
      </c>
      <c r="H401" s="159">
        <v>34.32</v>
      </c>
      <c r="I401" s="160"/>
      <c r="L401" s="156"/>
      <c r="M401" s="161"/>
      <c r="T401" s="162"/>
      <c r="AT401" s="157" t="s">
        <v>204</v>
      </c>
      <c r="AU401" s="157" t="s">
        <v>86</v>
      </c>
      <c r="AV401" s="13" t="s">
        <v>86</v>
      </c>
      <c r="AW401" s="13" t="s">
        <v>32</v>
      </c>
      <c r="AX401" s="13" t="s">
        <v>77</v>
      </c>
      <c r="AY401" s="157" t="s">
        <v>195</v>
      </c>
    </row>
    <row r="402" spans="2:65" s="13" customFormat="1" ht="10.199999999999999">
      <c r="B402" s="156"/>
      <c r="D402" s="150" t="s">
        <v>204</v>
      </c>
      <c r="E402" s="157" t="s">
        <v>1</v>
      </c>
      <c r="F402" s="158" t="s">
        <v>2130</v>
      </c>
      <c r="H402" s="159">
        <v>88.875</v>
      </c>
      <c r="I402" s="160"/>
      <c r="L402" s="156"/>
      <c r="M402" s="161"/>
      <c r="T402" s="162"/>
      <c r="AT402" s="157" t="s">
        <v>204</v>
      </c>
      <c r="AU402" s="157" t="s">
        <v>86</v>
      </c>
      <c r="AV402" s="13" t="s">
        <v>86</v>
      </c>
      <c r="AW402" s="13" t="s">
        <v>32</v>
      </c>
      <c r="AX402" s="13" t="s">
        <v>77</v>
      </c>
      <c r="AY402" s="157" t="s">
        <v>195</v>
      </c>
    </row>
    <row r="403" spans="2:65" s="13" customFormat="1" ht="10.199999999999999">
      <c r="B403" s="156"/>
      <c r="D403" s="150" t="s">
        <v>204</v>
      </c>
      <c r="E403" s="157" t="s">
        <v>1</v>
      </c>
      <c r="F403" s="158" t="s">
        <v>2131</v>
      </c>
      <c r="H403" s="159">
        <v>13.824999999999999</v>
      </c>
      <c r="I403" s="160"/>
      <c r="L403" s="156"/>
      <c r="M403" s="161"/>
      <c r="T403" s="162"/>
      <c r="AT403" s="157" t="s">
        <v>204</v>
      </c>
      <c r="AU403" s="157" t="s">
        <v>86</v>
      </c>
      <c r="AV403" s="13" t="s">
        <v>86</v>
      </c>
      <c r="AW403" s="13" t="s">
        <v>32</v>
      </c>
      <c r="AX403" s="13" t="s">
        <v>77</v>
      </c>
      <c r="AY403" s="157" t="s">
        <v>195</v>
      </c>
    </row>
    <row r="404" spans="2:65" s="14" customFormat="1" ht="10.199999999999999">
      <c r="B404" s="163"/>
      <c r="D404" s="150" t="s">
        <v>204</v>
      </c>
      <c r="E404" s="164" t="s">
        <v>1</v>
      </c>
      <c r="F404" s="165" t="s">
        <v>220</v>
      </c>
      <c r="H404" s="166">
        <v>137.02000000000001</v>
      </c>
      <c r="I404" s="167"/>
      <c r="L404" s="163"/>
      <c r="M404" s="168"/>
      <c r="T404" s="169"/>
      <c r="AT404" s="164" t="s">
        <v>204</v>
      </c>
      <c r="AU404" s="164" t="s">
        <v>86</v>
      </c>
      <c r="AV404" s="14" t="s">
        <v>202</v>
      </c>
      <c r="AW404" s="14" t="s">
        <v>32</v>
      </c>
      <c r="AX404" s="14" t="s">
        <v>77</v>
      </c>
      <c r="AY404" s="164" t="s">
        <v>195</v>
      </c>
    </row>
    <row r="405" spans="2:65" s="13" customFormat="1" ht="10.199999999999999">
      <c r="B405" s="156"/>
      <c r="D405" s="150" t="s">
        <v>204</v>
      </c>
      <c r="E405" s="157" t="s">
        <v>1</v>
      </c>
      <c r="F405" s="158" t="s">
        <v>2132</v>
      </c>
      <c r="H405" s="159">
        <v>274.04000000000002</v>
      </c>
      <c r="I405" s="160"/>
      <c r="L405" s="156"/>
      <c r="M405" s="161"/>
      <c r="T405" s="162"/>
      <c r="AT405" s="157" t="s">
        <v>204</v>
      </c>
      <c r="AU405" s="157" t="s">
        <v>86</v>
      </c>
      <c r="AV405" s="13" t="s">
        <v>86</v>
      </c>
      <c r="AW405" s="13" t="s">
        <v>32</v>
      </c>
      <c r="AX405" s="13" t="s">
        <v>77</v>
      </c>
      <c r="AY405" s="157" t="s">
        <v>195</v>
      </c>
    </row>
    <row r="406" spans="2:65" s="14" customFormat="1" ht="10.199999999999999">
      <c r="B406" s="163"/>
      <c r="D406" s="150" t="s">
        <v>204</v>
      </c>
      <c r="E406" s="164" t="s">
        <v>1</v>
      </c>
      <c r="F406" s="165" t="s">
        <v>220</v>
      </c>
      <c r="H406" s="166">
        <v>274.04000000000002</v>
      </c>
      <c r="I406" s="167"/>
      <c r="L406" s="163"/>
      <c r="M406" s="168"/>
      <c r="T406" s="169"/>
      <c r="AT406" s="164" t="s">
        <v>204</v>
      </c>
      <c r="AU406" s="164" t="s">
        <v>86</v>
      </c>
      <c r="AV406" s="14" t="s">
        <v>202</v>
      </c>
      <c r="AW406" s="14" t="s">
        <v>32</v>
      </c>
      <c r="AX406" s="14" t="s">
        <v>84</v>
      </c>
      <c r="AY406" s="164" t="s">
        <v>195</v>
      </c>
    </row>
    <row r="407" spans="2:65" s="1" customFormat="1" ht="16.5" customHeight="1">
      <c r="B407" s="32"/>
      <c r="C407" s="136" t="s">
        <v>477</v>
      </c>
      <c r="D407" s="136" t="s">
        <v>197</v>
      </c>
      <c r="E407" s="137" t="s">
        <v>924</v>
      </c>
      <c r="F407" s="138" t="s">
        <v>925</v>
      </c>
      <c r="G407" s="139" t="s">
        <v>200</v>
      </c>
      <c r="H407" s="140">
        <v>631.86099999999999</v>
      </c>
      <c r="I407" s="141"/>
      <c r="J407" s="142">
        <f>ROUND(I407*H407,2)</f>
        <v>0</v>
      </c>
      <c r="K407" s="138" t="s">
        <v>201</v>
      </c>
      <c r="L407" s="32"/>
      <c r="M407" s="143" t="s">
        <v>1</v>
      </c>
      <c r="N407" s="144" t="s">
        <v>42</v>
      </c>
      <c r="P407" s="145">
        <f>O407*H407</f>
        <v>0</v>
      </c>
      <c r="Q407" s="145">
        <v>0</v>
      </c>
      <c r="R407" s="145">
        <f>Q407*H407</f>
        <v>0</v>
      </c>
      <c r="S407" s="145">
        <v>0</v>
      </c>
      <c r="T407" s="146">
        <f>S407*H407</f>
        <v>0</v>
      </c>
      <c r="AR407" s="147" t="s">
        <v>202</v>
      </c>
      <c r="AT407" s="147" t="s">
        <v>197</v>
      </c>
      <c r="AU407" s="147" t="s">
        <v>86</v>
      </c>
      <c r="AY407" s="17" t="s">
        <v>195</v>
      </c>
      <c r="BE407" s="148">
        <f>IF(N407="základní",J407,0)</f>
        <v>0</v>
      </c>
      <c r="BF407" s="148">
        <f>IF(N407="snížená",J407,0)</f>
        <v>0</v>
      </c>
      <c r="BG407" s="148">
        <f>IF(N407="zákl. přenesená",J407,0)</f>
        <v>0</v>
      </c>
      <c r="BH407" s="148">
        <f>IF(N407="sníž. přenesená",J407,0)</f>
        <v>0</v>
      </c>
      <c r="BI407" s="148">
        <f>IF(N407="nulová",J407,0)</f>
        <v>0</v>
      </c>
      <c r="BJ407" s="17" t="s">
        <v>84</v>
      </c>
      <c r="BK407" s="148">
        <f>ROUND(I407*H407,2)</f>
        <v>0</v>
      </c>
      <c r="BL407" s="17" t="s">
        <v>202</v>
      </c>
      <c r="BM407" s="147" t="s">
        <v>2133</v>
      </c>
    </row>
    <row r="408" spans="2:65" s="13" customFormat="1" ht="10.199999999999999">
      <c r="B408" s="156"/>
      <c r="D408" s="150" t="s">
        <v>204</v>
      </c>
      <c r="E408" s="157" t="s">
        <v>1</v>
      </c>
      <c r="F408" s="158" t="s">
        <v>2134</v>
      </c>
      <c r="H408" s="159">
        <v>631.86099999999999</v>
      </c>
      <c r="I408" s="160"/>
      <c r="L408" s="156"/>
      <c r="M408" s="161"/>
      <c r="T408" s="162"/>
      <c r="AT408" s="157" t="s">
        <v>204</v>
      </c>
      <c r="AU408" s="157" t="s">
        <v>86</v>
      </c>
      <c r="AV408" s="13" t="s">
        <v>86</v>
      </c>
      <c r="AW408" s="13" t="s">
        <v>32</v>
      </c>
      <c r="AX408" s="13" t="s">
        <v>84</v>
      </c>
      <c r="AY408" s="157" t="s">
        <v>195</v>
      </c>
    </row>
    <row r="409" spans="2:65" s="1" customFormat="1" ht="33" customHeight="1">
      <c r="B409" s="32"/>
      <c r="C409" s="136" t="s">
        <v>484</v>
      </c>
      <c r="D409" s="136" t="s">
        <v>197</v>
      </c>
      <c r="E409" s="137" t="s">
        <v>929</v>
      </c>
      <c r="F409" s="138" t="s">
        <v>930</v>
      </c>
      <c r="G409" s="139" t="s">
        <v>329</v>
      </c>
      <c r="H409" s="140">
        <v>97.96</v>
      </c>
      <c r="I409" s="141"/>
      <c r="J409" s="142">
        <f>ROUND(I409*H409,2)</f>
        <v>0</v>
      </c>
      <c r="K409" s="138" t="s">
        <v>201</v>
      </c>
      <c r="L409" s="32"/>
      <c r="M409" s="143" t="s">
        <v>1</v>
      </c>
      <c r="N409" s="144" t="s">
        <v>42</v>
      </c>
      <c r="P409" s="145">
        <f>O409*H409</f>
        <v>0</v>
      </c>
      <c r="Q409" s="145">
        <v>2.0000000000000002E-5</v>
      </c>
      <c r="R409" s="145">
        <f>Q409*H409</f>
        <v>1.9591999999999999E-3</v>
      </c>
      <c r="S409" s="145">
        <v>0</v>
      </c>
      <c r="T409" s="146">
        <f>S409*H409</f>
        <v>0</v>
      </c>
      <c r="AR409" s="147" t="s">
        <v>202</v>
      </c>
      <c r="AT409" s="147" t="s">
        <v>197</v>
      </c>
      <c r="AU409" s="147" t="s">
        <v>86</v>
      </c>
      <c r="AY409" s="17" t="s">
        <v>195</v>
      </c>
      <c r="BE409" s="148">
        <f>IF(N409="základní",J409,0)</f>
        <v>0</v>
      </c>
      <c r="BF409" s="148">
        <f>IF(N409="snížená",J409,0)</f>
        <v>0</v>
      </c>
      <c r="BG409" s="148">
        <f>IF(N409="zákl. přenesená",J409,0)</f>
        <v>0</v>
      </c>
      <c r="BH409" s="148">
        <f>IF(N409="sníž. přenesená",J409,0)</f>
        <v>0</v>
      </c>
      <c r="BI409" s="148">
        <f>IF(N409="nulová",J409,0)</f>
        <v>0</v>
      </c>
      <c r="BJ409" s="17" t="s">
        <v>84</v>
      </c>
      <c r="BK409" s="148">
        <f>ROUND(I409*H409,2)</f>
        <v>0</v>
      </c>
      <c r="BL409" s="17" t="s">
        <v>202</v>
      </c>
      <c r="BM409" s="147" t="s">
        <v>2135</v>
      </c>
    </row>
    <row r="410" spans="2:65" s="13" customFormat="1" ht="10.199999999999999">
      <c r="B410" s="156"/>
      <c r="D410" s="150" t="s">
        <v>204</v>
      </c>
      <c r="E410" s="157" t="s">
        <v>1</v>
      </c>
      <c r="F410" s="158" t="s">
        <v>2136</v>
      </c>
      <c r="H410" s="159">
        <v>97.96</v>
      </c>
      <c r="I410" s="160"/>
      <c r="L410" s="156"/>
      <c r="M410" s="161"/>
      <c r="T410" s="162"/>
      <c r="AT410" s="157" t="s">
        <v>204</v>
      </c>
      <c r="AU410" s="157" t="s">
        <v>86</v>
      </c>
      <c r="AV410" s="13" t="s">
        <v>86</v>
      </c>
      <c r="AW410" s="13" t="s">
        <v>32</v>
      </c>
      <c r="AX410" s="13" t="s">
        <v>84</v>
      </c>
      <c r="AY410" s="157" t="s">
        <v>195</v>
      </c>
    </row>
    <row r="411" spans="2:65" s="1" customFormat="1" ht="24.15" customHeight="1">
      <c r="B411" s="32"/>
      <c r="C411" s="136" t="s">
        <v>491</v>
      </c>
      <c r="D411" s="136" t="s">
        <v>197</v>
      </c>
      <c r="E411" s="137" t="s">
        <v>934</v>
      </c>
      <c r="F411" s="138" t="s">
        <v>935</v>
      </c>
      <c r="G411" s="139" t="s">
        <v>432</v>
      </c>
      <c r="H411" s="140">
        <v>1</v>
      </c>
      <c r="I411" s="141"/>
      <c r="J411" s="142">
        <f>ROUND(I411*H411,2)</f>
        <v>0</v>
      </c>
      <c r="K411" s="138" t="s">
        <v>249</v>
      </c>
      <c r="L411" s="32"/>
      <c r="M411" s="143" t="s">
        <v>1</v>
      </c>
      <c r="N411" s="144" t="s">
        <v>42</v>
      </c>
      <c r="P411" s="145">
        <f>O411*H411</f>
        <v>0</v>
      </c>
      <c r="Q411" s="145">
        <v>2.0000000000000002E-5</v>
      </c>
      <c r="R411" s="145">
        <f>Q411*H411</f>
        <v>2.0000000000000002E-5</v>
      </c>
      <c r="S411" s="145">
        <v>0</v>
      </c>
      <c r="T411" s="146">
        <f>S411*H411</f>
        <v>0</v>
      </c>
      <c r="AR411" s="147" t="s">
        <v>202</v>
      </c>
      <c r="AT411" s="147" t="s">
        <v>197</v>
      </c>
      <c r="AU411" s="147" t="s">
        <v>86</v>
      </c>
      <c r="AY411" s="17" t="s">
        <v>195</v>
      </c>
      <c r="BE411" s="148">
        <f>IF(N411="základní",J411,0)</f>
        <v>0</v>
      </c>
      <c r="BF411" s="148">
        <f>IF(N411="snížená",J411,0)</f>
        <v>0</v>
      </c>
      <c r="BG411" s="148">
        <f>IF(N411="zákl. přenesená",J411,0)</f>
        <v>0</v>
      </c>
      <c r="BH411" s="148">
        <f>IF(N411="sníž. přenesená",J411,0)</f>
        <v>0</v>
      </c>
      <c r="BI411" s="148">
        <f>IF(N411="nulová",J411,0)</f>
        <v>0</v>
      </c>
      <c r="BJ411" s="17" t="s">
        <v>84</v>
      </c>
      <c r="BK411" s="148">
        <f>ROUND(I411*H411,2)</f>
        <v>0</v>
      </c>
      <c r="BL411" s="17" t="s">
        <v>202</v>
      </c>
      <c r="BM411" s="147" t="s">
        <v>2137</v>
      </c>
    </row>
    <row r="412" spans="2:65" s="1" customFormat="1" ht="28.8">
      <c r="B412" s="32"/>
      <c r="D412" s="150" t="s">
        <v>251</v>
      </c>
      <c r="F412" s="170" t="s">
        <v>252</v>
      </c>
      <c r="I412" s="171"/>
      <c r="L412" s="32"/>
      <c r="M412" s="172"/>
      <c r="T412" s="56"/>
      <c r="AT412" s="17" t="s">
        <v>251</v>
      </c>
      <c r="AU412" s="17" t="s">
        <v>86</v>
      </c>
    </row>
    <row r="413" spans="2:65" s="13" customFormat="1" ht="10.199999999999999">
      <c r="B413" s="156"/>
      <c r="D413" s="150" t="s">
        <v>204</v>
      </c>
      <c r="E413" s="157" t="s">
        <v>1</v>
      </c>
      <c r="F413" s="158" t="s">
        <v>84</v>
      </c>
      <c r="H413" s="159">
        <v>1</v>
      </c>
      <c r="I413" s="160"/>
      <c r="L413" s="156"/>
      <c r="M413" s="161"/>
      <c r="T413" s="162"/>
      <c r="AT413" s="157" t="s">
        <v>204</v>
      </c>
      <c r="AU413" s="157" t="s">
        <v>86</v>
      </c>
      <c r="AV413" s="13" t="s">
        <v>86</v>
      </c>
      <c r="AW413" s="13" t="s">
        <v>32</v>
      </c>
      <c r="AX413" s="13" t="s">
        <v>84</v>
      </c>
      <c r="AY413" s="157" t="s">
        <v>195</v>
      </c>
    </row>
    <row r="414" spans="2:65" s="1" customFormat="1" ht="24.15" customHeight="1">
      <c r="B414" s="32"/>
      <c r="C414" s="136" t="s">
        <v>497</v>
      </c>
      <c r="D414" s="136" t="s">
        <v>197</v>
      </c>
      <c r="E414" s="137" t="s">
        <v>938</v>
      </c>
      <c r="F414" s="138" t="s">
        <v>939</v>
      </c>
      <c r="G414" s="139" t="s">
        <v>329</v>
      </c>
      <c r="H414" s="140">
        <v>131.41999999999999</v>
      </c>
      <c r="I414" s="141"/>
      <c r="J414" s="142">
        <f>ROUND(I414*H414,2)</f>
        <v>0</v>
      </c>
      <c r="K414" s="138" t="s">
        <v>249</v>
      </c>
      <c r="L414" s="32"/>
      <c r="M414" s="143" t="s">
        <v>1</v>
      </c>
      <c r="N414" s="144" t="s">
        <v>42</v>
      </c>
      <c r="P414" s="145">
        <f>O414*H414</f>
        <v>0</v>
      </c>
      <c r="Q414" s="145">
        <v>2.0000000000000002E-5</v>
      </c>
      <c r="R414" s="145">
        <f>Q414*H414</f>
        <v>2.6283999999999999E-3</v>
      </c>
      <c r="S414" s="145">
        <v>0</v>
      </c>
      <c r="T414" s="146">
        <f>S414*H414</f>
        <v>0</v>
      </c>
      <c r="AR414" s="147" t="s">
        <v>202</v>
      </c>
      <c r="AT414" s="147" t="s">
        <v>197</v>
      </c>
      <c r="AU414" s="147" t="s">
        <v>86</v>
      </c>
      <c r="AY414" s="17" t="s">
        <v>195</v>
      </c>
      <c r="BE414" s="148">
        <f>IF(N414="základní",J414,0)</f>
        <v>0</v>
      </c>
      <c r="BF414" s="148">
        <f>IF(N414="snížená",J414,0)</f>
        <v>0</v>
      </c>
      <c r="BG414" s="148">
        <f>IF(N414="zákl. přenesená",J414,0)</f>
        <v>0</v>
      </c>
      <c r="BH414" s="148">
        <f>IF(N414="sníž. přenesená",J414,0)</f>
        <v>0</v>
      </c>
      <c r="BI414" s="148">
        <f>IF(N414="nulová",J414,0)</f>
        <v>0</v>
      </c>
      <c r="BJ414" s="17" t="s">
        <v>84</v>
      </c>
      <c r="BK414" s="148">
        <f>ROUND(I414*H414,2)</f>
        <v>0</v>
      </c>
      <c r="BL414" s="17" t="s">
        <v>202</v>
      </c>
      <c r="BM414" s="147" t="s">
        <v>2138</v>
      </c>
    </row>
    <row r="415" spans="2:65" s="1" customFormat="1" ht="28.8">
      <c r="B415" s="32"/>
      <c r="D415" s="150" t="s">
        <v>251</v>
      </c>
      <c r="F415" s="170" t="s">
        <v>252</v>
      </c>
      <c r="I415" s="171"/>
      <c r="L415" s="32"/>
      <c r="M415" s="172"/>
      <c r="T415" s="56"/>
      <c r="AT415" s="17" t="s">
        <v>251</v>
      </c>
      <c r="AU415" s="17" t="s">
        <v>86</v>
      </c>
    </row>
    <row r="416" spans="2:65" s="12" customFormat="1" ht="20.399999999999999">
      <c r="B416" s="149"/>
      <c r="D416" s="150" t="s">
        <v>204</v>
      </c>
      <c r="E416" s="151" t="s">
        <v>1</v>
      </c>
      <c r="F416" s="152" t="s">
        <v>941</v>
      </c>
      <c r="H416" s="151" t="s">
        <v>1</v>
      </c>
      <c r="I416" s="153"/>
      <c r="L416" s="149"/>
      <c r="M416" s="154"/>
      <c r="T416" s="155"/>
      <c r="AT416" s="151" t="s">
        <v>204</v>
      </c>
      <c r="AU416" s="151" t="s">
        <v>86</v>
      </c>
      <c r="AV416" s="12" t="s">
        <v>84</v>
      </c>
      <c r="AW416" s="12" t="s">
        <v>32</v>
      </c>
      <c r="AX416" s="12" t="s">
        <v>77</v>
      </c>
      <c r="AY416" s="151" t="s">
        <v>195</v>
      </c>
    </row>
    <row r="417" spans="2:65" s="13" customFormat="1" ht="10.199999999999999">
      <c r="B417" s="156"/>
      <c r="D417" s="150" t="s">
        <v>204</v>
      </c>
      <c r="E417" s="157" t="s">
        <v>1</v>
      </c>
      <c r="F417" s="158" t="s">
        <v>2136</v>
      </c>
      <c r="H417" s="159">
        <v>97.96</v>
      </c>
      <c r="I417" s="160"/>
      <c r="L417" s="156"/>
      <c r="M417" s="161"/>
      <c r="T417" s="162"/>
      <c r="AT417" s="157" t="s">
        <v>204</v>
      </c>
      <c r="AU417" s="157" t="s">
        <v>86</v>
      </c>
      <c r="AV417" s="13" t="s">
        <v>86</v>
      </c>
      <c r="AW417" s="13" t="s">
        <v>32</v>
      </c>
      <c r="AX417" s="13" t="s">
        <v>77</v>
      </c>
      <c r="AY417" s="157" t="s">
        <v>195</v>
      </c>
    </row>
    <row r="418" spans="2:65" s="13" customFormat="1" ht="10.199999999999999">
      <c r="B418" s="156"/>
      <c r="D418" s="150" t="s">
        <v>204</v>
      </c>
      <c r="E418" s="157" t="s">
        <v>1</v>
      </c>
      <c r="F418" s="158" t="s">
        <v>2139</v>
      </c>
      <c r="H418" s="159">
        <v>8.5</v>
      </c>
      <c r="I418" s="160"/>
      <c r="L418" s="156"/>
      <c r="M418" s="161"/>
      <c r="T418" s="162"/>
      <c r="AT418" s="157" t="s">
        <v>204</v>
      </c>
      <c r="AU418" s="157" t="s">
        <v>86</v>
      </c>
      <c r="AV418" s="13" t="s">
        <v>86</v>
      </c>
      <c r="AW418" s="13" t="s">
        <v>32</v>
      </c>
      <c r="AX418" s="13" t="s">
        <v>77</v>
      </c>
      <c r="AY418" s="157" t="s">
        <v>195</v>
      </c>
    </row>
    <row r="419" spans="2:65" s="13" customFormat="1" ht="10.199999999999999">
      <c r="B419" s="156"/>
      <c r="D419" s="150" t="s">
        <v>204</v>
      </c>
      <c r="E419" s="157" t="s">
        <v>1</v>
      </c>
      <c r="F419" s="158" t="s">
        <v>2140</v>
      </c>
      <c r="H419" s="159">
        <v>24.96</v>
      </c>
      <c r="I419" s="160"/>
      <c r="L419" s="156"/>
      <c r="M419" s="161"/>
      <c r="T419" s="162"/>
      <c r="AT419" s="157" t="s">
        <v>204</v>
      </c>
      <c r="AU419" s="157" t="s">
        <v>86</v>
      </c>
      <c r="AV419" s="13" t="s">
        <v>86</v>
      </c>
      <c r="AW419" s="13" t="s">
        <v>32</v>
      </c>
      <c r="AX419" s="13" t="s">
        <v>77</v>
      </c>
      <c r="AY419" s="157" t="s">
        <v>195</v>
      </c>
    </row>
    <row r="420" spans="2:65" s="14" customFormat="1" ht="10.199999999999999">
      <c r="B420" s="163"/>
      <c r="D420" s="150" t="s">
        <v>204</v>
      </c>
      <c r="E420" s="164" t="s">
        <v>1</v>
      </c>
      <c r="F420" s="165" t="s">
        <v>220</v>
      </c>
      <c r="H420" s="166">
        <v>131.41999999999999</v>
      </c>
      <c r="I420" s="167"/>
      <c r="L420" s="163"/>
      <c r="M420" s="168"/>
      <c r="T420" s="169"/>
      <c r="AT420" s="164" t="s">
        <v>204</v>
      </c>
      <c r="AU420" s="164" t="s">
        <v>86</v>
      </c>
      <c r="AV420" s="14" t="s">
        <v>202</v>
      </c>
      <c r="AW420" s="14" t="s">
        <v>32</v>
      </c>
      <c r="AX420" s="14" t="s">
        <v>84</v>
      </c>
      <c r="AY420" s="164" t="s">
        <v>195</v>
      </c>
    </row>
    <row r="421" spans="2:65" s="1" customFormat="1" ht="24.15" customHeight="1">
      <c r="B421" s="32"/>
      <c r="C421" s="136" t="s">
        <v>502</v>
      </c>
      <c r="D421" s="136" t="s">
        <v>197</v>
      </c>
      <c r="E421" s="137" t="s">
        <v>945</v>
      </c>
      <c r="F421" s="138" t="s">
        <v>946</v>
      </c>
      <c r="G421" s="139" t="s">
        <v>244</v>
      </c>
      <c r="H421" s="140">
        <v>6</v>
      </c>
      <c r="I421" s="141"/>
      <c r="J421" s="142">
        <f>ROUND(I421*H421,2)</f>
        <v>0</v>
      </c>
      <c r="K421" s="138" t="s">
        <v>201</v>
      </c>
      <c r="L421" s="32"/>
      <c r="M421" s="143" t="s">
        <v>1</v>
      </c>
      <c r="N421" s="144" t="s">
        <v>42</v>
      </c>
      <c r="P421" s="145">
        <f>O421*H421</f>
        <v>0</v>
      </c>
      <c r="Q421" s="145">
        <v>0</v>
      </c>
      <c r="R421" s="145">
        <f>Q421*H421</f>
        <v>0</v>
      </c>
      <c r="S421" s="145">
        <v>0</v>
      </c>
      <c r="T421" s="146">
        <f>S421*H421</f>
        <v>0</v>
      </c>
      <c r="AR421" s="147" t="s">
        <v>202</v>
      </c>
      <c r="AT421" s="147" t="s">
        <v>197</v>
      </c>
      <c r="AU421" s="147" t="s">
        <v>86</v>
      </c>
      <c r="AY421" s="17" t="s">
        <v>195</v>
      </c>
      <c r="BE421" s="148">
        <f>IF(N421="základní",J421,0)</f>
        <v>0</v>
      </c>
      <c r="BF421" s="148">
        <f>IF(N421="snížená",J421,0)</f>
        <v>0</v>
      </c>
      <c r="BG421" s="148">
        <f>IF(N421="zákl. přenesená",J421,0)</f>
        <v>0</v>
      </c>
      <c r="BH421" s="148">
        <f>IF(N421="sníž. přenesená",J421,0)</f>
        <v>0</v>
      </c>
      <c r="BI421" s="148">
        <f>IF(N421="nulová",J421,0)</f>
        <v>0</v>
      </c>
      <c r="BJ421" s="17" t="s">
        <v>84</v>
      </c>
      <c r="BK421" s="148">
        <f>ROUND(I421*H421,2)</f>
        <v>0</v>
      </c>
      <c r="BL421" s="17" t="s">
        <v>202</v>
      </c>
      <c r="BM421" s="147" t="s">
        <v>2141</v>
      </c>
    </row>
    <row r="422" spans="2:65" s="12" customFormat="1" ht="10.199999999999999">
      <c r="B422" s="149"/>
      <c r="D422" s="150" t="s">
        <v>204</v>
      </c>
      <c r="E422" s="151" t="s">
        <v>1</v>
      </c>
      <c r="F422" s="152" t="s">
        <v>948</v>
      </c>
      <c r="H422" s="151" t="s">
        <v>1</v>
      </c>
      <c r="I422" s="153"/>
      <c r="L422" s="149"/>
      <c r="M422" s="154"/>
      <c r="T422" s="155"/>
      <c r="AT422" s="151" t="s">
        <v>204</v>
      </c>
      <c r="AU422" s="151" t="s">
        <v>86</v>
      </c>
      <c r="AV422" s="12" t="s">
        <v>84</v>
      </c>
      <c r="AW422" s="12" t="s">
        <v>32</v>
      </c>
      <c r="AX422" s="12" t="s">
        <v>77</v>
      </c>
      <c r="AY422" s="151" t="s">
        <v>195</v>
      </c>
    </row>
    <row r="423" spans="2:65" s="13" customFormat="1" ht="10.199999999999999">
      <c r="B423" s="156"/>
      <c r="D423" s="150" t="s">
        <v>204</v>
      </c>
      <c r="E423" s="157" t="s">
        <v>1</v>
      </c>
      <c r="F423" s="158" t="s">
        <v>230</v>
      </c>
      <c r="H423" s="159">
        <v>6</v>
      </c>
      <c r="I423" s="160"/>
      <c r="L423" s="156"/>
      <c r="M423" s="161"/>
      <c r="T423" s="162"/>
      <c r="AT423" s="157" t="s">
        <v>204</v>
      </c>
      <c r="AU423" s="157" t="s">
        <v>86</v>
      </c>
      <c r="AV423" s="13" t="s">
        <v>86</v>
      </c>
      <c r="AW423" s="13" t="s">
        <v>32</v>
      </c>
      <c r="AX423" s="13" t="s">
        <v>77</v>
      </c>
      <c r="AY423" s="157" t="s">
        <v>195</v>
      </c>
    </row>
    <row r="424" spans="2:65" s="14" customFormat="1" ht="10.199999999999999">
      <c r="B424" s="163"/>
      <c r="D424" s="150" t="s">
        <v>204</v>
      </c>
      <c r="E424" s="164" t="s">
        <v>1</v>
      </c>
      <c r="F424" s="165" t="s">
        <v>220</v>
      </c>
      <c r="H424" s="166">
        <v>6</v>
      </c>
      <c r="I424" s="167"/>
      <c r="L424" s="163"/>
      <c r="M424" s="168"/>
      <c r="T424" s="169"/>
      <c r="AT424" s="164" t="s">
        <v>204</v>
      </c>
      <c r="AU424" s="164" t="s">
        <v>86</v>
      </c>
      <c r="AV424" s="14" t="s">
        <v>202</v>
      </c>
      <c r="AW424" s="14" t="s">
        <v>32</v>
      </c>
      <c r="AX424" s="14" t="s">
        <v>84</v>
      </c>
      <c r="AY424" s="164" t="s">
        <v>195</v>
      </c>
    </row>
    <row r="425" spans="2:65" s="1" customFormat="1" ht="21.75" customHeight="1">
      <c r="B425" s="32"/>
      <c r="C425" s="183" t="s">
        <v>509</v>
      </c>
      <c r="D425" s="183" t="s">
        <v>612</v>
      </c>
      <c r="E425" s="184" t="s">
        <v>950</v>
      </c>
      <c r="F425" s="185" t="s">
        <v>951</v>
      </c>
      <c r="G425" s="186" t="s">
        <v>244</v>
      </c>
      <c r="H425" s="187">
        <v>6</v>
      </c>
      <c r="I425" s="188"/>
      <c r="J425" s="189">
        <f>ROUND(I425*H425,2)</f>
        <v>0</v>
      </c>
      <c r="K425" s="185" t="s">
        <v>249</v>
      </c>
      <c r="L425" s="190"/>
      <c r="M425" s="191" t="s">
        <v>1</v>
      </c>
      <c r="N425" s="192" t="s">
        <v>42</v>
      </c>
      <c r="P425" s="145">
        <f>O425*H425</f>
        <v>0</v>
      </c>
      <c r="Q425" s="145">
        <v>6.0000000000000002E-5</v>
      </c>
      <c r="R425" s="145">
        <f>Q425*H425</f>
        <v>3.6000000000000002E-4</v>
      </c>
      <c r="S425" s="145">
        <v>0</v>
      </c>
      <c r="T425" s="146">
        <f>S425*H425</f>
        <v>0</v>
      </c>
      <c r="AR425" s="147" t="s">
        <v>240</v>
      </c>
      <c r="AT425" s="147" t="s">
        <v>612</v>
      </c>
      <c r="AU425" s="147" t="s">
        <v>86</v>
      </c>
      <c r="AY425" s="17" t="s">
        <v>195</v>
      </c>
      <c r="BE425" s="148">
        <f>IF(N425="základní",J425,0)</f>
        <v>0</v>
      </c>
      <c r="BF425" s="148">
        <f>IF(N425="snížená",J425,0)</f>
        <v>0</v>
      </c>
      <c r="BG425" s="148">
        <f>IF(N425="zákl. přenesená",J425,0)</f>
        <v>0</v>
      </c>
      <c r="BH425" s="148">
        <f>IF(N425="sníž. přenesená",J425,0)</f>
        <v>0</v>
      </c>
      <c r="BI425" s="148">
        <f>IF(N425="nulová",J425,0)</f>
        <v>0</v>
      </c>
      <c r="BJ425" s="17" t="s">
        <v>84</v>
      </c>
      <c r="BK425" s="148">
        <f>ROUND(I425*H425,2)</f>
        <v>0</v>
      </c>
      <c r="BL425" s="17" t="s">
        <v>202</v>
      </c>
      <c r="BM425" s="147" t="s">
        <v>2142</v>
      </c>
    </row>
    <row r="426" spans="2:65" s="13" customFormat="1" ht="10.199999999999999">
      <c r="B426" s="156"/>
      <c r="D426" s="150" t="s">
        <v>204</v>
      </c>
      <c r="E426" s="157" t="s">
        <v>1</v>
      </c>
      <c r="F426" s="158" t="s">
        <v>230</v>
      </c>
      <c r="H426" s="159">
        <v>6</v>
      </c>
      <c r="I426" s="160"/>
      <c r="L426" s="156"/>
      <c r="M426" s="161"/>
      <c r="T426" s="162"/>
      <c r="AT426" s="157" t="s">
        <v>204</v>
      </c>
      <c r="AU426" s="157" t="s">
        <v>86</v>
      </c>
      <c r="AV426" s="13" t="s">
        <v>86</v>
      </c>
      <c r="AW426" s="13" t="s">
        <v>32</v>
      </c>
      <c r="AX426" s="13" t="s">
        <v>84</v>
      </c>
      <c r="AY426" s="157" t="s">
        <v>195</v>
      </c>
    </row>
    <row r="427" spans="2:65" s="1" customFormat="1" ht="16.5" customHeight="1">
      <c r="B427" s="32"/>
      <c r="C427" s="136" t="s">
        <v>513</v>
      </c>
      <c r="D427" s="136" t="s">
        <v>197</v>
      </c>
      <c r="E427" s="137" t="s">
        <v>954</v>
      </c>
      <c r="F427" s="138" t="s">
        <v>955</v>
      </c>
      <c r="G427" s="139" t="s">
        <v>244</v>
      </c>
      <c r="H427" s="140">
        <v>6</v>
      </c>
      <c r="I427" s="141"/>
      <c r="J427" s="142">
        <f>ROUND(I427*H427,2)</f>
        <v>0</v>
      </c>
      <c r="K427" s="138" t="s">
        <v>201</v>
      </c>
      <c r="L427" s="32"/>
      <c r="M427" s="143" t="s">
        <v>1</v>
      </c>
      <c r="N427" s="144" t="s">
        <v>42</v>
      </c>
      <c r="P427" s="145">
        <f>O427*H427</f>
        <v>0</v>
      </c>
      <c r="Q427" s="145">
        <v>0</v>
      </c>
      <c r="R427" s="145">
        <f>Q427*H427</f>
        <v>0</v>
      </c>
      <c r="S427" s="145">
        <v>0</v>
      </c>
      <c r="T427" s="146">
        <f>S427*H427</f>
        <v>0</v>
      </c>
      <c r="AR427" s="147" t="s">
        <v>202</v>
      </c>
      <c r="AT427" s="147" t="s">
        <v>197</v>
      </c>
      <c r="AU427" s="147" t="s">
        <v>86</v>
      </c>
      <c r="AY427" s="17" t="s">
        <v>195</v>
      </c>
      <c r="BE427" s="148">
        <f>IF(N427="základní",J427,0)</f>
        <v>0</v>
      </c>
      <c r="BF427" s="148">
        <f>IF(N427="snížená",J427,0)</f>
        <v>0</v>
      </c>
      <c r="BG427" s="148">
        <f>IF(N427="zákl. přenesená",J427,0)</f>
        <v>0</v>
      </c>
      <c r="BH427" s="148">
        <f>IF(N427="sníž. přenesená",J427,0)</f>
        <v>0</v>
      </c>
      <c r="BI427" s="148">
        <f>IF(N427="nulová",J427,0)</f>
        <v>0</v>
      </c>
      <c r="BJ427" s="17" t="s">
        <v>84</v>
      </c>
      <c r="BK427" s="148">
        <f>ROUND(I427*H427,2)</f>
        <v>0</v>
      </c>
      <c r="BL427" s="17" t="s">
        <v>202</v>
      </c>
      <c r="BM427" s="147" t="s">
        <v>2143</v>
      </c>
    </row>
    <row r="428" spans="2:65" s="13" customFormat="1" ht="10.199999999999999">
      <c r="B428" s="156"/>
      <c r="D428" s="150" t="s">
        <v>204</v>
      </c>
      <c r="E428" s="157" t="s">
        <v>1</v>
      </c>
      <c r="F428" s="158" t="s">
        <v>230</v>
      </c>
      <c r="H428" s="159">
        <v>6</v>
      </c>
      <c r="I428" s="160"/>
      <c r="L428" s="156"/>
      <c r="M428" s="161"/>
      <c r="T428" s="162"/>
      <c r="AT428" s="157" t="s">
        <v>204</v>
      </c>
      <c r="AU428" s="157" t="s">
        <v>86</v>
      </c>
      <c r="AV428" s="13" t="s">
        <v>86</v>
      </c>
      <c r="AW428" s="13" t="s">
        <v>32</v>
      </c>
      <c r="AX428" s="13" t="s">
        <v>77</v>
      </c>
      <c r="AY428" s="157" t="s">
        <v>195</v>
      </c>
    </row>
    <row r="429" spans="2:65" s="14" customFormat="1" ht="10.199999999999999">
      <c r="B429" s="163"/>
      <c r="D429" s="150" t="s">
        <v>204</v>
      </c>
      <c r="E429" s="164" t="s">
        <v>1</v>
      </c>
      <c r="F429" s="165" t="s">
        <v>220</v>
      </c>
      <c r="H429" s="166">
        <v>6</v>
      </c>
      <c r="I429" s="167"/>
      <c r="L429" s="163"/>
      <c r="M429" s="168"/>
      <c r="T429" s="169"/>
      <c r="AT429" s="164" t="s">
        <v>204</v>
      </c>
      <c r="AU429" s="164" t="s">
        <v>86</v>
      </c>
      <c r="AV429" s="14" t="s">
        <v>202</v>
      </c>
      <c r="AW429" s="14" t="s">
        <v>32</v>
      </c>
      <c r="AX429" s="14" t="s">
        <v>84</v>
      </c>
      <c r="AY429" s="164" t="s">
        <v>195</v>
      </c>
    </row>
    <row r="430" spans="2:65" s="1" customFormat="1" ht="16.5" customHeight="1">
      <c r="B430" s="32"/>
      <c r="C430" s="183" t="s">
        <v>520</v>
      </c>
      <c r="D430" s="183" t="s">
        <v>612</v>
      </c>
      <c r="E430" s="184" t="s">
        <v>958</v>
      </c>
      <c r="F430" s="185" t="s">
        <v>959</v>
      </c>
      <c r="G430" s="186" t="s">
        <v>244</v>
      </c>
      <c r="H430" s="187">
        <v>6</v>
      </c>
      <c r="I430" s="188"/>
      <c r="J430" s="189">
        <f>ROUND(I430*H430,2)</f>
        <v>0</v>
      </c>
      <c r="K430" s="185" t="s">
        <v>201</v>
      </c>
      <c r="L430" s="190"/>
      <c r="M430" s="191" t="s">
        <v>1</v>
      </c>
      <c r="N430" s="192" t="s">
        <v>42</v>
      </c>
      <c r="P430" s="145">
        <f>O430*H430</f>
        <v>0</v>
      </c>
      <c r="Q430" s="145">
        <v>1.1900000000000001E-3</v>
      </c>
      <c r="R430" s="145">
        <f>Q430*H430</f>
        <v>7.1400000000000005E-3</v>
      </c>
      <c r="S430" s="145">
        <v>0</v>
      </c>
      <c r="T430" s="146">
        <f>S430*H430</f>
        <v>0</v>
      </c>
      <c r="AR430" s="147" t="s">
        <v>240</v>
      </c>
      <c r="AT430" s="147" t="s">
        <v>612</v>
      </c>
      <c r="AU430" s="147" t="s">
        <v>86</v>
      </c>
      <c r="AY430" s="17" t="s">
        <v>195</v>
      </c>
      <c r="BE430" s="148">
        <f>IF(N430="základní",J430,0)</f>
        <v>0</v>
      </c>
      <c r="BF430" s="148">
        <f>IF(N430="snížená",J430,0)</f>
        <v>0</v>
      </c>
      <c r="BG430" s="148">
        <f>IF(N430="zákl. přenesená",J430,0)</f>
        <v>0</v>
      </c>
      <c r="BH430" s="148">
        <f>IF(N430="sníž. přenesená",J430,0)</f>
        <v>0</v>
      </c>
      <c r="BI430" s="148">
        <f>IF(N430="nulová",J430,0)</f>
        <v>0</v>
      </c>
      <c r="BJ430" s="17" t="s">
        <v>84</v>
      </c>
      <c r="BK430" s="148">
        <f>ROUND(I430*H430,2)</f>
        <v>0</v>
      </c>
      <c r="BL430" s="17" t="s">
        <v>202</v>
      </c>
      <c r="BM430" s="147" t="s">
        <v>2144</v>
      </c>
    </row>
    <row r="431" spans="2:65" s="13" customFormat="1" ht="10.199999999999999">
      <c r="B431" s="156"/>
      <c r="D431" s="150" t="s">
        <v>204</v>
      </c>
      <c r="E431" s="157" t="s">
        <v>1</v>
      </c>
      <c r="F431" s="158" t="s">
        <v>230</v>
      </c>
      <c r="H431" s="159">
        <v>6</v>
      </c>
      <c r="I431" s="160"/>
      <c r="L431" s="156"/>
      <c r="M431" s="161"/>
      <c r="T431" s="162"/>
      <c r="AT431" s="157" t="s">
        <v>204</v>
      </c>
      <c r="AU431" s="157" t="s">
        <v>86</v>
      </c>
      <c r="AV431" s="13" t="s">
        <v>86</v>
      </c>
      <c r="AW431" s="13" t="s">
        <v>32</v>
      </c>
      <c r="AX431" s="13" t="s">
        <v>84</v>
      </c>
      <c r="AY431" s="157" t="s">
        <v>195</v>
      </c>
    </row>
    <row r="432" spans="2:65" s="11" customFormat="1" ht="22.8" customHeight="1">
      <c r="B432" s="124"/>
      <c r="D432" s="125" t="s">
        <v>76</v>
      </c>
      <c r="E432" s="134" t="s">
        <v>246</v>
      </c>
      <c r="F432" s="134" t="s">
        <v>961</v>
      </c>
      <c r="I432" s="127"/>
      <c r="J432" s="135">
        <f>BK432</f>
        <v>0</v>
      </c>
      <c r="L432" s="124"/>
      <c r="M432" s="129"/>
      <c r="P432" s="130">
        <f>SUM(P433:P466)</f>
        <v>0</v>
      </c>
      <c r="R432" s="130">
        <f>SUM(R433:R466)</f>
        <v>0.1381</v>
      </c>
      <c r="T432" s="131">
        <f>SUM(T433:T466)</f>
        <v>0</v>
      </c>
      <c r="AR432" s="125" t="s">
        <v>84</v>
      </c>
      <c r="AT432" s="132" t="s">
        <v>76</v>
      </c>
      <c r="AU432" s="132" t="s">
        <v>84</v>
      </c>
      <c r="AY432" s="125" t="s">
        <v>195</v>
      </c>
      <c r="BK432" s="133">
        <f>SUM(BK433:BK466)</f>
        <v>0</v>
      </c>
    </row>
    <row r="433" spans="2:65" s="1" customFormat="1" ht="33" customHeight="1">
      <c r="B433" s="32"/>
      <c r="C433" s="136" t="s">
        <v>527</v>
      </c>
      <c r="D433" s="136" t="s">
        <v>197</v>
      </c>
      <c r="E433" s="137" t="s">
        <v>963</v>
      </c>
      <c r="F433" s="138" t="s">
        <v>964</v>
      </c>
      <c r="G433" s="139" t="s">
        <v>200</v>
      </c>
      <c r="H433" s="140">
        <v>471</v>
      </c>
      <c r="I433" s="141"/>
      <c r="J433" s="142">
        <f>ROUND(I433*H433,2)</f>
        <v>0</v>
      </c>
      <c r="K433" s="138" t="s">
        <v>201</v>
      </c>
      <c r="L433" s="32"/>
      <c r="M433" s="143" t="s">
        <v>1</v>
      </c>
      <c r="N433" s="144" t="s">
        <v>42</v>
      </c>
      <c r="P433" s="145">
        <f>O433*H433</f>
        <v>0</v>
      </c>
      <c r="Q433" s="145">
        <v>0</v>
      </c>
      <c r="R433" s="145">
        <f>Q433*H433</f>
        <v>0</v>
      </c>
      <c r="S433" s="145">
        <v>0</v>
      </c>
      <c r="T433" s="146">
        <f>S433*H433</f>
        <v>0</v>
      </c>
      <c r="AR433" s="147" t="s">
        <v>202</v>
      </c>
      <c r="AT433" s="147" t="s">
        <v>197</v>
      </c>
      <c r="AU433" s="147" t="s">
        <v>86</v>
      </c>
      <c r="AY433" s="17" t="s">
        <v>195</v>
      </c>
      <c r="BE433" s="148">
        <f>IF(N433="základní",J433,0)</f>
        <v>0</v>
      </c>
      <c r="BF433" s="148">
        <f>IF(N433="snížená",J433,0)</f>
        <v>0</v>
      </c>
      <c r="BG433" s="148">
        <f>IF(N433="zákl. přenesená",J433,0)</f>
        <v>0</v>
      </c>
      <c r="BH433" s="148">
        <f>IF(N433="sníž. přenesená",J433,0)</f>
        <v>0</v>
      </c>
      <c r="BI433" s="148">
        <f>IF(N433="nulová",J433,0)</f>
        <v>0</v>
      </c>
      <c r="BJ433" s="17" t="s">
        <v>84</v>
      </c>
      <c r="BK433" s="148">
        <f>ROUND(I433*H433,2)</f>
        <v>0</v>
      </c>
      <c r="BL433" s="17" t="s">
        <v>202</v>
      </c>
      <c r="BM433" s="147" t="s">
        <v>2145</v>
      </c>
    </row>
    <row r="434" spans="2:65" s="12" customFormat="1" ht="10.199999999999999">
      <c r="B434" s="149"/>
      <c r="D434" s="150" t="s">
        <v>204</v>
      </c>
      <c r="E434" s="151" t="s">
        <v>1</v>
      </c>
      <c r="F434" s="152" t="s">
        <v>966</v>
      </c>
      <c r="H434" s="151" t="s">
        <v>1</v>
      </c>
      <c r="I434" s="153"/>
      <c r="L434" s="149"/>
      <c r="M434" s="154"/>
      <c r="T434" s="155"/>
      <c r="AT434" s="151" t="s">
        <v>204</v>
      </c>
      <c r="AU434" s="151" t="s">
        <v>86</v>
      </c>
      <c r="AV434" s="12" t="s">
        <v>84</v>
      </c>
      <c r="AW434" s="12" t="s">
        <v>32</v>
      </c>
      <c r="AX434" s="12" t="s">
        <v>77</v>
      </c>
      <c r="AY434" s="151" t="s">
        <v>195</v>
      </c>
    </row>
    <row r="435" spans="2:65" s="13" customFormat="1" ht="10.199999999999999">
      <c r="B435" s="156"/>
      <c r="D435" s="150" t="s">
        <v>204</v>
      </c>
      <c r="E435" s="157" t="s">
        <v>1</v>
      </c>
      <c r="F435" s="158" t="s">
        <v>2146</v>
      </c>
      <c r="H435" s="159">
        <v>380</v>
      </c>
      <c r="I435" s="160"/>
      <c r="L435" s="156"/>
      <c r="M435" s="161"/>
      <c r="T435" s="162"/>
      <c r="AT435" s="157" t="s">
        <v>204</v>
      </c>
      <c r="AU435" s="157" t="s">
        <v>86</v>
      </c>
      <c r="AV435" s="13" t="s">
        <v>86</v>
      </c>
      <c r="AW435" s="13" t="s">
        <v>32</v>
      </c>
      <c r="AX435" s="13" t="s">
        <v>77</v>
      </c>
      <c r="AY435" s="157" t="s">
        <v>195</v>
      </c>
    </row>
    <row r="436" spans="2:65" s="13" customFormat="1" ht="10.199999999999999">
      <c r="B436" s="156"/>
      <c r="D436" s="150" t="s">
        <v>204</v>
      </c>
      <c r="E436" s="157" t="s">
        <v>1</v>
      </c>
      <c r="F436" s="158" t="s">
        <v>2147</v>
      </c>
      <c r="H436" s="159">
        <v>91</v>
      </c>
      <c r="I436" s="160"/>
      <c r="L436" s="156"/>
      <c r="M436" s="161"/>
      <c r="T436" s="162"/>
      <c r="AT436" s="157" t="s">
        <v>204</v>
      </c>
      <c r="AU436" s="157" t="s">
        <v>86</v>
      </c>
      <c r="AV436" s="13" t="s">
        <v>86</v>
      </c>
      <c r="AW436" s="13" t="s">
        <v>32</v>
      </c>
      <c r="AX436" s="13" t="s">
        <v>77</v>
      </c>
      <c r="AY436" s="157" t="s">
        <v>195</v>
      </c>
    </row>
    <row r="437" spans="2:65" s="14" customFormat="1" ht="10.199999999999999">
      <c r="B437" s="163"/>
      <c r="D437" s="150" t="s">
        <v>204</v>
      </c>
      <c r="E437" s="164" t="s">
        <v>1</v>
      </c>
      <c r="F437" s="165" t="s">
        <v>220</v>
      </c>
      <c r="H437" s="166">
        <v>471</v>
      </c>
      <c r="I437" s="167"/>
      <c r="L437" s="163"/>
      <c r="M437" s="168"/>
      <c r="T437" s="169"/>
      <c r="AT437" s="164" t="s">
        <v>204</v>
      </c>
      <c r="AU437" s="164" t="s">
        <v>86</v>
      </c>
      <c r="AV437" s="14" t="s">
        <v>202</v>
      </c>
      <c r="AW437" s="14" t="s">
        <v>32</v>
      </c>
      <c r="AX437" s="14" t="s">
        <v>84</v>
      </c>
      <c r="AY437" s="164" t="s">
        <v>195</v>
      </c>
    </row>
    <row r="438" spans="2:65" s="1" customFormat="1" ht="33" customHeight="1">
      <c r="B438" s="32"/>
      <c r="C438" s="136" t="s">
        <v>533</v>
      </c>
      <c r="D438" s="136" t="s">
        <v>197</v>
      </c>
      <c r="E438" s="137" t="s">
        <v>970</v>
      </c>
      <c r="F438" s="138" t="s">
        <v>971</v>
      </c>
      <c r="G438" s="139" t="s">
        <v>200</v>
      </c>
      <c r="H438" s="140">
        <v>28260</v>
      </c>
      <c r="I438" s="141"/>
      <c r="J438" s="142">
        <f>ROUND(I438*H438,2)</f>
        <v>0</v>
      </c>
      <c r="K438" s="138" t="s">
        <v>201</v>
      </c>
      <c r="L438" s="32"/>
      <c r="M438" s="143" t="s">
        <v>1</v>
      </c>
      <c r="N438" s="144" t="s">
        <v>42</v>
      </c>
      <c r="P438" s="145">
        <f>O438*H438</f>
        <v>0</v>
      </c>
      <c r="Q438" s="145">
        <v>0</v>
      </c>
      <c r="R438" s="145">
        <f>Q438*H438</f>
        <v>0</v>
      </c>
      <c r="S438" s="145">
        <v>0</v>
      </c>
      <c r="T438" s="146">
        <f>S438*H438</f>
        <v>0</v>
      </c>
      <c r="AR438" s="147" t="s">
        <v>202</v>
      </c>
      <c r="AT438" s="147" t="s">
        <v>197</v>
      </c>
      <c r="AU438" s="147" t="s">
        <v>86</v>
      </c>
      <c r="AY438" s="17" t="s">
        <v>195</v>
      </c>
      <c r="BE438" s="148">
        <f>IF(N438="základní",J438,0)</f>
        <v>0</v>
      </c>
      <c r="BF438" s="148">
        <f>IF(N438="snížená",J438,0)</f>
        <v>0</v>
      </c>
      <c r="BG438" s="148">
        <f>IF(N438="zákl. přenesená",J438,0)</f>
        <v>0</v>
      </c>
      <c r="BH438" s="148">
        <f>IF(N438="sníž. přenesená",J438,0)</f>
        <v>0</v>
      </c>
      <c r="BI438" s="148">
        <f>IF(N438="nulová",J438,0)</f>
        <v>0</v>
      </c>
      <c r="BJ438" s="17" t="s">
        <v>84</v>
      </c>
      <c r="BK438" s="148">
        <f>ROUND(I438*H438,2)</f>
        <v>0</v>
      </c>
      <c r="BL438" s="17" t="s">
        <v>202</v>
      </c>
      <c r="BM438" s="147" t="s">
        <v>2148</v>
      </c>
    </row>
    <row r="439" spans="2:65" s="13" customFormat="1" ht="10.199999999999999">
      <c r="B439" s="156"/>
      <c r="D439" s="150" t="s">
        <v>204</v>
      </c>
      <c r="E439" s="157" t="s">
        <v>1</v>
      </c>
      <c r="F439" s="158" t="s">
        <v>2149</v>
      </c>
      <c r="H439" s="159">
        <v>28260</v>
      </c>
      <c r="I439" s="160"/>
      <c r="L439" s="156"/>
      <c r="M439" s="161"/>
      <c r="T439" s="162"/>
      <c r="AT439" s="157" t="s">
        <v>204</v>
      </c>
      <c r="AU439" s="157" t="s">
        <v>86</v>
      </c>
      <c r="AV439" s="13" t="s">
        <v>86</v>
      </c>
      <c r="AW439" s="13" t="s">
        <v>32</v>
      </c>
      <c r="AX439" s="13" t="s">
        <v>84</v>
      </c>
      <c r="AY439" s="157" t="s">
        <v>195</v>
      </c>
    </row>
    <row r="440" spans="2:65" s="1" customFormat="1" ht="33" customHeight="1">
      <c r="B440" s="32"/>
      <c r="C440" s="136" t="s">
        <v>537</v>
      </c>
      <c r="D440" s="136" t="s">
        <v>197</v>
      </c>
      <c r="E440" s="137" t="s">
        <v>975</v>
      </c>
      <c r="F440" s="138" t="s">
        <v>976</v>
      </c>
      <c r="G440" s="139" t="s">
        <v>200</v>
      </c>
      <c r="H440" s="140">
        <v>471</v>
      </c>
      <c r="I440" s="141"/>
      <c r="J440" s="142">
        <f>ROUND(I440*H440,2)</f>
        <v>0</v>
      </c>
      <c r="K440" s="138" t="s">
        <v>201</v>
      </c>
      <c r="L440" s="32"/>
      <c r="M440" s="143" t="s">
        <v>1</v>
      </c>
      <c r="N440" s="144" t="s">
        <v>42</v>
      </c>
      <c r="P440" s="145">
        <f>O440*H440</f>
        <v>0</v>
      </c>
      <c r="Q440" s="145">
        <v>0</v>
      </c>
      <c r="R440" s="145">
        <f>Q440*H440</f>
        <v>0</v>
      </c>
      <c r="S440" s="145">
        <v>0</v>
      </c>
      <c r="T440" s="146">
        <f>S440*H440</f>
        <v>0</v>
      </c>
      <c r="AR440" s="147" t="s">
        <v>202</v>
      </c>
      <c r="AT440" s="147" t="s">
        <v>197</v>
      </c>
      <c r="AU440" s="147" t="s">
        <v>86</v>
      </c>
      <c r="AY440" s="17" t="s">
        <v>195</v>
      </c>
      <c r="BE440" s="148">
        <f>IF(N440="základní",J440,0)</f>
        <v>0</v>
      </c>
      <c r="BF440" s="148">
        <f>IF(N440="snížená",J440,0)</f>
        <v>0</v>
      </c>
      <c r="BG440" s="148">
        <f>IF(N440="zákl. přenesená",J440,0)</f>
        <v>0</v>
      </c>
      <c r="BH440" s="148">
        <f>IF(N440="sníž. přenesená",J440,0)</f>
        <v>0</v>
      </c>
      <c r="BI440" s="148">
        <f>IF(N440="nulová",J440,0)</f>
        <v>0</v>
      </c>
      <c r="BJ440" s="17" t="s">
        <v>84</v>
      </c>
      <c r="BK440" s="148">
        <f>ROUND(I440*H440,2)</f>
        <v>0</v>
      </c>
      <c r="BL440" s="17" t="s">
        <v>202</v>
      </c>
      <c r="BM440" s="147" t="s">
        <v>2150</v>
      </c>
    </row>
    <row r="441" spans="2:65" s="13" customFormat="1" ht="10.199999999999999">
      <c r="B441" s="156"/>
      <c r="D441" s="150" t="s">
        <v>204</v>
      </c>
      <c r="E441" s="157" t="s">
        <v>1</v>
      </c>
      <c r="F441" s="158" t="s">
        <v>2151</v>
      </c>
      <c r="H441" s="159">
        <v>471</v>
      </c>
      <c r="I441" s="160"/>
      <c r="L441" s="156"/>
      <c r="M441" s="161"/>
      <c r="T441" s="162"/>
      <c r="AT441" s="157" t="s">
        <v>204</v>
      </c>
      <c r="AU441" s="157" t="s">
        <v>86</v>
      </c>
      <c r="AV441" s="13" t="s">
        <v>86</v>
      </c>
      <c r="AW441" s="13" t="s">
        <v>32</v>
      </c>
      <c r="AX441" s="13" t="s">
        <v>84</v>
      </c>
      <c r="AY441" s="157" t="s">
        <v>195</v>
      </c>
    </row>
    <row r="442" spans="2:65" s="1" customFormat="1" ht="16.5" customHeight="1">
      <c r="B442" s="32"/>
      <c r="C442" s="136" t="s">
        <v>541</v>
      </c>
      <c r="D442" s="136" t="s">
        <v>197</v>
      </c>
      <c r="E442" s="137" t="s">
        <v>980</v>
      </c>
      <c r="F442" s="138" t="s">
        <v>981</v>
      </c>
      <c r="G442" s="139" t="s">
        <v>200</v>
      </c>
      <c r="H442" s="140">
        <v>471</v>
      </c>
      <c r="I442" s="141"/>
      <c r="J442" s="142">
        <f>ROUND(I442*H442,2)</f>
        <v>0</v>
      </c>
      <c r="K442" s="138" t="s">
        <v>201</v>
      </c>
      <c r="L442" s="32"/>
      <c r="M442" s="143" t="s">
        <v>1</v>
      </c>
      <c r="N442" s="144" t="s">
        <v>42</v>
      </c>
      <c r="P442" s="145">
        <f>O442*H442</f>
        <v>0</v>
      </c>
      <c r="Q442" s="145">
        <v>0</v>
      </c>
      <c r="R442" s="145">
        <f>Q442*H442</f>
        <v>0</v>
      </c>
      <c r="S442" s="145">
        <v>0</v>
      </c>
      <c r="T442" s="146">
        <f>S442*H442</f>
        <v>0</v>
      </c>
      <c r="AR442" s="147" t="s">
        <v>202</v>
      </c>
      <c r="AT442" s="147" t="s">
        <v>197</v>
      </c>
      <c r="AU442" s="147" t="s">
        <v>86</v>
      </c>
      <c r="AY442" s="17" t="s">
        <v>195</v>
      </c>
      <c r="BE442" s="148">
        <f>IF(N442="základní",J442,0)</f>
        <v>0</v>
      </c>
      <c r="BF442" s="148">
        <f>IF(N442="snížená",J442,0)</f>
        <v>0</v>
      </c>
      <c r="BG442" s="148">
        <f>IF(N442="zákl. přenesená",J442,0)</f>
        <v>0</v>
      </c>
      <c r="BH442" s="148">
        <f>IF(N442="sníž. přenesená",J442,0)</f>
        <v>0</v>
      </c>
      <c r="BI442" s="148">
        <f>IF(N442="nulová",J442,0)</f>
        <v>0</v>
      </c>
      <c r="BJ442" s="17" t="s">
        <v>84</v>
      </c>
      <c r="BK442" s="148">
        <f>ROUND(I442*H442,2)</f>
        <v>0</v>
      </c>
      <c r="BL442" s="17" t="s">
        <v>202</v>
      </c>
      <c r="BM442" s="147" t="s">
        <v>2152</v>
      </c>
    </row>
    <row r="443" spans="2:65" s="13" customFormat="1" ht="10.199999999999999">
      <c r="B443" s="156"/>
      <c r="D443" s="150" t="s">
        <v>204</v>
      </c>
      <c r="E443" s="157" t="s">
        <v>1</v>
      </c>
      <c r="F443" s="158" t="s">
        <v>2151</v>
      </c>
      <c r="H443" s="159">
        <v>471</v>
      </c>
      <c r="I443" s="160"/>
      <c r="L443" s="156"/>
      <c r="M443" s="161"/>
      <c r="T443" s="162"/>
      <c r="AT443" s="157" t="s">
        <v>204</v>
      </c>
      <c r="AU443" s="157" t="s">
        <v>86</v>
      </c>
      <c r="AV443" s="13" t="s">
        <v>86</v>
      </c>
      <c r="AW443" s="13" t="s">
        <v>32</v>
      </c>
      <c r="AX443" s="13" t="s">
        <v>84</v>
      </c>
      <c r="AY443" s="157" t="s">
        <v>195</v>
      </c>
    </row>
    <row r="444" spans="2:65" s="1" customFormat="1" ht="21.75" customHeight="1">
      <c r="B444" s="32"/>
      <c r="C444" s="136" t="s">
        <v>552</v>
      </c>
      <c r="D444" s="136" t="s">
        <v>197</v>
      </c>
      <c r="E444" s="137" t="s">
        <v>984</v>
      </c>
      <c r="F444" s="138" t="s">
        <v>985</v>
      </c>
      <c r="G444" s="139" t="s">
        <v>200</v>
      </c>
      <c r="H444" s="140">
        <v>28260</v>
      </c>
      <c r="I444" s="141"/>
      <c r="J444" s="142">
        <f>ROUND(I444*H444,2)</f>
        <v>0</v>
      </c>
      <c r="K444" s="138" t="s">
        <v>201</v>
      </c>
      <c r="L444" s="32"/>
      <c r="M444" s="143" t="s">
        <v>1</v>
      </c>
      <c r="N444" s="144" t="s">
        <v>42</v>
      </c>
      <c r="P444" s="145">
        <f>O444*H444</f>
        <v>0</v>
      </c>
      <c r="Q444" s="145">
        <v>0</v>
      </c>
      <c r="R444" s="145">
        <f>Q444*H444</f>
        <v>0</v>
      </c>
      <c r="S444" s="145">
        <v>0</v>
      </c>
      <c r="T444" s="146">
        <f>S444*H444</f>
        <v>0</v>
      </c>
      <c r="AR444" s="147" t="s">
        <v>202</v>
      </c>
      <c r="AT444" s="147" t="s">
        <v>197</v>
      </c>
      <c r="AU444" s="147" t="s">
        <v>86</v>
      </c>
      <c r="AY444" s="17" t="s">
        <v>195</v>
      </c>
      <c r="BE444" s="148">
        <f>IF(N444="základní",J444,0)</f>
        <v>0</v>
      </c>
      <c r="BF444" s="148">
        <f>IF(N444="snížená",J444,0)</f>
        <v>0</v>
      </c>
      <c r="BG444" s="148">
        <f>IF(N444="zákl. přenesená",J444,0)</f>
        <v>0</v>
      </c>
      <c r="BH444" s="148">
        <f>IF(N444="sníž. přenesená",J444,0)</f>
        <v>0</v>
      </c>
      <c r="BI444" s="148">
        <f>IF(N444="nulová",J444,0)</f>
        <v>0</v>
      </c>
      <c r="BJ444" s="17" t="s">
        <v>84</v>
      </c>
      <c r="BK444" s="148">
        <f>ROUND(I444*H444,2)</f>
        <v>0</v>
      </c>
      <c r="BL444" s="17" t="s">
        <v>202</v>
      </c>
      <c r="BM444" s="147" t="s">
        <v>2153</v>
      </c>
    </row>
    <row r="445" spans="2:65" s="13" customFormat="1" ht="10.199999999999999">
      <c r="B445" s="156"/>
      <c r="D445" s="150" t="s">
        <v>204</v>
      </c>
      <c r="E445" s="157" t="s">
        <v>1</v>
      </c>
      <c r="F445" s="158" t="s">
        <v>2149</v>
      </c>
      <c r="H445" s="159">
        <v>28260</v>
      </c>
      <c r="I445" s="160"/>
      <c r="L445" s="156"/>
      <c r="M445" s="161"/>
      <c r="T445" s="162"/>
      <c r="AT445" s="157" t="s">
        <v>204</v>
      </c>
      <c r="AU445" s="157" t="s">
        <v>86</v>
      </c>
      <c r="AV445" s="13" t="s">
        <v>86</v>
      </c>
      <c r="AW445" s="13" t="s">
        <v>32</v>
      </c>
      <c r="AX445" s="13" t="s">
        <v>84</v>
      </c>
      <c r="AY445" s="157" t="s">
        <v>195</v>
      </c>
    </row>
    <row r="446" spans="2:65" s="1" customFormat="1" ht="21.75" customHeight="1">
      <c r="B446" s="32"/>
      <c r="C446" s="136" t="s">
        <v>558</v>
      </c>
      <c r="D446" s="136" t="s">
        <v>197</v>
      </c>
      <c r="E446" s="137" t="s">
        <v>988</v>
      </c>
      <c r="F446" s="138" t="s">
        <v>989</v>
      </c>
      <c r="G446" s="139" t="s">
        <v>200</v>
      </c>
      <c r="H446" s="140">
        <v>471</v>
      </c>
      <c r="I446" s="141"/>
      <c r="J446" s="142">
        <f>ROUND(I446*H446,2)</f>
        <v>0</v>
      </c>
      <c r="K446" s="138" t="s">
        <v>201</v>
      </c>
      <c r="L446" s="32"/>
      <c r="M446" s="143" t="s">
        <v>1</v>
      </c>
      <c r="N446" s="144" t="s">
        <v>42</v>
      </c>
      <c r="P446" s="145">
        <f>O446*H446</f>
        <v>0</v>
      </c>
      <c r="Q446" s="145">
        <v>0</v>
      </c>
      <c r="R446" s="145">
        <f>Q446*H446</f>
        <v>0</v>
      </c>
      <c r="S446" s="145">
        <v>0</v>
      </c>
      <c r="T446" s="146">
        <f>S446*H446</f>
        <v>0</v>
      </c>
      <c r="AR446" s="147" t="s">
        <v>202</v>
      </c>
      <c r="AT446" s="147" t="s">
        <v>197</v>
      </c>
      <c r="AU446" s="147" t="s">
        <v>86</v>
      </c>
      <c r="AY446" s="17" t="s">
        <v>195</v>
      </c>
      <c r="BE446" s="148">
        <f>IF(N446="základní",J446,0)</f>
        <v>0</v>
      </c>
      <c r="BF446" s="148">
        <f>IF(N446="snížená",J446,0)</f>
        <v>0</v>
      </c>
      <c r="BG446" s="148">
        <f>IF(N446="zákl. přenesená",J446,0)</f>
        <v>0</v>
      </c>
      <c r="BH446" s="148">
        <f>IF(N446="sníž. přenesená",J446,0)</f>
        <v>0</v>
      </c>
      <c r="BI446" s="148">
        <f>IF(N446="nulová",J446,0)</f>
        <v>0</v>
      </c>
      <c r="BJ446" s="17" t="s">
        <v>84</v>
      </c>
      <c r="BK446" s="148">
        <f>ROUND(I446*H446,2)</f>
        <v>0</v>
      </c>
      <c r="BL446" s="17" t="s">
        <v>202</v>
      </c>
      <c r="BM446" s="147" t="s">
        <v>2154</v>
      </c>
    </row>
    <row r="447" spans="2:65" s="13" customFormat="1" ht="10.199999999999999">
      <c r="B447" s="156"/>
      <c r="D447" s="150" t="s">
        <v>204</v>
      </c>
      <c r="E447" s="157" t="s">
        <v>1</v>
      </c>
      <c r="F447" s="158" t="s">
        <v>2151</v>
      </c>
      <c r="H447" s="159">
        <v>471</v>
      </c>
      <c r="I447" s="160"/>
      <c r="L447" s="156"/>
      <c r="M447" s="161"/>
      <c r="T447" s="162"/>
      <c r="AT447" s="157" t="s">
        <v>204</v>
      </c>
      <c r="AU447" s="157" t="s">
        <v>86</v>
      </c>
      <c r="AV447" s="13" t="s">
        <v>86</v>
      </c>
      <c r="AW447" s="13" t="s">
        <v>32</v>
      </c>
      <c r="AX447" s="13" t="s">
        <v>84</v>
      </c>
      <c r="AY447" s="157" t="s">
        <v>195</v>
      </c>
    </row>
    <row r="448" spans="2:65" s="1" customFormat="1" ht="37.799999999999997" customHeight="1">
      <c r="B448" s="32"/>
      <c r="C448" s="136" t="s">
        <v>884</v>
      </c>
      <c r="D448" s="136" t="s">
        <v>197</v>
      </c>
      <c r="E448" s="137" t="s">
        <v>992</v>
      </c>
      <c r="F448" s="138" t="s">
        <v>993</v>
      </c>
      <c r="G448" s="139" t="s">
        <v>200</v>
      </c>
      <c r="H448" s="140">
        <v>455.52</v>
      </c>
      <c r="I448" s="141"/>
      <c r="J448" s="142">
        <f>ROUND(I448*H448,2)</f>
        <v>0</v>
      </c>
      <c r="K448" s="138" t="s">
        <v>201</v>
      </c>
      <c r="L448" s="32"/>
      <c r="M448" s="143" t="s">
        <v>1</v>
      </c>
      <c r="N448" s="144" t="s">
        <v>42</v>
      </c>
      <c r="P448" s="145">
        <f>O448*H448</f>
        <v>0</v>
      </c>
      <c r="Q448" s="145">
        <v>2.1000000000000001E-4</v>
      </c>
      <c r="R448" s="145">
        <f>Q448*H448</f>
        <v>9.56592E-2</v>
      </c>
      <c r="S448" s="145">
        <v>0</v>
      </c>
      <c r="T448" s="146">
        <f>S448*H448</f>
        <v>0</v>
      </c>
      <c r="AR448" s="147" t="s">
        <v>202</v>
      </c>
      <c r="AT448" s="147" t="s">
        <v>197</v>
      </c>
      <c r="AU448" s="147" t="s">
        <v>86</v>
      </c>
      <c r="AY448" s="17" t="s">
        <v>195</v>
      </c>
      <c r="BE448" s="148">
        <f>IF(N448="základní",J448,0)</f>
        <v>0</v>
      </c>
      <c r="BF448" s="148">
        <f>IF(N448="snížená",J448,0)</f>
        <v>0</v>
      </c>
      <c r="BG448" s="148">
        <f>IF(N448="zákl. přenesená",J448,0)</f>
        <v>0</v>
      </c>
      <c r="BH448" s="148">
        <f>IF(N448="sníž. přenesená",J448,0)</f>
        <v>0</v>
      </c>
      <c r="BI448" s="148">
        <f>IF(N448="nulová",J448,0)</f>
        <v>0</v>
      </c>
      <c r="BJ448" s="17" t="s">
        <v>84</v>
      </c>
      <c r="BK448" s="148">
        <f>ROUND(I448*H448,2)</f>
        <v>0</v>
      </c>
      <c r="BL448" s="17" t="s">
        <v>202</v>
      </c>
      <c r="BM448" s="147" t="s">
        <v>2155</v>
      </c>
    </row>
    <row r="449" spans="2:65" s="13" customFormat="1" ht="10.199999999999999">
      <c r="B449" s="156"/>
      <c r="D449" s="150" t="s">
        <v>204</v>
      </c>
      <c r="E449" s="157" t="s">
        <v>1</v>
      </c>
      <c r="F449" s="158" t="s">
        <v>2156</v>
      </c>
      <c r="H449" s="159">
        <v>455.52</v>
      </c>
      <c r="I449" s="160"/>
      <c r="L449" s="156"/>
      <c r="M449" s="161"/>
      <c r="T449" s="162"/>
      <c r="AT449" s="157" t="s">
        <v>204</v>
      </c>
      <c r="AU449" s="157" t="s">
        <v>86</v>
      </c>
      <c r="AV449" s="13" t="s">
        <v>86</v>
      </c>
      <c r="AW449" s="13" t="s">
        <v>32</v>
      </c>
      <c r="AX449" s="13" t="s">
        <v>84</v>
      </c>
      <c r="AY449" s="157" t="s">
        <v>195</v>
      </c>
    </row>
    <row r="450" spans="2:65" s="1" customFormat="1" ht="24.15" customHeight="1">
      <c r="B450" s="32"/>
      <c r="C450" s="136" t="s">
        <v>900</v>
      </c>
      <c r="D450" s="136" t="s">
        <v>197</v>
      </c>
      <c r="E450" s="137" t="s">
        <v>997</v>
      </c>
      <c r="F450" s="138" t="s">
        <v>998</v>
      </c>
      <c r="G450" s="139" t="s">
        <v>200</v>
      </c>
      <c r="H450" s="140">
        <v>455.52</v>
      </c>
      <c r="I450" s="141"/>
      <c r="J450" s="142">
        <f>ROUND(I450*H450,2)</f>
        <v>0</v>
      </c>
      <c r="K450" s="138" t="s">
        <v>201</v>
      </c>
      <c r="L450" s="32"/>
      <c r="M450" s="143" t="s">
        <v>1</v>
      </c>
      <c r="N450" s="144" t="s">
        <v>42</v>
      </c>
      <c r="P450" s="145">
        <f>O450*H450</f>
        <v>0</v>
      </c>
      <c r="Q450" s="145">
        <v>4.0000000000000003E-5</v>
      </c>
      <c r="R450" s="145">
        <f>Q450*H450</f>
        <v>1.8220800000000002E-2</v>
      </c>
      <c r="S450" s="145">
        <v>0</v>
      </c>
      <c r="T450" s="146">
        <f>S450*H450</f>
        <v>0</v>
      </c>
      <c r="AR450" s="147" t="s">
        <v>202</v>
      </c>
      <c r="AT450" s="147" t="s">
        <v>197</v>
      </c>
      <c r="AU450" s="147" t="s">
        <v>86</v>
      </c>
      <c r="AY450" s="17" t="s">
        <v>195</v>
      </c>
      <c r="BE450" s="148">
        <f>IF(N450="základní",J450,0)</f>
        <v>0</v>
      </c>
      <c r="BF450" s="148">
        <f>IF(N450="snížená",J450,0)</f>
        <v>0</v>
      </c>
      <c r="BG450" s="148">
        <f>IF(N450="zákl. přenesená",J450,0)</f>
        <v>0</v>
      </c>
      <c r="BH450" s="148">
        <f>IF(N450="sníž. přenesená",J450,0)</f>
        <v>0</v>
      </c>
      <c r="BI450" s="148">
        <f>IF(N450="nulová",J450,0)</f>
        <v>0</v>
      </c>
      <c r="BJ450" s="17" t="s">
        <v>84</v>
      </c>
      <c r="BK450" s="148">
        <f>ROUND(I450*H450,2)</f>
        <v>0</v>
      </c>
      <c r="BL450" s="17" t="s">
        <v>202</v>
      </c>
      <c r="BM450" s="147" t="s">
        <v>2157</v>
      </c>
    </row>
    <row r="451" spans="2:65" s="13" customFormat="1" ht="10.199999999999999">
      <c r="B451" s="156"/>
      <c r="D451" s="150" t="s">
        <v>204</v>
      </c>
      <c r="E451" s="157" t="s">
        <v>1</v>
      </c>
      <c r="F451" s="158" t="s">
        <v>1974</v>
      </c>
      <c r="H451" s="159">
        <v>455.52</v>
      </c>
      <c r="I451" s="160"/>
      <c r="L451" s="156"/>
      <c r="M451" s="161"/>
      <c r="T451" s="162"/>
      <c r="AT451" s="157" t="s">
        <v>204</v>
      </c>
      <c r="AU451" s="157" t="s">
        <v>86</v>
      </c>
      <c r="AV451" s="13" t="s">
        <v>86</v>
      </c>
      <c r="AW451" s="13" t="s">
        <v>32</v>
      </c>
      <c r="AX451" s="13" t="s">
        <v>84</v>
      </c>
      <c r="AY451" s="157" t="s">
        <v>195</v>
      </c>
    </row>
    <row r="452" spans="2:65" s="1" customFormat="1" ht="16.5" customHeight="1">
      <c r="B452" s="32"/>
      <c r="C452" s="136" t="s">
        <v>905</v>
      </c>
      <c r="D452" s="136" t="s">
        <v>197</v>
      </c>
      <c r="E452" s="137" t="s">
        <v>1002</v>
      </c>
      <c r="F452" s="138" t="s">
        <v>1003</v>
      </c>
      <c r="G452" s="139" t="s">
        <v>244</v>
      </c>
      <c r="H452" s="140">
        <v>2</v>
      </c>
      <c r="I452" s="141"/>
      <c r="J452" s="142">
        <f>ROUND(I452*H452,2)</f>
        <v>0</v>
      </c>
      <c r="K452" s="138" t="s">
        <v>201</v>
      </c>
      <c r="L452" s="32"/>
      <c r="M452" s="143" t="s">
        <v>1</v>
      </c>
      <c r="N452" s="144" t="s">
        <v>42</v>
      </c>
      <c r="P452" s="145">
        <f>O452*H452</f>
        <v>0</v>
      </c>
      <c r="Q452" s="145">
        <v>1.1E-4</v>
      </c>
      <c r="R452" s="145">
        <f>Q452*H452</f>
        <v>2.2000000000000001E-4</v>
      </c>
      <c r="S452" s="145">
        <v>0</v>
      </c>
      <c r="T452" s="146">
        <f>S452*H452</f>
        <v>0</v>
      </c>
      <c r="AR452" s="147" t="s">
        <v>202</v>
      </c>
      <c r="AT452" s="147" t="s">
        <v>197</v>
      </c>
      <c r="AU452" s="147" t="s">
        <v>86</v>
      </c>
      <c r="AY452" s="17" t="s">
        <v>195</v>
      </c>
      <c r="BE452" s="148">
        <f>IF(N452="základní",J452,0)</f>
        <v>0</v>
      </c>
      <c r="BF452" s="148">
        <f>IF(N452="snížená",J452,0)</f>
        <v>0</v>
      </c>
      <c r="BG452" s="148">
        <f>IF(N452="zákl. přenesená",J452,0)</f>
        <v>0</v>
      </c>
      <c r="BH452" s="148">
        <f>IF(N452="sníž. přenesená",J452,0)</f>
        <v>0</v>
      </c>
      <c r="BI452" s="148">
        <f>IF(N452="nulová",J452,0)</f>
        <v>0</v>
      </c>
      <c r="BJ452" s="17" t="s">
        <v>84</v>
      </c>
      <c r="BK452" s="148">
        <f>ROUND(I452*H452,2)</f>
        <v>0</v>
      </c>
      <c r="BL452" s="17" t="s">
        <v>202</v>
      </c>
      <c r="BM452" s="147" t="s">
        <v>2158</v>
      </c>
    </row>
    <row r="453" spans="2:65" s="12" customFormat="1" ht="10.199999999999999">
      <c r="B453" s="149"/>
      <c r="D453" s="150" t="s">
        <v>204</v>
      </c>
      <c r="E453" s="151" t="s">
        <v>1</v>
      </c>
      <c r="F453" s="152" t="s">
        <v>1005</v>
      </c>
      <c r="H453" s="151" t="s">
        <v>1</v>
      </c>
      <c r="I453" s="153"/>
      <c r="L453" s="149"/>
      <c r="M453" s="154"/>
      <c r="T453" s="155"/>
      <c r="AT453" s="151" t="s">
        <v>204</v>
      </c>
      <c r="AU453" s="151" t="s">
        <v>86</v>
      </c>
      <c r="AV453" s="12" t="s">
        <v>84</v>
      </c>
      <c r="AW453" s="12" t="s">
        <v>32</v>
      </c>
      <c r="AX453" s="12" t="s">
        <v>77</v>
      </c>
      <c r="AY453" s="151" t="s">
        <v>195</v>
      </c>
    </row>
    <row r="454" spans="2:65" s="13" customFormat="1" ht="10.199999999999999">
      <c r="B454" s="156"/>
      <c r="D454" s="150" t="s">
        <v>204</v>
      </c>
      <c r="E454" s="157" t="s">
        <v>1</v>
      </c>
      <c r="F454" s="158" t="s">
        <v>86</v>
      </c>
      <c r="H454" s="159">
        <v>2</v>
      </c>
      <c r="I454" s="160"/>
      <c r="L454" s="156"/>
      <c r="M454" s="161"/>
      <c r="T454" s="162"/>
      <c r="AT454" s="157" t="s">
        <v>204</v>
      </c>
      <c r="AU454" s="157" t="s">
        <v>86</v>
      </c>
      <c r="AV454" s="13" t="s">
        <v>86</v>
      </c>
      <c r="AW454" s="13" t="s">
        <v>32</v>
      </c>
      <c r="AX454" s="13" t="s">
        <v>84</v>
      </c>
      <c r="AY454" s="157" t="s">
        <v>195</v>
      </c>
    </row>
    <row r="455" spans="2:65" s="1" customFormat="1" ht="16.5" customHeight="1">
      <c r="B455" s="32"/>
      <c r="C455" s="183" t="s">
        <v>910</v>
      </c>
      <c r="D455" s="183" t="s">
        <v>612</v>
      </c>
      <c r="E455" s="184" t="s">
        <v>1007</v>
      </c>
      <c r="F455" s="185" t="s">
        <v>1008</v>
      </c>
      <c r="G455" s="186" t="s">
        <v>244</v>
      </c>
      <c r="H455" s="187">
        <v>2</v>
      </c>
      <c r="I455" s="188"/>
      <c r="J455" s="189">
        <f>ROUND(I455*H455,2)</f>
        <v>0</v>
      </c>
      <c r="K455" s="185" t="s">
        <v>201</v>
      </c>
      <c r="L455" s="190"/>
      <c r="M455" s="191" t="s">
        <v>1</v>
      </c>
      <c r="N455" s="192" t="s">
        <v>42</v>
      </c>
      <c r="P455" s="145">
        <f>O455*H455</f>
        <v>0</v>
      </c>
      <c r="Q455" s="145">
        <v>1.2E-2</v>
      </c>
      <c r="R455" s="145">
        <f>Q455*H455</f>
        <v>2.4E-2</v>
      </c>
      <c r="S455" s="145">
        <v>0</v>
      </c>
      <c r="T455" s="146">
        <f>S455*H455</f>
        <v>0</v>
      </c>
      <c r="AR455" s="147" t="s">
        <v>240</v>
      </c>
      <c r="AT455" s="147" t="s">
        <v>612</v>
      </c>
      <c r="AU455" s="147" t="s">
        <v>86</v>
      </c>
      <c r="AY455" s="17" t="s">
        <v>195</v>
      </c>
      <c r="BE455" s="148">
        <f>IF(N455="základní",J455,0)</f>
        <v>0</v>
      </c>
      <c r="BF455" s="148">
        <f>IF(N455="snížená",J455,0)</f>
        <v>0</v>
      </c>
      <c r="BG455" s="148">
        <f>IF(N455="zákl. přenesená",J455,0)</f>
        <v>0</v>
      </c>
      <c r="BH455" s="148">
        <f>IF(N455="sníž. přenesená",J455,0)</f>
        <v>0</v>
      </c>
      <c r="BI455" s="148">
        <f>IF(N455="nulová",J455,0)</f>
        <v>0</v>
      </c>
      <c r="BJ455" s="17" t="s">
        <v>84</v>
      </c>
      <c r="BK455" s="148">
        <f>ROUND(I455*H455,2)</f>
        <v>0</v>
      </c>
      <c r="BL455" s="17" t="s">
        <v>202</v>
      </c>
      <c r="BM455" s="147" t="s">
        <v>2159</v>
      </c>
    </row>
    <row r="456" spans="2:65" s="13" customFormat="1" ht="10.199999999999999">
      <c r="B456" s="156"/>
      <c r="D456" s="150" t="s">
        <v>204</v>
      </c>
      <c r="E456" s="157" t="s">
        <v>1</v>
      </c>
      <c r="F456" s="158" t="s">
        <v>86</v>
      </c>
      <c r="H456" s="159">
        <v>2</v>
      </c>
      <c r="I456" s="160"/>
      <c r="L456" s="156"/>
      <c r="M456" s="161"/>
      <c r="T456" s="162"/>
      <c r="AT456" s="157" t="s">
        <v>204</v>
      </c>
      <c r="AU456" s="157" t="s">
        <v>86</v>
      </c>
      <c r="AV456" s="13" t="s">
        <v>86</v>
      </c>
      <c r="AW456" s="13" t="s">
        <v>32</v>
      </c>
      <c r="AX456" s="13" t="s">
        <v>84</v>
      </c>
      <c r="AY456" s="157" t="s">
        <v>195</v>
      </c>
    </row>
    <row r="457" spans="2:65" s="1" customFormat="1" ht="37.799999999999997" customHeight="1">
      <c r="B457" s="32"/>
      <c r="C457" s="136" t="s">
        <v>916</v>
      </c>
      <c r="D457" s="136" t="s">
        <v>197</v>
      </c>
      <c r="E457" s="137" t="s">
        <v>1011</v>
      </c>
      <c r="F457" s="138" t="s">
        <v>1012</v>
      </c>
      <c r="G457" s="139" t="s">
        <v>329</v>
      </c>
      <c r="H457" s="140">
        <v>463.52</v>
      </c>
      <c r="I457" s="141"/>
      <c r="J457" s="142">
        <f>ROUND(I457*H457,2)</f>
        <v>0</v>
      </c>
      <c r="K457" s="138" t="s">
        <v>201</v>
      </c>
      <c r="L457" s="32"/>
      <c r="M457" s="143" t="s">
        <v>1</v>
      </c>
      <c r="N457" s="144" t="s">
        <v>42</v>
      </c>
      <c r="P457" s="145">
        <f>O457*H457</f>
        <v>0</v>
      </c>
      <c r="Q457" s="145">
        <v>0</v>
      </c>
      <c r="R457" s="145">
        <f>Q457*H457</f>
        <v>0</v>
      </c>
      <c r="S457" s="145">
        <v>0</v>
      </c>
      <c r="T457" s="146">
        <f>S457*H457</f>
        <v>0</v>
      </c>
      <c r="AR457" s="147" t="s">
        <v>202</v>
      </c>
      <c r="AT457" s="147" t="s">
        <v>197</v>
      </c>
      <c r="AU457" s="147" t="s">
        <v>86</v>
      </c>
      <c r="AY457" s="17" t="s">
        <v>195</v>
      </c>
      <c r="BE457" s="148">
        <f>IF(N457="základní",J457,0)</f>
        <v>0</v>
      </c>
      <c r="BF457" s="148">
        <f>IF(N457="snížená",J457,0)</f>
        <v>0</v>
      </c>
      <c r="BG457" s="148">
        <f>IF(N457="zákl. přenesená",J457,0)</f>
        <v>0</v>
      </c>
      <c r="BH457" s="148">
        <f>IF(N457="sníž. přenesená",J457,0)</f>
        <v>0</v>
      </c>
      <c r="BI457" s="148">
        <f>IF(N457="nulová",J457,0)</f>
        <v>0</v>
      </c>
      <c r="BJ457" s="17" t="s">
        <v>84</v>
      </c>
      <c r="BK457" s="148">
        <f>ROUND(I457*H457,2)</f>
        <v>0</v>
      </c>
      <c r="BL457" s="17" t="s">
        <v>202</v>
      </c>
      <c r="BM457" s="147" t="s">
        <v>2160</v>
      </c>
    </row>
    <row r="458" spans="2:65" s="12" customFormat="1" ht="10.199999999999999">
      <c r="B458" s="149"/>
      <c r="D458" s="150" t="s">
        <v>204</v>
      </c>
      <c r="E458" s="151" t="s">
        <v>1</v>
      </c>
      <c r="F458" s="152" t="s">
        <v>1014</v>
      </c>
      <c r="H458" s="151" t="s">
        <v>1</v>
      </c>
      <c r="I458" s="153"/>
      <c r="L458" s="149"/>
      <c r="M458" s="154"/>
      <c r="T458" s="155"/>
      <c r="AT458" s="151" t="s">
        <v>204</v>
      </c>
      <c r="AU458" s="151" t="s">
        <v>86</v>
      </c>
      <c r="AV458" s="12" t="s">
        <v>84</v>
      </c>
      <c r="AW458" s="12" t="s">
        <v>32</v>
      </c>
      <c r="AX458" s="12" t="s">
        <v>77</v>
      </c>
      <c r="AY458" s="151" t="s">
        <v>195</v>
      </c>
    </row>
    <row r="459" spans="2:65" s="13" customFormat="1" ht="10.199999999999999">
      <c r="B459" s="156"/>
      <c r="D459" s="150" t="s">
        <v>204</v>
      </c>
      <c r="E459" s="157" t="s">
        <v>1</v>
      </c>
      <c r="F459" s="158" t="s">
        <v>2156</v>
      </c>
      <c r="H459" s="159">
        <v>455.52</v>
      </c>
      <c r="I459" s="160"/>
      <c r="L459" s="156"/>
      <c r="M459" s="161"/>
      <c r="T459" s="162"/>
      <c r="AT459" s="157" t="s">
        <v>204</v>
      </c>
      <c r="AU459" s="157" t="s">
        <v>86</v>
      </c>
      <c r="AV459" s="13" t="s">
        <v>86</v>
      </c>
      <c r="AW459" s="13" t="s">
        <v>32</v>
      </c>
      <c r="AX459" s="13" t="s">
        <v>77</v>
      </c>
      <c r="AY459" s="157" t="s">
        <v>195</v>
      </c>
    </row>
    <row r="460" spans="2:65" s="12" customFormat="1" ht="10.199999999999999">
      <c r="B460" s="149"/>
      <c r="D460" s="150" t="s">
        <v>204</v>
      </c>
      <c r="E460" s="151" t="s">
        <v>1</v>
      </c>
      <c r="F460" s="152" t="s">
        <v>1016</v>
      </c>
      <c r="H460" s="151" t="s">
        <v>1</v>
      </c>
      <c r="I460" s="153"/>
      <c r="L460" s="149"/>
      <c r="M460" s="154"/>
      <c r="T460" s="155"/>
      <c r="AT460" s="151" t="s">
        <v>204</v>
      </c>
      <c r="AU460" s="151" t="s">
        <v>86</v>
      </c>
      <c r="AV460" s="12" t="s">
        <v>84</v>
      </c>
      <c r="AW460" s="12" t="s">
        <v>32</v>
      </c>
      <c r="AX460" s="12" t="s">
        <v>77</v>
      </c>
      <c r="AY460" s="151" t="s">
        <v>195</v>
      </c>
    </row>
    <row r="461" spans="2:65" s="13" customFormat="1" ht="10.199999999999999">
      <c r="B461" s="156"/>
      <c r="D461" s="150" t="s">
        <v>204</v>
      </c>
      <c r="E461" s="157" t="s">
        <v>1</v>
      </c>
      <c r="F461" s="158" t="s">
        <v>2161</v>
      </c>
      <c r="H461" s="159">
        <v>8</v>
      </c>
      <c r="I461" s="160"/>
      <c r="L461" s="156"/>
      <c r="M461" s="161"/>
      <c r="T461" s="162"/>
      <c r="AT461" s="157" t="s">
        <v>204</v>
      </c>
      <c r="AU461" s="157" t="s">
        <v>86</v>
      </c>
      <c r="AV461" s="13" t="s">
        <v>86</v>
      </c>
      <c r="AW461" s="13" t="s">
        <v>32</v>
      </c>
      <c r="AX461" s="13" t="s">
        <v>77</v>
      </c>
      <c r="AY461" s="157" t="s">
        <v>195</v>
      </c>
    </row>
    <row r="462" spans="2:65" s="14" customFormat="1" ht="10.199999999999999">
      <c r="B462" s="163"/>
      <c r="D462" s="150" t="s">
        <v>204</v>
      </c>
      <c r="E462" s="164" t="s">
        <v>1</v>
      </c>
      <c r="F462" s="165" t="s">
        <v>220</v>
      </c>
      <c r="H462" s="166">
        <v>463.52</v>
      </c>
      <c r="I462" s="167"/>
      <c r="L462" s="163"/>
      <c r="M462" s="168"/>
      <c r="T462" s="169"/>
      <c r="AT462" s="164" t="s">
        <v>204</v>
      </c>
      <c r="AU462" s="164" t="s">
        <v>86</v>
      </c>
      <c r="AV462" s="14" t="s">
        <v>202</v>
      </c>
      <c r="AW462" s="14" t="s">
        <v>32</v>
      </c>
      <c r="AX462" s="14" t="s">
        <v>84</v>
      </c>
      <c r="AY462" s="164" t="s">
        <v>195</v>
      </c>
    </row>
    <row r="463" spans="2:65" s="1" customFormat="1" ht="49.05" customHeight="1">
      <c r="B463" s="32"/>
      <c r="C463" s="136" t="s">
        <v>923</v>
      </c>
      <c r="D463" s="136" t="s">
        <v>197</v>
      </c>
      <c r="E463" s="137" t="s">
        <v>1019</v>
      </c>
      <c r="F463" s="138" t="s">
        <v>1020</v>
      </c>
      <c r="G463" s="139" t="s">
        <v>329</v>
      </c>
      <c r="H463" s="140">
        <v>27811.200000000001</v>
      </c>
      <c r="I463" s="141"/>
      <c r="J463" s="142">
        <f>ROUND(I463*H463,2)</f>
        <v>0</v>
      </c>
      <c r="K463" s="138" t="s">
        <v>201</v>
      </c>
      <c r="L463" s="32"/>
      <c r="M463" s="143" t="s">
        <v>1</v>
      </c>
      <c r="N463" s="144" t="s">
        <v>42</v>
      </c>
      <c r="P463" s="145">
        <f>O463*H463</f>
        <v>0</v>
      </c>
      <c r="Q463" s="145">
        <v>0</v>
      </c>
      <c r="R463" s="145">
        <f>Q463*H463</f>
        <v>0</v>
      </c>
      <c r="S463" s="145">
        <v>0</v>
      </c>
      <c r="T463" s="146">
        <f>S463*H463</f>
        <v>0</v>
      </c>
      <c r="AR463" s="147" t="s">
        <v>202</v>
      </c>
      <c r="AT463" s="147" t="s">
        <v>197</v>
      </c>
      <c r="AU463" s="147" t="s">
        <v>86</v>
      </c>
      <c r="AY463" s="17" t="s">
        <v>195</v>
      </c>
      <c r="BE463" s="148">
        <f>IF(N463="základní",J463,0)</f>
        <v>0</v>
      </c>
      <c r="BF463" s="148">
        <f>IF(N463="snížená",J463,0)</f>
        <v>0</v>
      </c>
      <c r="BG463" s="148">
        <f>IF(N463="zákl. přenesená",J463,0)</f>
        <v>0</v>
      </c>
      <c r="BH463" s="148">
        <f>IF(N463="sníž. přenesená",J463,0)</f>
        <v>0</v>
      </c>
      <c r="BI463" s="148">
        <f>IF(N463="nulová",J463,0)</f>
        <v>0</v>
      </c>
      <c r="BJ463" s="17" t="s">
        <v>84</v>
      </c>
      <c r="BK463" s="148">
        <f>ROUND(I463*H463,2)</f>
        <v>0</v>
      </c>
      <c r="BL463" s="17" t="s">
        <v>202</v>
      </c>
      <c r="BM463" s="147" t="s">
        <v>2162</v>
      </c>
    </row>
    <row r="464" spans="2:65" s="13" customFormat="1" ht="10.199999999999999">
      <c r="B464" s="156"/>
      <c r="D464" s="150" t="s">
        <v>204</v>
      </c>
      <c r="E464" s="157" t="s">
        <v>1</v>
      </c>
      <c r="F464" s="158" t="s">
        <v>2163</v>
      </c>
      <c r="H464" s="159">
        <v>27811.200000000001</v>
      </c>
      <c r="I464" s="160"/>
      <c r="L464" s="156"/>
      <c r="M464" s="161"/>
      <c r="T464" s="162"/>
      <c r="AT464" s="157" t="s">
        <v>204</v>
      </c>
      <c r="AU464" s="157" t="s">
        <v>86</v>
      </c>
      <c r="AV464" s="13" t="s">
        <v>86</v>
      </c>
      <c r="AW464" s="13" t="s">
        <v>32</v>
      </c>
      <c r="AX464" s="13" t="s">
        <v>84</v>
      </c>
      <c r="AY464" s="157" t="s">
        <v>195</v>
      </c>
    </row>
    <row r="465" spans="2:65" s="1" customFormat="1" ht="37.799999999999997" customHeight="1">
      <c r="B465" s="32"/>
      <c r="C465" s="136" t="s">
        <v>928</v>
      </c>
      <c r="D465" s="136" t="s">
        <v>197</v>
      </c>
      <c r="E465" s="137" t="s">
        <v>1024</v>
      </c>
      <c r="F465" s="138" t="s">
        <v>1025</v>
      </c>
      <c r="G465" s="139" t="s">
        <v>329</v>
      </c>
      <c r="H465" s="140">
        <v>463.52</v>
      </c>
      <c r="I465" s="141"/>
      <c r="J465" s="142">
        <f>ROUND(I465*H465,2)</f>
        <v>0</v>
      </c>
      <c r="K465" s="138" t="s">
        <v>201</v>
      </c>
      <c r="L465" s="32"/>
      <c r="M465" s="143" t="s">
        <v>1</v>
      </c>
      <c r="N465" s="144" t="s">
        <v>42</v>
      </c>
      <c r="P465" s="145">
        <f>O465*H465</f>
        <v>0</v>
      </c>
      <c r="Q465" s="145">
        <v>0</v>
      </c>
      <c r="R465" s="145">
        <f>Q465*H465</f>
        <v>0</v>
      </c>
      <c r="S465" s="145">
        <v>0</v>
      </c>
      <c r="T465" s="146">
        <f>S465*H465</f>
        <v>0</v>
      </c>
      <c r="AR465" s="147" t="s">
        <v>202</v>
      </c>
      <c r="AT465" s="147" t="s">
        <v>197</v>
      </c>
      <c r="AU465" s="147" t="s">
        <v>86</v>
      </c>
      <c r="AY465" s="17" t="s">
        <v>195</v>
      </c>
      <c r="BE465" s="148">
        <f>IF(N465="základní",J465,0)</f>
        <v>0</v>
      </c>
      <c r="BF465" s="148">
        <f>IF(N465="snížená",J465,0)</f>
        <v>0</v>
      </c>
      <c r="BG465" s="148">
        <f>IF(N465="zákl. přenesená",J465,0)</f>
        <v>0</v>
      </c>
      <c r="BH465" s="148">
        <f>IF(N465="sníž. přenesená",J465,0)</f>
        <v>0</v>
      </c>
      <c r="BI465" s="148">
        <f>IF(N465="nulová",J465,0)</f>
        <v>0</v>
      </c>
      <c r="BJ465" s="17" t="s">
        <v>84</v>
      </c>
      <c r="BK465" s="148">
        <f>ROUND(I465*H465,2)</f>
        <v>0</v>
      </c>
      <c r="BL465" s="17" t="s">
        <v>202</v>
      </c>
      <c r="BM465" s="147" t="s">
        <v>2164</v>
      </c>
    </row>
    <row r="466" spans="2:65" s="13" customFormat="1" ht="10.199999999999999">
      <c r="B466" s="156"/>
      <c r="D466" s="150" t="s">
        <v>204</v>
      </c>
      <c r="E466" s="157" t="s">
        <v>1</v>
      </c>
      <c r="F466" s="158" t="s">
        <v>2165</v>
      </c>
      <c r="H466" s="159">
        <v>463.52</v>
      </c>
      <c r="I466" s="160"/>
      <c r="L466" s="156"/>
      <c r="M466" s="161"/>
      <c r="T466" s="162"/>
      <c r="AT466" s="157" t="s">
        <v>204</v>
      </c>
      <c r="AU466" s="157" t="s">
        <v>86</v>
      </c>
      <c r="AV466" s="13" t="s">
        <v>86</v>
      </c>
      <c r="AW466" s="13" t="s">
        <v>32</v>
      </c>
      <c r="AX466" s="13" t="s">
        <v>84</v>
      </c>
      <c r="AY466" s="157" t="s">
        <v>195</v>
      </c>
    </row>
    <row r="467" spans="2:65" s="11" customFormat="1" ht="22.8" customHeight="1">
      <c r="B467" s="124"/>
      <c r="D467" s="125" t="s">
        <v>76</v>
      </c>
      <c r="E467" s="134" t="s">
        <v>1028</v>
      </c>
      <c r="F467" s="134" t="s">
        <v>1029</v>
      </c>
      <c r="I467" s="127"/>
      <c r="J467" s="135">
        <f>BK467</f>
        <v>0</v>
      </c>
      <c r="L467" s="124"/>
      <c r="M467" s="129"/>
      <c r="P467" s="130">
        <f>P468</f>
        <v>0</v>
      </c>
      <c r="R467" s="130">
        <f>R468</f>
        <v>0</v>
      </c>
      <c r="T467" s="131">
        <f>T468</f>
        <v>0</v>
      </c>
      <c r="AR467" s="125" t="s">
        <v>84</v>
      </c>
      <c r="AT467" s="132" t="s">
        <v>76</v>
      </c>
      <c r="AU467" s="132" t="s">
        <v>84</v>
      </c>
      <c r="AY467" s="125" t="s">
        <v>195</v>
      </c>
      <c r="BK467" s="133">
        <f>BK468</f>
        <v>0</v>
      </c>
    </row>
    <row r="468" spans="2:65" s="1" customFormat="1" ht="21.75" customHeight="1">
      <c r="B468" s="32"/>
      <c r="C468" s="136" t="s">
        <v>933</v>
      </c>
      <c r="D468" s="136" t="s">
        <v>197</v>
      </c>
      <c r="E468" s="137" t="s">
        <v>1031</v>
      </c>
      <c r="F468" s="138" t="s">
        <v>1032</v>
      </c>
      <c r="G468" s="139" t="s">
        <v>237</v>
      </c>
      <c r="H468" s="140">
        <v>650.30100000000004</v>
      </c>
      <c r="I468" s="141"/>
      <c r="J468" s="142">
        <f>ROUND(I468*H468,2)</f>
        <v>0</v>
      </c>
      <c r="K468" s="138" t="s">
        <v>201</v>
      </c>
      <c r="L468" s="32"/>
      <c r="M468" s="143" t="s">
        <v>1</v>
      </c>
      <c r="N468" s="144" t="s">
        <v>42</v>
      </c>
      <c r="P468" s="145">
        <f>O468*H468</f>
        <v>0</v>
      </c>
      <c r="Q468" s="145">
        <v>0</v>
      </c>
      <c r="R468" s="145">
        <f>Q468*H468</f>
        <v>0</v>
      </c>
      <c r="S468" s="145">
        <v>0</v>
      </c>
      <c r="T468" s="146">
        <f>S468*H468</f>
        <v>0</v>
      </c>
      <c r="AR468" s="147" t="s">
        <v>202</v>
      </c>
      <c r="AT468" s="147" t="s">
        <v>197</v>
      </c>
      <c r="AU468" s="147" t="s">
        <v>86</v>
      </c>
      <c r="AY468" s="17" t="s">
        <v>195</v>
      </c>
      <c r="BE468" s="148">
        <f>IF(N468="základní",J468,0)</f>
        <v>0</v>
      </c>
      <c r="BF468" s="148">
        <f>IF(N468="snížená",J468,0)</f>
        <v>0</v>
      </c>
      <c r="BG468" s="148">
        <f>IF(N468="zákl. přenesená",J468,0)</f>
        <v>0</v>
      </c>
      <c r="BH468" s="148">
        <f>IF(N468="sníž. přenesená",J468,0)</f>
        <v>0</v>
      </c>
      <c r="BI468" s="148">
        <f>IF(N468="nulová",J468,0)</f>
        <v>0</v>
      </c>
      <c r="BJ468" s="17" t="s">
        <v>84</v>
      </c>
      <c r="BK468" s="148">
        <f>ROUND(I468*H468,2)</f>
        <v>0</v>
      </c>
      <c r="BL468" s="17" t="s">
        <v>202</v>
      </c>
      <c r="BM468" s="147" t="s">
        <v>2166</v>
      </c>
    </row>
    <row r="469" spans="2:65" s="11" customFormat="1" ht="25.95" customHeight="1">
      <c r="B469" s="124"/>
      <c r="D469" s="125" t="s">
        <v>76</v>
      </c>
      <c r="E469" s="126" t="s">
        <v>399</v>
      </c>
      <c r="F469" s="126" t="s">
        <v>400</v>
      </c>
      <c r="I469" s="127"/>
      <c r="J469" s="128">
        <f>BK469</f>
        <v>0</v>
      </c>
      <c r="L469" s="124"/>
      <c r="M469" s="129"/>
      <c r="P469" s="130">
        <f>P470+P592+P601+P606+P616+P639+P646+P651+P706+P745</f>
        <v>0</v>
      </c>
      <c r="R469" s="130">
        <f>R470+R592+R601+R606+R616+R639+R646+R651+R706+R745</f>
        <v>23.516832150000003</v>
      </c>
      <c r="T469" s="131">
        <f>T470+T592+T601+T606+T616+T639+T646+T651+T706+T745</f>
        <v>0</v>
      </c>
      <c r="AR469" s="125" t="s">
        <v>86</v>
      </c>
      <c r="AT469" s="132" t="s">
        <v>76</v>
      </c>
      <c r="AU469" s="132" t="s">
        <v>77</v>
      </c>
      <c r="AY469" s="125" t="s">
        <v>195</v>
      </c>
      <c r="BK469" s="133">
        <f>BK470+BK592+BK601+BK606+BK616+BK639+BK646+BK651+BK706+BK745</f>
        <v>0</v>
      </c>
    </row>
    <row r="470" spans="2:65" s="11" customFormat="1" ht="22.8" customHeight="1">
      <c r="B470" s="124"/>
      <c r="D470" s="125" t="s">
        <v>76</v>
      </c>
      <c r="E470" s="134" t="s">
        <v>401</v>
      </c>
      <c r="F470" s="134" t="s">
        <v>402</v>
      </c>
      <c r="I470" s="127"/>
      <c r="J470" s="135">
        <f>BK470</f>
        <v>0</v>
      </c>
      <c r="L470" s="124"/>
      <c r="M470" s="129"/>
      <c r="P470" s="130">
        <f>SUM(P471:P591)</f>
        <v>0</v>
      </c>
      <c r="R470" s="130">
        <f>SUM(R471:R591)</f>
        <v>7.3598067399999998</v>
      </c>
      <c r="T470" s="131">
        <f>SUM(T471:T591)</f>
        <v>0</v>
      </c>
      <c r="AR470" s="125" t="s">
        <v>86</v>
      </c>
      <c r="AT470" s="132" t="s">
        <v>76</v>
      </c>
      <c r="AU470" s="132" t="s">
        <v>84</v>
      </c>
      <c r="AY470" s="125" t="s">
        <v>195</v>
      </c>
      <c r="BK470" s="133">
        <f>SUM(BK471:BK591)</f>
        <v>0</v>
      </c>
    </row>
    <row r="471" spans="2:65" s="1" customFormat="1" ht="24.15" customHeight="1">
      <c r="B471" s="32"/>
      <c r="C471" s="136" t="s">
        <v>937</v>
      </c>
      <c r="D471" s="136" t="s">
        <v>197</v>
      </c>
      <c r="E471" s="137" t="s">
        <v>1035</v>
      </c>
      <c r="F471" s="138" t="s">
        <v>1036</v>
      </c>
      <c r="G471" s="139" t="s">
        <v>200</v>
      </c>
      <c r="H471" s="140">
        <v>455.52</v>
      </c>
      <c r="I471" s="141"/>
      <c r="J471" s="142">
        <f>ROUND(I471*H471,2)</f>
        <v>0</v>
      </c>
      <c r="K471" s="138" t="s">
        <v>201</v>
      </c>
      <c r="L471" s="32"/>
      <c r="M471" s="143" t="s">
        <v>1</v>
      </c>
      <c r="N471" s="144" t="s">
        <v>42</v>
      </c>
      <c r="P471" s="145">
        <f>O471*H471</f>
        <v>0</v>
      </c>
      <c r="Q471" s="145">
        <v>0</v>
      </c>
      <c r="R471" s="145">
        <f>Q471*H471</f>
        <v>0</v>
      </c>
      <c r="S471" s="145">
        <v>0</v>
      </c>
      <c r="T471" s="146">
        <f>S471*H471</f>
        <v>0</v>
      </c>
      <c r="AR471" s="147" t="s">
        <v>300</v>
      </c>
      <c r="AT471" s="147" t="s">
        <v>197</v>
      </c>
      <c r="AU471" s="147" t="s">
        <v>86</v>
      </c>
      <c r="AY471" s="17" t="s">
        <v>195</v>
      </c>
      <c r="BE471" s="148">
        <f>IF(N471="základní",J471,0)</f>
        <v>0</v>
      </c>
      <c r="BF471" s="148">
        <f>IF(N471="snížená",J471,0)</f>
        <v>0</v>
      </c>
      <c r="BG471" s="148">
        <f>IF(N471="zákl. přenesená",J471,0)</f>
        <v>0</v>
      </c>
      <c r="BH471" s="148">
        <f>IF(N471="sníž. přenesená",J471,0)</f>
        <v>0</v>
      </c>
      <c r="BI471" s="148">
        <f>IF(N471="nulová",J471,0)</f>
        <v>0</v>
      </c>
      <c r="BJ471" s="17" t="s">
        <v>84</v>
      </c>
      <c r="BK471" s="148">
        <f>ROUND(I471*H471,2)</f>
        <v>0</v>
      </c>
      <c r="BL471" s="17" t="s">
        <v>300</v>
      </c>
      <c r="BM471" s="147" t="s">
        <v>2167</v>
      </c>
    </row>
    <row r="472" spans="2:65" s="12" customFormat="1" ht="10.199999999999999">
      <c r="B472" s="149"/>
      <c r="D472" s="150" t="s">
        <v>204</v>
      </c>
      <c r="E472" s="151" t="s">
        <v>1</v>
      </c>
      <c r="F472" s="152" t="s">
        <v>629</v>
      </c>
      <c r="H472" s="151" t="s">
        <v>1</v>
      </c>
      <c r="I472" s="153"/>
      <c r="L472" s="149"/>
      <c r="M472" s="154"/>
      <c r="T472" s="155"/>
      <c r="AT472" s="151" t="s">
        <v>204</v>
      </c>
      <c r="AU472" s="151" t="s">
        <v>86</v>
      </c>
      <c r="AV472" s="12" t="s">
        <v>84</v>
      </c>
      <c r="AW472" s="12" t="s">
        <v>32</v>
      </c>
      <c r="AX472" s="12" t="s">
        <v>77</v>
      </c>
      <c r="AY472" s="151" t="s">
        <v>195</v>
      </c>
    </row>
    <row r="473" spans="2:65" s="12" customFormat="1" ht="10.199999999999999">
      <c r="B473" s="149"/>
      <c r="D473" s="150" t="s">
        <v>204</v>
      </c>
      <c r="E473" s="151" t="s">
        <v>1</v>
      </c>
      <c r="F473" s="152" t="s">
        <v>1038</v>
      </c>
      <c r="H473" s="151" t="s">
        <v>1</v>
      </c>
      <c r="I473" s="153"/>
      <c r="L473" s="149"/>
      <c r="M473" s="154"/>
      <c r="T473" s="155"/>
      <c r="AT473" s="151" t="s">
        <v>204</v>
      </c>
      <c r="AU473" s="151" t="s">
        <v>86</v>
      </c>
      <c r="AV473" s="12" t="s">
        <v>84</v>
      </c>
      <c r="AW473" s="12" t="s">
        <v>32</v>
      </c>
      <c r="AX473" s="12" t="s">
        <v>77</v>
      </c>
      <c r="AY473" s="151" t="s">
        <v>195</v>
      </c>
    </row>
    <row r="474" spans="2:65" s="13" customFormat="1" ht="10.199999999999999">
      <c r="B474" s="156"/>
      <c r="D474" s="150" t="s">
        <v>204</v>
      </c>
      <c r="E474" s="157" t="s">
        <v>1</v>
      </c>
      <c r="F474" s="158" t="s">
        <v>2156</v>
      </c>
      <c r="H474" s="159">
        <v>455.52</v>
      </c>
      <c r="I474" s="160"/>
      <c r="L474" s="156"/>
      <c r="M474" s="161"/>
      <c r="T474" s="162"/>
      <c r="AT474" s="157" t="s">
        <v>204</v>
      </c>
      <c r="AU474" s="157" t="s">
        <v>86</v>
      </c>
      <c r="AV474" s="13" t="s">
        <v>86</v>
      </c>
      <c r="AW474" s="13" t="s">
        <v>32</v>
      </c>
      <c r="AX474" s="13" t="s">
        <v>77</v>
      </c>
      <c r="AY474" s="157" t="s">
        <v>195</v>
      </c>
    </row>
    <row r="475" spans="2:65" s="14" customFormat="1" ht="10.199999999999999">
      <c r="B475" s="163"/>
      <c r="D475" s="150" t="s">
        <v>204</v>
      </c>
      <c r="E475" s="164" t="s">
        <v>1</v>
      </c>
      <c r="F475" s="165" t="s">
        <v>220</v>
      </c>
      <c r="H475" s="166">
        <v>455.52</v>
      </c>
      <c r="I475" s="167"/>
      <c r="L475" s="163"/>
      <c r="M475" s="168"/>
      <c r="T475" s="169"/>
      <c r="AT475" s="164" t="s">
        <v>204</v>
      </c>
      <c r="AU475" s="164" t="s">
        <v>86</v>
      </c>
      <c r="AV475" s="14" t="s">
        <v>202</v>
      </c>
      <c r="AW475" s="14" t="s">
        <v>32</v>
      </c>
      <c r="AX475" s="14" t="s">
        <v>84</v>
      </c>
      <c r="AY475" s="164" t="s">
        <v>195</v>
      </c>
    </row>
    <row r="476" spans="2:65" s="1" customFormat="1" ht="16.5" customHeight="1">
      <c r="B476" s="32"/>
      <c r="C476" s="183" t="s">
        <v>944</v>
      </c>
      <c r="D476" s="183" t="s">
        <v>612</v>
      </c>
      <c r="E476" s="184" t="s">
        <v>1040</v>
      </c>
      <c r="F476" s="185" t="s">
        <v>1041</v>
      </c>
      <c r="G476" s="186" t="s">
        <v>237</v>
      </c>
      <c r="H476" s="187">
        <v>0.182</v>
      </c>
      <c r="I476" s="188"/>
      <c r="J476" s="189">
        <f>ROUND(I476*H476,2)</f>
        <v>0</v>
      </c>
      <c r="K476" s="185" t="s">
        <v>201</v>
      </c>
      <c r="L476" s="190"/>
      <c r="M476" s="191" t="s">
        <v>1</v>
      </c>
      <c r="N476" s="192" t="s">
        <v>42</v>
      </c>
      <c r="P476" s="145">
        <f>O476*H476</f>
        <v>0</v>
      </c>
      <c r="Q476" s="145">
        <v>1</v>
      </c>
      <c r="R476" s="145">
        <f>Q476*H476</f>
        <v>0.182</v>
      </c>
      <c r="S476" s="145">
        <v>0</v>
      </c>
      <c r="T476" s="146">
        <f>S476*H476</f>
        <v>0</v>
      </c>
      <c r="AR476" s="147" t="s">
        <v>394</v>
      </c>
      <c r="AT476" s="147" t="s">
        <v>612</v>
      </c>
      <c r="AU476" s="147" t="s">
        <v>86</v>
      </c>
      <c r="AY476" s="17" t="s">
        <v>195</v>
      </c>
      <c r="BE476" s="148">
        <f>IF(N476="základní",J476,0)</f>
        <v>0</v>
      </c>
      <c r="BF476" s="148">
        <f>IF(N476="snížená",J476,0)</f>
        <v>0</v>
      </c>
      <c r="BG476" s="148">
        <f>IF(N476="zákl. přenesená",J476,0)</f>
        <v>0</v>
      </c>
      <c r="BH476" s="148">
        <f>IF(N476="sníž. přenesená",J476,0)</f>
        <v>0</v>
      </c>
      <c r="BI476" s="148">
        <f>IF(N476="nulová",J476,0)</f>
        <v>0</v>
      </c>
      <c r="BJ476" s="17" t="s">
        <v>84</v>
      </c>
      <c r="BK476" s="148">
        <f>ROUND(I476*H476,2)</f>
        <v>0</v>
      </c>
      <c r="BL476" s="17" t="s">
        <v>300</v>
      </c>
      <c r="BM476" s="147" t="s">
        <v>2168</v>
      </c>
    </row>
    <row r="477" spans="2:65" s="13" customFormat="1" ht="10.199999999999999">
      <c r="B477" s="156"/>
      <c r="D477" s="150" t="s">
        <v>204</v>
      </c>
      <c r="E477" s="157" t="s">
        <v>1</v>
      </c>
      <c r="F477" s="158" t="s">
        <v>2169</v>
      </c>
      <c r="H477" s="159">
        <v>0.182</v>
      </c>
      <c r="I477" s="160"/>
      <c r="L477" s="156"/>
      <c r="M477" s="161"/>
      <c r="T477" s="162"/>
      <c r="AT477" s="157" t="s">
        <v>204</v>
      </c>
      <c r="AU477" s="157" t="s">
        <v>86</v>
      </c>
      <c r="AV477" s="13" t="s">
        <v>86</v>
      </c>
      <c r="AW477" s="13" t="s">
        <v>32</v>
      </c>
      <c r="AX477" s="13" t="s">
        <v>84</v>
      </c>
      <c r="AY477" s="157" t="s">
        <v>195</v>
      </c>
    </row>
    <row r="478" spans="2:65" s="1" customFormat="1" ht="24.15" customHeight="1">
      <c r="B478" s="32"/>
      <c r="C478" s="136" t="s">
        <v>949</v>
      </c>
      <c r="D478" s="136" t="s">
        <v>197</v>
      </c>
      <c r="E478" s="137" t="s">
        <v>1045</v>
      </c>
      <c r="F478" s="138" t="s">
        <v>1046</v>
      </c>
      <c r="G478" s="139" t="s">
        <v>200</v>
      </c>
      <c r="H478" s="140">
        <v>18.25</v>
      </c>
      <c r="I478" s="141"/>
      <c r="J478" s="142">
        <f>ROUND(I478*H478,2)</f>
        <v>0</v>
      </c>
      <c r="K478" s="138" t="s">
        <v>201</v>
      </c>
      <c r="L478" s="32"/>
      <c r="M478" s="143" t="s">
        <v>1</v>
      </c>
      <c r="N478" s="144" t="s">
        <v>42</v>
      </c>
      <c r="P478" s="145">
        <f>O478*H478</f>
        <v>0</v>
      </c>
      <c r="Q478" s="145">
        <v>0</v>
      </c>
      <c r="R478" s="145">
        <f>Q478*H478</f>
        <v>0</v>
      </c>
      <c r="S478" s="145">
        <v>0</v>
      </c>
      <c r="T478" s="146">
        <f>S478*H478</f>
        <v>0</v>
      </c>
      <c r="AR478" s="147" t="s">
        <v>300</v>
      </c>
      <c r="AT478" s="147" t="s">
        <v>197</v>
      </c>
      <c r="AU478" s="147" t="s">
        <v>86</v>
      </c>
      <c r="AY478" s="17" t="s">
        <v>195</v>
      </c>
      <c r="BE478" s="148">
        <f>IF(N478="základní",J478,0)</f>
        <v>0</v>
      </c>
      <c r="BF478" s="148">
        <f>IF(N478="snížená",J478,0)</f>
        <v>0</v>
      </c>
      <c r="BG478" s="148">
        <f>IF(N478="zákl. přenesená",J478,0)</f>
        <v>0</v>
      </c>
      <c r="BH478" s="148">
        <f>IF(N478="sníž. přenesená",J478,0)</f>
        <v>0</v>
      </c>
      <c r="BI478" s="148">
        <f>IF(N478="nulová",J478,0)</f>
        <v>0</v>
      </c>
      <c r="BJ478" s="17" t="s">
        <v>84</v>
      </c>
      <c r="BK478" s="148">
        <f>ROUND(I478*H478,2)</f>
        <v>0</v>
      </c>
      <c r="BL478" s="17" t="s">
        <v>300</v>
      </c>
      <c r="BM478" s="147" t="s">
        <v>2170</v>
      </c>
    </row>
    <row r="479" spans="2:65" s="12" customFormat="1" ht="10.199999999999999">
      <c r="B479" s="149"/>
      <c r="D479" s="150" t="s">
        <v>204</v>
      </c>
      <c r="E479" s="151" t="s">
        <v>1</v>
      </c>
      <c r="F479" s="152" t="s">
        <v>629</v>
      </c>
      <c r="H479" s="151" t="s">
        <v>1</v>
      </c>
      <c r="I479" s="153"/>
      <c r="L479" s="149"/>
      <c r="M479" s="154"/>
      <c r="T479" s="155"/>
      <c r="AT479" s="151" t="s">
        <v>204</v>
      </c>
      <c r="AU479" s="151" t="s">
        <v>86</v>
      </c>
      <c r="AV479" s="12" t="s">
        <v>84</v>
      </c>
      <c r="AW479" s="12" t="s">
        <v>32</v>
      </c>
      <c r="AX479" s="12" t="s">
        <v>77</v>
      </c>
      <c r="AY479" s="151" t="s">
        <v>195</v>
      </c>
    </row>
    <row r="480" spans="2:65" s="12" customFormat="1" ht="10.199999999999999">
      <c r="B480" s="149"/>
      <c r="D480" s="150" t="s">
        <v>204</v>
      </c>
      <c r="E480" s="151" t="s">
        <v>1</v>
      </c>
      <c r="F480" s="152" t="s">
        <v>1038</v>
      </c>
      <c r="H480" s="151" t="s">
        <v>1</v>
      </c>
      <c r="I480" s="153"/>
      <c r="L480" s="149"/>
      <c r="M480" s="154"/>
      <c r="T480" s="155"/>
      <c r="AT480" s="151" t="s">
        <v>204</v>
      </c>
      <c r="AU480" s="151" t="s">
        <v>86</v>
      </c>
      <c r="AV480" s="12" t="s">
        <v>84</v>
      </c>
      <c r="AW480" s="12" t="s">
        <v>32</v>
      </c>
      <c r="AX480" s="12" t="s">
        <v>77</v>
      </c>
      <c r="AY480" s="151" t="s">
        <v>195</v>
      </c>
    </row>
    <row r="481" spans="2:65" s="13" customFormat="1" ht="10.199999999999999">
      <c r="B481" s="156"/>
      <c r="D481" s="150" t="s">
        <v>204</v>
      </c>
      <c r="E481" s="157" t="s">
        <v>1</v>
      </c>
      <c r="F481" s="158" t="s">
        <v>2092</v>
      </c>
      <c r="H481" s="159">
        <v>18.25</v>
      </c>
      <c r="I481" s="160"/>
      <c r="L481" s="156"/>
      <c r="M481" s="161"/>
      <c r="T481" s="162"/>
      <c r="AT481" s="157" t="s">
        <v>204</v>
      </c>
      <c r="AU481" s="157" t="s">
        <v>86</v>
      </c>
      <c r="AV481" s="13" t="s">
        <v>86</v>
      </c>
      <c r="AW481" s="13" t="s">
        <v>32</v>
      </c>
      <c r="AX481" s="13" t="s">
        <v>77</v>
      </c>
      <c r="AY481" s="157" t="s">
        <v>195</v>
      </c>
    </row>
    <row r="482" spans="2:65" s="14" customFormat="1" ht="10.199999999999999">
      <c r="B482" s="163"/>
      <c r="D482" s="150" t="s">
        <v>204</v>
      </c>
      <c r="E482" s="164" t="s">
        <v>1</v>
      </c>
      <c r="F482" s="165" t="s">
        <v>220</v>
      </c>
      <c r="H482" s="166">
        <v>18.25</v>
      </c>
      <c r="I482" s="167"/>
      <c r="L482" s="163"/>
      <c r="M482" s="168"/>
      <c r="T482" s="169"/>
      <c r="AT482" s="164" t="s">
        <v>204</v>
      </c>
      <c r="AU482" s="164" t="s">
        <v>86</v>
      </c>
      <c r="AV482" s="14" t="s">
        <v>202</v>
      </c>
      <c r="AW482" s="14" t="s">
        <v>32</v>
      </c>
      <c r="AX482" s="14" t="s">
        <v>84</v>
      </c>
      <c r="AY482" s="164" t="s">
        <v>195</v>
      </c>
    </row>
    <row r="483" spans="2:65" s="1" customFormat="1" ht="16.5" customHeight="1">
      <c r="B483" s="32"/>
      <c r="C483" s="183" t="s">
        <v>953</v>
      </c>
      <c r="D483" s="183" t="s">
        <v>612</v>
      </c>
      <c r="E483" s="184" t="s">
        <v>1040</v>
      </c>
      <c r="F483" s="185" t="s">
        <v>1041</v>
      </c>
      <c r="G483" s="186" t="s">
        <v>237</v>
      </c>
      <c r="H483" s="187">
        <v>7.0000000000000001E-3</v>
      </c>
      <c r="I483" s="188"/>
      <c r="J483" s="189">
        <f>ROUND(I483*H483,2)</f>
        <v>0</v>
      </c>
      <c r="K483" s="185" t="s">
        <v>201</v>
      </c>
      <c r="L483" s="190"/>
      <c r="M483" s="191" t="s">
        <v>1</v>
      </c>
      <c r="N483" s="192" t="s">
        <v>42</v>
      </c>
      <c r="P483" s="145">
        <f>O483*H483</f>
        <v>0</v>
      </c>
      <c r="Q483" s="145">
        <v>1</v>
      </c>
      <c r="R483" s="145">
        <f>Q483*H483</f>
        <v>7.0000000000000001E-3</v>
      </c>
      <c r="S483" s="145">
        <v>0</v>
      </c>
      <c r="T483" s="146">
        <f>S483*H483</f>
        <v>0</v>
      </c>
      <c r="AR483" s="147" t="s">
        <v>394</v>
      </c>
      <c r="AT483" s="147" t="s">
        <v>612</v>
      </c>
      <c r="AU483" s="147" t="s">
        <v>86</v>
      </c>
      <c r="AY483" s="17" t="s">
        <v>195</v>
      </c>
      <c r="BE483" s="148">
        <f>IF(N483="základní",J483,0)</f>
        <v>0</v>
      </c>
      <c r="BF483" s="148">
        <f>IF(N483="snížená",J483,0)</f>
        <v>0</v>
      </c>
      <c r="BG483" s="148">
        <f>IF(N483="zákl. přenesená",J483,0)</f>
        <v>0</v>
      </c>
      <c r="BH483" s="148">
        <f>IF(N483="sníž. přenesená",J483,0)</f>
        <v>0</v>
      </c>
      <c r="BI483" s="148">
        <f>IF(N483="nulová",J483,0)</f>
        <v>0</v>
      </c>
      <c r="BJ483" s="17" t="s">
        <v>84</v>
      </c>
      <c r="BK483" s="148">
        <f>ROUND(I483*H483,2)</f>
        <v>0</v>
      </c>
      <c r="BL483" s="17" t="s">
        <v>300</v>
      </c>
      <c r="BM483" s="147" t="s">
        <v>2171</v>
      </c>
    </row>
    <row r="484" spans="2:65" s="13" customFormat="1" ht="10.199999999999999">
      <c r="B484" s="156"/>
      <c r="D484" s="150" t="s">
        <v>204</v>
      </c>
      <c r="E484" s="157" t="s">
        <v>1</v>
      </c>
      <c r="F484" s="158" t="s">
        <v>2172</v>
      </c>
      <c r="H484" s="159">
        <v>7.0000000000000001E-3</v>
      </c>
      <c r="I484" s="160"/>
      <c r="L484" s="156"/>
      <c r="M484" s="161"/>
      <c r="T484" s="162"/>
      <c r="AT484" s="157" t="s">
        <v>204</v>
      </c>
      <c r="AU484" s="157" t="s">
        <v>86</v>
      </c>
      <c r="AV484" s="13" t="s">
        <v>86</v>
      </c>
      <c r="AW484" s="13" t="s">
        <v>32</v>
      </c>
      <c r="AX484" s="13" t="s">
        <v>84</v>
      </c>
      <c r="AY484" s="157" t="s">
        <v>195</v>
      </c>
    </row>
    <row r="485" spans="2:65" s="1" customFormat="1" ht="24.15" customHeight="1">
      <c r="B485" s="32"/>
      <c r="C485" s="136" t="s">
        <v>957</v>
      </c>
      <c r="D485" s="136" t="s">
        <v>197</v>
      </c>
      <c r="E485" s="137" t="s">
        <v>1053</v>
      </c>
      <c r="F485" s="138" t="s">
        <v>1054</v>
      </c>
      <c r="G485" s="139" t="s">
        <v>200</v>
      </c>
      <c r="H485" s="140">
        <v>195.75899999999999</v>
      </c>
      <c r="I485" s="141"/>
      <c r="J485" s="142">
        <f>ROUND(I485*H485,2)</f>
        <v>0</v>
      </c>
      <c r="K485" s="138" t="s">
        <v>201</v>
      </c>
      <c r="L485" s="32"/>
      <c r="M485" s="143" t="s">
        <v>1</v>
      </c>
      <c r="N485" s="144" t="s">
        <v>42</v>
      </c>
      <c r="P485" s="145">
        <f>O485*H485</f>
        <v>0</v>
      </c>
      <c r="Q485" s="145">
        <v>3.5000000000000001E-3</v>
      </c>
      <c r="R485" s="145">
        <f>Q485*H485</f>
        <v>0.68515649999999995</v>
      </c>
      <c r="S485" s="145">
        <v>0</v>
      </c>
      <c r="T485" s="146">
        <f>S485*H485</f>
        <v>0</v>
      </c>
      <c r="AR485" s="147" t="s">
        <v>300</v>
      </c>
      <c r="AT485" s="147" t="s">
        <v>197</v>
      </c>
      <c r="AU485" s="147" t="s">
        <v>86</v>
      </c>
      <c r="AY485" s="17" t="s">
        <v>195</v>
      </c>
      <c r="BE485" s="148">
        <f>IF(N485="základní",J485,0)</f>
        <v>0</v>
      </c>
      <c r="BF485" s="148">
        <f>IF(N485="snížená",J485,0)</f>
        <v>0</v>
      </c>
      <c r="BG485" s="148">
        <f>IF(N485="zákl. přenesená",J485,0)</f>
        <v>0</v>
      </c>
      <c r="BH485" s="148">
        <f>IF(N485="sníž. přenesená",J485,0)</f>
        <v>0</v>
      </c>
      <c r="BI485" s="148">
        <f>IF(N485="nulová",J485,0)</f>
        <v>0</v>
      </c>
      <c r="BJ485" s="17" t="s">
        <v>84</v>
      </c>
      <c r="BK485" s="148">
        <f>ROUND(I485*H485,2)</f>
        <v>0</v>
      </c>
      <c r="BL485" s="17" t="s">
        <v>300</v>
      </c>
      <c r="BM485" s="147" t="s">
        <v>2173</v>
      </c>
    </row>
    <row r="486" spans="2:65" s="12" customFormat="1" ht="10.199999999999999">
      <c r="B486" s="149"/>
      <c r="D486" s="150" t="s">
        <v>204</v>
      </c>
      <c r="E486" s="151" t="s">
        <v>1</v>
      </c>
      <c r="F486" s="152" t="s">
        <v>1056</v>
      </c>
      <c r="H486" s="151" t="s">
        <v>1</v>
      </c>
      <c r="I486" s="153"/>
      <c r="L486" s="149"/>
      <c r="M486" s="154"/>
      <c r="T486" s="155"/>
      <c r="AT486" s="151" t="s">
        <v>204</v>
      </c>
      <c r="AU486" s="151" t="s">
        <v>86</v>
      </c>
      <c r="AV486" s="12" t="s">
        <v>84</v>
      </c>
      <c r="AW486" s="12" t="s">
        <v>32</v>
      </c>
      <c r="AX486" s="12" t="s">
        <v>77</v>
      </c>
      <c r="AY486" s="151" t="s">
        <v>195</v>
      </c>
    </row>
    <row r="487" spans="2:65" s="12" customFormat="1" ht="10.199999999999999">
      <c r="B487" s="149"/>
      <c r="D487" s="150" t="s">
        <v>204</v>
      </c>
      <c r="E487" s="151" t="s">
        <v>1</v>
      </c>
      <c r="F487" s="152" t="s">
        <v>1057</v>
      </c>
      <c r="H487" s="151" t="s">
        <v>1</v>
      </c>
      <c r="I487" s="153"/>
      <c r="L487" s="149"/>
      <c r="M487" s="154"/>
      <c r="T487" s="155"/>
      <c r="AT487" s="151" t="s">
        <v>204</v>
      </c>
      <c r="AU487" s="151" t="s">
        <v>86</v>
      </c>
      <c r="AV487" s="12" t="s">
        <v>84</v>
      </c>
      <c r="AW487" s="12" t="s">
        <v>32</v>
      </c>
      <c r="AX487" s="12" t="s">
        <v>77</v>
      </c>
      <c r="AY487" s="151" t="s">
        <v>195</v>
      </c>
    </row>
    <row r="488" spans="2:65" s="12" customFormat="1" ht="10.199999999999999">
      <c r="B488" s="149"/>
      <c r="D488" s="150" t="s">
        <v>204</v>
      </c>
      <c r="E488" s="151" t="s">
        <v>1</v>
      </c>
      <c r="F488" s="152" t="s">
        <v>1058</v>
      </c>
      <c r="H488" s="151" t="s">
        <v>1</v>
      </c>
      <c r="I488" s="153"/>
      <c r="L488" s="149"/>
      <c r="M488" s="154"/>
      <c r="T488" s="155"/>
      <c r="AT488" s="151" t="s">
        <v>204</v>
      </c>
      <c r="AU488" s="151" t="s">
        <v>86</v>
      </c>
      <c r="AV488" s="12" t="s">
        <v>84</v>
      </c>
      <c r="AW488" s="12" t="s">
        <v>32</v>
      </c>
      <c r="AX488" s="12" t="s">
        <v>77</v>
      </c>
      <c r="AY488" s="151" t="s">
        <v>195</v>
      </c>
    </row>
    <row r="489" spans="2:65" s="13" customFormat="1" ht="10.199999999999999">
      <c r="B489" s="156"/>
      <c r="D489" s="150" t="s">
        <v>204</v>
      </c>
      <c r="E489" s="157" t="s">
        <v>1</v>
      </c>
      <c r="F489" s="158" t="s">
        <v>2174</v>
      </c>
      <c r="H489" s="159">
        <v>73.8</v>
      </c>
      <c r="I489" s="160"/>
      <c r="L489" s="156"/>
      <c r="M489" s="161"/>
      <c r="T489" s="162"/>
      <c r="AT489" s="157" t="s">
        <v>204</v>
      </c>
      <c r="AU489" s="157" t="s">
        <v>86</v>
      </c>
      <c r="AV489" s="13" t="s">
        <v>86</v>
      </c>
      <c r="AW489" s="13" t="s">
        <v>32</v>
      </c>
      <c r="AX489" s="13" t="s">
        <v>77</v>
      </c>
      <c r="AY489" s="157" t="s">
        <v>195</v>
      </c>
    </row>
    <row r="490" spans="2:65" s="12" customFormat="1" ht="10.199999999999999">
      <c r="B490" s="149"/>
      <c r="D490" s="150" t="s">
        <v>204</v>
      </c>
      <c r="E490" s="151" t="s">
        <v>1</v>
      </c>
      <c r="F490" s="152" t="s">
        <v>1059</v>
      </c>
      <c r="H490" s="151" t="s">
        <v>1</v>
      </c>
      <c r="I490" s="153"/>
      <c r="L490" s="149"/>
      <c r="M490" s="154"/>
      <c r="T490" s="155"/>
      <c r="AT490" s="151" t="s">
        <v>204</v>
      </c>
      <c r="AU490" s="151" t="s">
        <v>86</v>
      </c>
      <c r="AV490" s="12" t="s">
        <v>84</v>
      </c>
      <c r="AW490" s="12" t="s">
        <v>32</v>
      </c>
      <c r="AX490" s="12" t="s">
        <v>77</v>
      </c>
      <c r="AY490" s="151" t="s">
        <v>195</v>
      </c>
    </row>
    <row r="491" spans="2:65" s="13" customFormat="1" ht="10.199999999999999">
      <c r="B491" s="156"/>
      <c r="D491" s="150" t="s">
        <v>204</v>
      </c>
      <c r="E491" s="157" t="s">
        <v>1</v>
      </c>
      <c r="F491" s="158" t="s">
        <v>2064</v>
      </c>
      <c r="H491" s="159">
        <v>43.8</v>
      </c>
      <c r="I491" s="160"/>
      <c r="L491" s="156"/>
      <c r="M491" s="161"/>
      <c r="T491" s="162"/>
      <c r="AT491" s="157" t="s">
        <v>204</v>
      </c>
      <c r="AU491" s="157" t="s">
        <v>86</v>
      </c>
      <c r="AV491" s="13" t="s">
        <v>86</v>
      </c>
      <c r="AW491" s="13" t="s">
        <v>32</v>
      </c>
      <c r="AX491" s="13" t="s">
        <v>77</v>
      </c>
      <c r="AY491" s="157" t="s">
        <v>195</v>
      </c>
    </row>
    <row r="492" spans="2:65" s="13" customFormat="1" ht="10.199999999999999">
      <c r="B492" s="156"/>
      <c r="D492" s="150" t="s">
        <v>204</v>
      </c>
      <c r="E492" s="157" t="s">
        <v>1</v>
      </c>
      <c r="F492" s="158" t="s">
        <v>2175</v>
      </c>
      <c r="H492" s="159">
        <v>-27</v>
      </c>
      <c r="I492" s="160"/>
      <c r="L492" s="156"/>
      <c r="M492" s="161"/>
      <c r="T492" s="162"/>
      <c r="AT492" s="157" t="s">
        <v>204</v>
      </c>
      <c r="AU492" s="157" t="s">
        <v>86</v>
      </c>
      <c r="AV492" s="13" t="s">
        <v>86</v>
      </c>
      <c r="AW492" s="13" t="s">
        <v>32</v>
      </c>
      <c r="AX492" s="13" t="s">
        <v>77</v>
      </c>
      <c r="AY492" s="157" t="s">
        <v>195</v>
      </c>
    </row>
    <row r="493" spans="2:65" s="13" customFormat="1" ht="10.199999999999999">
      <c r="B493" s="156"/>
      <c r="D493" s="150" t="s">
        <v>204</v>
      </c>
      <c r="E493" s="157" t="s">
        <v>1</v>
      </c>
      <c r="F493" s="158" t="s">
        <v>2176</v>
      </c>
      <c r="H493" s="159">
        <v>-4.2</v>
      </c>
      <c r="I493" s="160"/>
      <c r="L493" s="156"/>
      <c r="M493" s="161"/>
      <c r="T493" s="162"/>
      <c r="AT493" s="157" t="s">
        <v>204</v>
      </c>
      <c r="AU493" s="157" t="s">
        <v>86</v>
      </c>
      <c r="AV493" s="13" t="s">
        <v>86</v>
      </c>
      <c r="AW493" s="13" t="s">
        <v>32</v>
      </c>
      <c r="AX493" s="13" t="s">
        <v>77</v>
      </c>
      <c r="AY493" s="157" t="s">
        <v>195</v>
      </c>
    </row>
    <row r="494" spans="2:65" s="13" customFormat="1" ht="10.199999999999999">
      <c r="B494" s="156"/>
      <c r="D494" s="150" t="s">
        <v>204</v>
      </c>
      <c r="E494" s="157" t="s">
        <v>1</v>
      </c>
      <c r="F494" s="158" t="s">
        <v>2177</v>
      </c>
      <c r="H494" s="159">
        <v>6.48</v>
      </c>
      <c r="I494" s="160"/>
      <c r="L494" s="156"/>
      <c r="M494" s="161"/>
      <c r="T494" s="162"/>
      <c r="AT494" s="157" t="s">
        <v>204</v>
      </c>
      <c r="AU494" s="157" t="s">
        <v>86</v>
      </c>
      <c r="AV494" s="13" t="s">
        <v>86</v>
      </c>
      <c r="AW494" s="13" t="s">
        <v>32</v>
      </c>
      <c r="AX494" s="13" t="s">
        <v>77</v>
      </c>
      <c r="AY494" s="157" t="s">
        <v>195</v>
      </c>
    </row>
    <row r="495" spans="2:65" s="13" customFormat="1" ht="10.199999999999999">
      <c r="B495" s="156"/>
      <c r="D495" s="150" t="s">
        <v>204</v>
      </c>
      <c r="E495" s="157" t="s">
        <v>1</v>
      </c>
      <c r="F495" s="158" t="s">
        <v>2078</v>
      </c>
      <c r="H495" s="159">
        <v>29.952000000000002</v>
      </c>
      <c r="I495" s="160"/>
      <c r="L495" s="156"/>
      <c r="M495" s="161"/>
      <c r="T495" s="162"/>
      <c r="AT495" s="157" t="s">
        <v>204</v>
      </c>
      <c r="AU495" s="157" t="s">
        <v>86</v>
      </c>
      <c r="AV495" s="13" t="s">
        <v>86</v>
      </c>
      <c r="AW495" s="13" t="s">
        <v>32</v>
      </c>
      <c r="AX495" s="13" t="s">
        <v>77</v>
      </c>
      <c r="AY495" s="157" t="s">
        <v>195</v>
      </c>
    </row>
    <row r="496" spans="2:65" s="15" customFormat="1" ht="10.199999999999999">
      <c r="B496" s="173"/>
      <c r="D496" s="150" t="s">
        <v>204</v>
      </c>
      <c r="E496" s="174" t="s">
        <v>1</v>
      </c>
      <c r="F496" s="175" t="s">
        <v>281</v>
      </c>
      <c r="H496" s="176">
        <v>122.83199999999999</v>
      </c>
      <c r="I496" s="177"/>
      <c r="L496" s="173"/>
      <c r="M496" s="178"/>
      <c r="T496" s="179"/>
      <c r="AT496" s="174" t="s">
        <v>204</v>
      </c>
      <c r="AU496" s="174" t="s">
        <v>86</v>
      </c>
      <c r="AV496" s="15" t="s">
        <v>100</v>
      </c>
      <c r="AW496" s="15" t="s">
        <v>32</v>
      </c>
      <c r="AX496" s="15" t="s">
        <v>77</v>
      </c>
      <c r="AY496" s="174" t="s">
        <v>195</v>
      </c>
    </row>
    <row r="497" spans="2:65" s="12" customFormat="1" ht="10.199999999999999">
      <c r="B497" s="149"/>
      <c r="D497" s="150" t="s">
        <v>204</v>
      </c>
      <c r="E497" s="151" t="s">
        <v>1</v>
      </c>
      <c r="F497" s="152" t="s">
        <v>1061</v>
      </c>
      <c r="H497" s="151" t="s">
        <v>1</v>
      </c>
      <c r="I497" s="153"/>
      <c r="L497" s="149"/>
      <c r="M497" s="154"/>
      <c r="T497" s="155"/>
      <c r="AT497" s="151" t="s">
        <v>204</v>
      </c>
      <c r="AU497" s="151" t="s">
        <v>86</v>
      </c>
      <c r="AV497" s="12" t="s">
        <v>84</v>
      </c>
      <c r="AW497" s="12" t="s">
        <v>32</v>
      </c>
      <c r="AX497" s="12" t="s">
        <v>77</v>
      </c>
      <c r="AY497" s="151" t="s">
        <v>195</v>
      </c>
    </row>
    <row r="498" spans="2:65" s="12" customFormat="1" ht="10.199999999999999">
      <c r="B498" s="149"/>
      <c r="D498" s="150" t="s">
        <v>204</v>
      </c>
      <c r="E498" s="151" t="s">
        <v>1</v>
      </c>
      <c r="F498" s="152" t="s">
        <v>1062</v>
      </c>
      <c r="H498" s="151" t="s">
        <v>1</v>
      </c>
      <c r="I498" s="153"/>
      <c r="L498" s="149"/>
      <c r="M498" s="154"/>
      <c r="T498" s="155"/>
      <c r="AT498" s="151" t="s">
        <v>204</v>
      </c>
      <c r="AU498" s="151" t="s">
        <v>86</v>
      </c>
      <c r="AV498" s="12" t="s">
        <v>84</v>
      </c>
      <c r="AW498" s="12" t="s">
        <v>32</v>
      </c>
      <c r="AX498" s="12" t="s">
        <v>77</v>
      </c>
      <c r="AY498" s="151" t="s">
        <v>195</v>
      </c>
    </row>
    <row r="499" spans="2:65" s="13" customFormat="1" ht="10.199999999999999">
      <c r="B499" s="156"/>
      <c r="D499" s="150" t="s">
        <v>204</v>
      </c>
      <c r="E499" s="157" t="s">
        <v>1</v>
      </c>
      <c r="F499" s="158" t="s">
        <v>2088</v>
      </c>
      <c r="H499" s="159">
        <v>39.923999999999999</v>
      </c>
      <c r="I499" s="160"/>
      <c r="L499" s="156"/>
      <c r="M499" s="161"/>
      <c r="T499" s="162"/>
      <c r="AT499" s="157" t="s">
        <v>204</v>
      </c>
      <c r="AU499" s="157" t="s">
        <v>86</v>
      </c>
      <c r="AV499" s="13" t="s">
        <v>86</v>
      </c>
      <c r="AW499" s="13" t="s">
        <v>32</v>
      </c>
      <c r="AX499" s="13" t="s">
        <v>77</v>
      </c>
      <c r="AY499" s="157" t="s">
        <v>195</v>
      </c>
    </row>
    <row r="500" spans="2:65" s="12" customFormat="1" ht="10.199999999999999">
      <c r="B500" s="149"/>
      <c r="D500" s="150" t="s">
        <v>204</v>
      </c>
      <c r="E500" s="151" t="s">
        <v>1</v>
      </c>
      <c r="F500" s="152" t="s">
        <v>845</v>
      </c>
      <c r="H500" s="151" t="s">
        <v>1</v>
      </c>
      <c r="I500" s="153"/>
      <c r="L500" s="149"/>
      <c r="M500" s="154"/>
      <c r="T500" s="155"/>
      <c r="AT500" s="151" t="s">
        <v>204</v>
      </c>
      <c r="AU500" s="151" t="s">
        <v>86</v>
      </c>
      <c r="AV500" s="12" t="s">
        <v>84</v>
      </c>
      <c r="AW500" s="12" t="s">
        <v>32</v>
      </c>
      <c r="AX500" s="12" t="s">
        <v>77</v>
      </c>
      <c r="AY500" s="151" t="s">
        <v>195</v>
      </c>
    </row>
    <row r="501" spans="2:65" s="13" customFormat="1" ht="10.199999999999999">
      <c r="B501" s="156"/>
      <c r="D501" s="150" t="s">
        <v>204</v>
      </c>
      <c r="E501" s="157" t="s">
        <v>1</v>
      </c>
      <c r="F501" s="158" t="s">
        <v>2089</v>
      </c>
      <c r="H501" s="159">
        <v>24.952999999999999</v>
      </c>
      <c r="I501" s="160"/>
      <c r="L501" s="156"/>
      <c r="M501" s="161"/>
      <c r="T501" s="162"/>
      <c r="AT501" s="157" t="s">
        <v>204</v>
      </c>
      <c r="AU501" s="157" t="s">
        <v>86</v>
      </c>
      <c r="AV501" s="13" t="s">
        <v>86</v>
      </c>
      <c r="AW501" s="13" t="s">
        <v>32</v>
      </c>
      <c r="AX501" s="13" t="s">
        <v>77</v>
      </c>
      <c r="AY501" s="157" t="s">
        <v>195</v>
      </c>
    </row>
    <row r="502" spans="2:65" s="12" customFormat="1" ht="10.199999999999999">
      <c r="B502" s="149"/>
      <c r="D502" s="150" t="s">
        <v>204</v>
      </c>
      <c r="E502" s="151" t="s">
        <v>1</v>
      </c>
      <c r="F502" s="152" t="s">
        <v>850</v>
      </c>
      <c r="H502" s="151" t="s">
        <v>1</v>
      </c>
      <c r="I502" s="153"/>
      <c r="L502" s="149"/>
      <c r="M502" s="154"/>
      <c r="T502" s="155"/>
      <c r="AT502" s="151" t="s">
        <v>204</v>
      </c>
      <c r="AU502" s="151" t="s">
        <v>86</v>
      </c>
      <c r="AV502" s="12" t="s">
        <v>84</v>
      </c>
      <c r="AW502" s="12" t="s">
        <v>32</v>
      </c>
      <c r="AX502" s="12" t="s">
        <v>77</v>
      </c>
      <c r="AY502" s="151" t="s">
        <v>195</v>
      </c>
    </row>
    <row r="503" spans="2:65" s="13" customFormat="1" ht="10.199999999999999">
      <c r="B503" s="156"/>
      <c r="D503" s="150" t="s">
        <v>204</v>
      </c>
      <c r="E503" s="157" t="s">
        <v>1</v>
      </c>
      <c r="F503" s="158" t="s">
        <v>2092</v>
      </c>
      <c r="H503" s="159">
        <v>18.25</v>
      </c>
      <c r="I503" s="160"/>
      <c r="L503" s="156"/>
      <c r="M503" s="161"/>
      <c r="T503" s="162"/>
      <c r="AT503" s="157" t="s">
        <v>204</v>
      </c>
      <c r="AU503" s="157" t="s">
        <v>86</v>
      </c>
      <c r="AV503" s="13" t="s">
        <v>86</v>
      </c>
      <c r="AW503" s="13" t="s">
        <v>32</v>
      </c>
      <c r="AX503" s="13" t="s">
        <v>77</v>
      </c>
      <c r="AY503" s="157" t="s">
        <v>195</v>
      </c>
    </row>
    <row r="504" spans="2:65" s="13" customFormat="1" ht="10.199999999999999">
      <c r="B504" s="156"/>
      <c r="D504" s="150" t="s">
        <v>204</v>
      </c>
      <c r="E504" s="157" t="s">
        <v>1</v>
      </c>
      <c r="F504" s="158" t="s">
        <v>2178</v>
      </c>
      <c r="H504" s="159">
        <v>-11.25</v>
      </c>
      <c r="I504" s="160"/>
      <c r="L504" s="156"/>
      <c r="M504" s="161"/>
      <c r="T504" s="162"/>
      <c r="AT504" s="157" t="s">
        <v>204</v>
      </c>
      <c r="AU504" s="157" t="s">
        <v>86</v>
      </c>
      <c r="AV504" s="13" t="s">
        <v>86</v>
      </c>
      <c r="AW504" s="13" t="s">
        <v>32</v>
      </c>
      <c r="AX504" s="13" t="s">
        <v>77</v>
      </c>
      <c r="AY504" s="157" t="s">
        <v>195</v>
      </c>
    </row>
    <row r="505" spans="2:65" s="13" customFormat="1" ht="10.199999999999999">
      <c r="B505" s="156"/>
      <c r="D505" s="150" t="s">
        <v>204</v>
      </c>
      <c r="E505" s="157" t="s">
        <v>1</v>
      </c>
      <c r="F505" s="158" t="s">
        <v>2093</v>
      </c>
      <c r="H505" s="159">
        <v>-1.75</v>
      </c>
      <c r="I505" s="160"/>
      <c r="L505" s="156"/>
      <c r="M505" s="161"/>
      <c r="T505" s="162"/>
      <c r="AT505" s="157" t="s">
        <v>204</v>
      </c>
      <c r="AU505" s="157" t="s">
        <v>86</v>
      </c>
      <c r="AV505" s="13" t="s">
        <v>86</v>
      </c>
      <c r="AW505" s="13" t="s">
        <v>32</v>
      </c>
      <c r="AX505" s="13" t="s">
        <v>77</v>
      </c>
      <c r="AY505" s="157" t="s">
        <v>195</v>
      </c>
    </row>
    <row r="506" spans="2:65" s="13" customFormat="1" ht="10.199999999999999">
      <c r="B506" s="156"/>
      <c r="D506" s="150" t="s">
        <v>204</v>
      </c>
      <c r="E506" s="157" t="s">
        <v>1</v>
      </c>
      <c r="F506" s="158" t="s">
        <v>853</v>
      </c>
      <c r="H506" s="159">
        <v>2.8</v>
      </c>
      <c r="I506" s="160"/>
      <c r="L506" s="156"/>
      <c r="M506" s="161"/>
      <c r="T506" s="162"/>
      <c r="AT506" s="157" t="s">
        <v>204</v>
      </c>
      <c r="AU506" s="157" t="s">
        <v>86</v>
      </c>
      <c r="AV506" s="13" t="s">
        <v>86</v>
      </c>
      <c r="AW506" s="13" t="s">
        <v>32</v>
      </c>
      <c r="AX506" s="13" t="s">
        <v>77</v>
      </c>
      <c r="AY506" s="157" t="s">
        <v>195</v>
      </c>
    </row>
    <row r="507" spans="2:65" s="15" customFormat="1" ht="10.199999999999999">
      <c r="B507" s="173"/>
      <c r="D507" s="150" t="s">
        <v>204</v>
      </c>
      <c r="E507" s="174" t="s">
        <v>1</v>
      </c>
      <c r="F507" s="175" t="s">
        <v>281</v>
      </c>
      <c r="H507" s="176">
        <v>72.927000000000007</v>
      </c>
      <c r="I507" s="177"/>
      <c r="L507" s="173"/>
      <c r="M507" s="178"/>
      <c r="T507" s="179"/>
      <c r="AT507" s="174" t="s">
        <v>204</v>
      </c>
      <c r="AU507" s="174" t="s">
        <v>86</v>
      </c>
      <c r="AV507" s="15" t="s">
        <v>100</v>
      </c>
      <c r="AW507" s="15" t="s">
        <v>32</v>
      </c>
      <c r="AX507" s="15" t="s">
        <v>77</v>
      </c>
      <c r="AY507" s="174" t="s">
        <v>195</v>
      </c>
    </row>
    <row r="508" spans="2:65" s="14" customFormat="1" ht="10.199999999999999">
      <c r="B508" s="163"/>
      <c r="D508" s="150" t="s">
        <v>204</v>
      </c>
      <c r="E508" s="164" t="s">
        <v>1</v>
      </c>
      <c r="F508" s="165" t="s">
        <v>220</v>
      </c>
      <c r="H508" s="166">
        <v>195.75899999999999</v>
      </c>
      <c r="I508" s="167"/>
      <c r="L508" s="163"/>
      <c r="M508" s="168"/>
      <c r="T508" s="169"/>
      <c r="AT508" s="164" t="s">
        <v>204</v>
      </c>
      <c r="AU508" s="164" t="s">
        <v>86</v>
      </c>
      <c r="AV508" s="14" t="s">
        <v>202</v>
      </c>
      <c r="AW508" s="14" t="s">
        <v>32</v>
      </c>
      <c r="AX508" s="14" t="s">
        <v>84</v>
      </c>
      <c r="AY508" s="164" t="s">
        <v>195</v>
      </c>
    </row>
    <row r="509" spans="2:65" s="1" customFormat="1" ht="24.15" customHeight="1">
      <c r="B509" s="32"/>
      <c r="C509" s="136" t="s">
        <v>962</v>
      </c>
      <c r="D509" s="136" t="s">
        <v>197</v>
      </c>
      <c r="E509" s="137" t="s">
        <v>1065</v>
      </c>
      <c r="F509" s="138" t="s">
        <v>1066</v>
      </c>
      <c r="G509" s="139" t="s">
        <v>200</v>
      </c>
      <c r="H509" s="140">
        <v>911.04</v>
      </c>
      <c r="I509" s="141"/>
      <c r="J509" s="142">
        <f>ROUND(I509*H509,2)</f>
        <v>0</v>
      </c>
      <c r="K509" s="138" t="s">
        <v>201</v>
      </c>
      <c r="L509" s="32"/>
      <c r="M509" s="143" t="s">
        <v>1</v>
      </c>
      <c r="N509" s="144" t="s">
        <v>42</v>
      </c>
      <c r="P509" s="145">
        <f>O509*H509</f>
        <v>0</v>
      </c>
      <c r="Q509" s="145">
        <v>4.0000000000000002E-4</v>
      </c>
      <c r="R509" s="145">
        <f>Q509*H509</f>
        <v>0.36441600000000002</v>
      </c>
      <c r="S509" s="145">
        <v>0</v>
      </c>
      <c r="T509" s="146">
        <f>S509*H509</f>
        <v>0</v>
      </c>
      <c r="AR509" s="147" t="s">
        <v>300</v>
      </c>
      <c r="AT509" s="147" t="s">
        <v>197</v>
      </c>
      <c r="AU509" s="147" t="s">
        <v>86</v>
      </c>
      <c r="AY509" s="17" t="s">
        <v>195</v>
      </c>
      <c r="BE509" s="148">
        <f>IF(N509="základní",J509,0)</f>
        <v>0</v>
      </c>
      <c r="BF509" s="148">
        <f>IF(N509="snížená",J509,0)</f>
        <v>0</v>
      </c>
      <c r="BG509" s="148">
        <f>IF(N509="zákl. přenesená",J509,0)</f>
        <v>0</v>
      </c>
      <c r="BH509" s="148">
        <f>IF(N509="sníž. přenesená",J509,0)</f>
        <v>0</v>
      </c>
      <c r="BI509" s="148">
        <f>IF(N509="nulová",J509,0)</f>
        <v>0</v>
      </c>
      <c r="BJ509" s="17" t="s">
        <v>84</v>
      </c>
      <c r="BK509" s="148">
        <f>ROUND(I509*H509,2)</f>
        <v>0</v>
      </c>
      <c r="BL509" s="17" t="s">
        <v>300</v>
      </c>
      <c r="BM509" s="147" t="s">
        <v>2179</v>
      </c>
    </row>
    <row r="510" spans="2:65" s="12" customFormat="1" ht="10.199999999999999">
      <c r="B510" s="149"/>
      <c r="D510" s="150" t="s">
        <v>204</v>
      </c>
      <c r="E510" s="151" t="s">
        <v>1</v>
      </c>
      <c r="F510" s="152" t="s">
        <v>1068</v>
      </c>
      <c r="H510" s="151" t="s">
        <v>1</v>
      </c>
      <c r="I510" s="153"/>
      <c r="L510" s="149"/>
      <c r="M510" s="154"/>
      <c r="T510" s="155"/>
      <c r="AT510" s="151" t="s">
        <v>204</v>
      </c>
      <c r="AU510" s="151" t="s">
        <v>86</v>
      </c>
      <c r="AV510" s="12" t="s">
        <v>84</v>
      </c>
      <c r="AW510" s="12" t="s">
        <v>32</v>
      </c>
      <c r="AX510" s="12" t="s">
        <v>77</v>
      </c>
      <c r="AY510" s="151" t="s">
        <v>195</v>
      </c>
    </row>
    <row r="511" spans="2:65" s="12" customFormat="1" ht="10.199999999999999">
      <c r="B511" s="149"/>
      <c r="D511" s="150" t="s">
        <v>204</v>
      </c>
      <c r="E511" s="151" t="s">
        <v>1</v>
      </c>
      <c r="F511" s="152" t="s">
        <v>1038</v>
      </c>
      <c r="H511" s="151" t="s">
        <v>1</v>
      </c>
      <c r="I511" s="153"/>
      <c r="L511" s="149"/>
      <c r="M511" s="154"/>
      <c r="T511" s="155"/>
      <c r="AT511" s="151" t="s">
        <v>204</v>
      </c>
      <c r="AU511" s="151" t="s">
        <v>86</v>
      </c>
      <c r="AV511" s="12" t="s">
        <v>84</v>
      </c>
      <c r="AW511" s="12" t="s">
        <v>32</v>
      </c>
      <c r="AX511" s="12" t="s">
        <v>77</v>
      </c>
      <c r="AY511" s="151" t="s">
        <v>195</v>
      </c>
    </row>
    <row r="512" spans="2:65" s="13" customFormat="1" ht="10.199999999999999">
      <c r="B512" s="156"/>
      <c r="D512" s="150" t="s">
        <v>204</v>
      </c>
      <c r="E512" s="157" t="s">
        <v>1</v>
      </c>
      <c r="F512" s="158" t="s">
        <v>1974</v>
      </c>
      <c r="H512" s="159">
        <v>455.52</v>
      </c>
      <c r="I512" s="160"/>
      <c r="L512" s="156"/>
      <c r="M512" s="161"/>
      <c r="T512" s="162"/>
      <c r="AT512" s="157" t="s">
        <v>204</v>
      </c>
      <c r="AU512" s="157" t="s">
        <v>86</v>
      </c>
      <c r="AV512" s="13" t="s">
        <v>86</v>
      </c>
      <c r="AW512" s="13" t="s">
        <v>32</v>
      </c>
      <c r="AX512" s="13" t="s">
        <v>77</v>
      </c>
      <c r="AY512" s="157" t="s">
        <v>195</v>
      </c>
    </row>
    <row r="513" spans="2:65" s="14" customFormat="1" ht="10.199999999999999">
      <c r="B513" s="163"/>
      <c r="D513" s="150" t="s">
        <v>204</v>
      </c>
      <c r="E513" s="164" t="s">
        <v>1</v>
      </c>
      <c r="F513" s="165" t="s">
        <v>220</v>
      </c>
      <c r="H513" s="166">
        <v>455.52</v>
      </c>
      <c r="I513" s="167"/>
      <c r="L513" s="163"/>
      <c r="M513" s="168"/>
      <c r="T513" s="169"/>
      <c r="AT513" s="164" t="s">
        <v>204</v>
      </c>
      <c r="AU513" s="164" t="s">
        <v>86</v>
      </c>
      <c r="AV513" s="14" t="s">
        <v>202</v>
      </c>
      <c r="AW513" s="14" t="s">
        <v>32</v>
      </c>
      <c r="AX513" s="14" t="s">
        <v>77</v>
      </c>
      <c r="AY513" s="164" t="s">
        <v>195</v>
      </c>
    </row>
    <row r="514" spans="2:65" s="13" customFormat="1" ht="10.199999999999999">
      <c r="B514" s="156"/>
      <c r="D514" s="150" t="s">
        <v>204</v>
      </c>
      <c r="E514" s="157" t="s">
        <v>1</v>
      </c>
      <c r="F514" s="158" t="s">
        <v>2180</v>
      </c>
      <c r="H514" s="159">
        <v>911.04</v>
      </c>
      <c r="I514" s="160"/>
      <c r="L514" s="156"/>
      <c r="M514" s="161"/>
      <c r="T514" s="162"/>
      <c r="AT514" s="157" t="s">
        <v>204</v>
      </c>
      <c r="AU514" s="157" t="s">
        <v>86</v>
      </c>
      <c r="AV514" s="13" t="s">
        <v>86</v>
      </c>
      <c r="AW514" s="13" t="s">
        <v>32</v>
      </c>
      <c r="AX514" s="13" t="s">
        <v>77</v>
      </c>
      <c r="AY514" s="157" t="s">
        <v>195</v>
      </c>
    </row>
    <row r="515" spans="2:65" s="14" customFormat="1" ht="10.199999999999999">
      <c r="B515" s="163"/>
      <c r="D515" s="150" t="s">
        <v>204</v>
      </c>
      <c r="E515" s="164" t="s">
        <v>1</v>
      </c>
      <c r="F515" s="165" t="s">
        <v>220</v>
      </c>
      <c r="H515" s="166">
        <v>911.04</v>
      </c>
      <c r="I515" s="167"/>
      <c r="L515" s="163"/>
      <c r="M515" s="168"/>
      <c r="T515" s="169"/>
      <c r="AT515" s="164" t="s">
        <v>204</v>
      </c>
      <c r="AU515" s="164" t="s">
        <v>86</v>
      </c>
      <c r="AV515" s="14" t="s">
        <v>202</v>
      </c>
      <c r="AW515" s="14" t="s">
        <v>32</v>
      </c>
      <c r="AX515" s="14" t="s">
        <v>84</v>
      </c>
      <c r="AY515" s="164" t="s">
        <v>195</v>
      </c>
    </row>
    <row r="516" spans="2:65" s="1" customFormat="1" ht="55.5" customHeight="1">
      <c r="B516" s="32"/>
      <c r="C516" s="183" t="s">
        <v>969</v>
      </c>
      <c r="D516" s="183" t="s">
        <v>612</v>
      </c>
      <c r="E516" s="184" t="s">
        <v>1071</v>
      </c>
      <c r="F516" s="185" t="s">
        <v>1072</v>
      </c>
      <c r="G516" s="186" t="s">
        <v>200</v>
      </c>
      <c r="H516" s="187">
        <v>569.4</v>
      </c>
      <c r="I516" s="188"/>
      <c r="J516" s="189">
        <f>ROUND(I516*H516,2)</f>
        <v>0</v>
      </c>
      <c r="K516" s="185" t="s">
        <v>201</v>
      </c>
      <c r="L516" s="190"/>
      <c r="M516" s="191" t="s">
        <v>1</v>
      </c>
      <c r="N516" s="192" t="s">
        <v>42</v>
      </c>
      <c r="P516" s="145">
        <f>O516*H516</f>
        <v>0</v>
      </c>
      <c r="Q516" s="145">
        <v>4.7000000000000002E-3</v>
      </c>
      <c r="R516" s="145">
        <f>Q516*H516</f>
        <v>2.67618</v>
      </c>
      <c r="S516" s="145">
        <v>0</v>
      </c>
      <c r="T516" s="146">
        <f>S516*H516</f>
        <v>0</v>
      </c>
      <c r="AR516" s="147" t="s">
        <v>394</v>
      </c>
      <c r="AT516" s="147" t="s">
        <v>612</v>
      </c>
      <c r="AU516" s="147" t="s">
        <v>86</v>
      </c>
      <c r="AY516" s="17" t="s">
        <v>195</v>
      </c>
      <c r="BE516" s="148">
        <f>IF(N516="základní",J516,0)</f>
        <v>0</v>
      </c>
      <c r="BF516" s="148">
        <f>IF(N516="snížená",J516,0)</f>
        <v>0</v>
      </c>
      <c r="BG516" s="148">
        <f>IF(N516="zákl. přenesená",J516,0)</f>
        <v>0</v>
      </c>
      <c r="BH516" s="148">
        <f>IF(N516="sníž. přenesená",J516,0)</f>
        <v>0</v>
      </c>
      <c r="BI516" s="148">
        <f>IF(N516="nulová",J516,0)</f>
        <v>0</v>
      </c>
      <c r="BJ516" s="17" t="s">
        <v>84</v>
      </c>
      <c r="BK516" s="148">
        <f>ROUND(I516*H516,2)</f>
        <v>0</v>
      </c>
      <c r="BL516" s="17" t="s">
        <v>300</v>
      </c>
      <c r="BM516" s="147" t="s">
        <v>2181</v>
      </c>
    </row>
    <row r="517" spans="2:65" s="12" customFormat="1" ht="10.199999999999999">
      <c r="B517" s="149"/>
      <c r="D517" s="150" t="s">
        <v>204</v>
      </c>
      <c r="E517" s="151" t="s">
        <v>1</v>
      </c>
      <c r="F517" s="152" t="s">
        <v>1068</v>
      </c>
      <c r="H517" s="151" t="s">
        <v>1</v>
      </c>
      <c r="I517" s="153"/>
      <c r="L517" s="149"/>
      <c r="M517" s="154"/>
      <c r="T517" s="155"/>
      <c r="AT517" s="151" t="s">
        <v>204</v>
      </c>
      <c r="AU517" s="151" t="s">
        <v>86</v>
      </c>
      <c r="AV517" s="12" t="s">
        <v>84</v>
      </c>
      <c r="AW517" s="12" t="s">
        <v>32</v>
      </c>
      <c r="AX517" s="12" t="s">
        <v>77</v>
      </c>
      <c r="AY517" s="151" t="s">
        <v>195</v>
      </c>
    </row>
    <row r="518" spans="2:65" s="12" customFormat="1" ht="10.199999999999999">
      <c r="B518" s="149"/>
      <c r="D518" s="150" t="s">
        <v>204</v>
      </c>
      <c r="E518" s="151" t="s">
        <v>1</v>
      </c>
      <c r="F518" s="152" t="s">
        <v>1038</v>
      </c>
      <c r="H518" s="151" t="s">
        <v>1</v>
      </c>
      <c r="I518" s="153"/>
      <c r="L518" s="149"/>
      <c r="M518" s="154"/>
      <c r="T518" s="155"/>
      <c r="AT518" s="151" t="s">
        <v>204</v>
      </c>
      <c r="AU518" s="151" t="s">
        <v>86</v>
      </c>
      <c r="AV518" s="12" t="s">
        <v>84</v>
      </c>
      <c r="AW518" s="12" t="s">
        <v>32</v>
      </c>
      <c r="AX518" s="12" t="s">
        <v>77</v>
      </c>
      <c r="AY518" s="151" t="s">
        <v>195</v>
      </c>
    </row>
    <row r="519" spans="2:65" s="13" customFormat="1" ht="10.199999999999999">
      <c r="B519" s="156"/>
      <c r="D519" s="150" t="s">
        <v>204</v>
      </c>
      <c r="E519" s="157" t="s">
        <v>1</v>
      </c>
      <c r="F519" s="158" t="s">
        <v>1974</v>
      </c>
      <c r="H519" s="159">
        <v>455.52</v>
      </c>
      <c r="I519" s="160"/>
      <c r="L519" s="156"/>
      <c r="M519" s="161"/>
      <c r="T519" s="162"/>
      <c r="AT519" s="157" t="s">
        <v>204</v>
      </c>
      <c r="AU519" s="157" t="s">
        <v>86</v>
      </c>
      <c r="AV519" s="13" t="s">
        <v>86</v>
      </c>
      <c r="AW519" s="13" t="s">
        <v>32</v>
      </c>
      <c r="AX519" s="13" t="s">
        <v>77</v>
      </c>
      <c r="AY519" s="157" t="s">
        <v>195</v>
      </c>
    </row>
    <row r="520" spans="2:65" s="14" customFormat="1" ht="10.199999999999999">
      <c r="B520" s="163"/>
      <c r="D520" s="150" t="s">
        <v>204</v>
      </c>
      <c r="E520" s="164" t="s">
        <v>1</v>
      </c>
      <c r="F520" s="165" t="s">
        <v>220</v>
      </c>
      <c r="H520" s="166">
        <v>455.52</v>
      </c>
      <c r="I520" s="167"/>
      <c r="L520" s="163"/>
      <c r="M520" s="168"/>
      <c r="T520" s="169"/>
      <c r="AT520" s="164" t="s">
        <v>204</v>
      </c>
      <c r="AU520" s="164" t="s">
        <v>86</v>
      </c>
      <c r="AV520" s="14" t="s">
        <v>202</v>
      </c>
      <c r="AW520" s="14" t="s">
        <v>32</v>
      </c>
      <c r="AX520" s="14" t="s">
        <v>77</v>
      </c>
      <c r="AY520" s="164" t="s">
        <v>195</v>
      </c>
    </row>
    <row r="521" spans="2:65" s="13" customFormat="1" ht="10.199999999999999">
      <c r="B521" s="156"/>
      <c r="D521" s="150" t="s">
        <v>204</v>
      </c>
      <c r="E521" s="157" t="s">
        <v>1</v>
      </c>
      <c r="F521" s="158" t="s">
        <v>2182</v>
      </c>
      <c r="H521" s="159">
        <v>569.4</v>
      </c>
      <c r="I521" s="160"/>
      <c r="L521" s="156"/>
      <c r="M521" s="161"/>
      <c r="T521" s="162"/>
      <c r="AT521" s="157" t="s">
        <v>204</v>
      </c>
      <c r="AU521" s="157" t="s">
        <v>86</v>
      </c>
      <c r="AV521" s="13" t="s">
        <v>86</v>
      </c>
      <c r="AW521" s="13" t="s">
        <v>32</v>
      </c>
      <c r="AX521" s="13" t="s">
        <v>84</v>
      </c>
      <c r="AY521" s="157" t="s">
        <v>195</v>
      </c>
    </row>
    <row r="522" spans="2:65" s="1" customFormat="1" ht="44.25" customHeight="1">
      <c r="B522" s="32"/>
      <c r="C522" s="183" t="s">
        <v>974</v>
      </c>
      <c r="D522" s="183" t="s">
        <v>612</v>
      </c>
      <c r="E522" s="184" t="s">
        <v>1076</v>
      </c>
      <c r="F522" s="185" t="s">
        <v>1077</v>
      </c>
      <c r="G522" s="186" t="s">
        <v>200</v>
      </c>
      <c r="H522" s="187">
        <v>569.4</v>
      </c>
      <c r="I522" s="188"/>
      <c r="J522" s="189">
        <f>ROUND(I522*H522,2)</f>
        <v>0</v>
      </c>
      <c r="K522" s="185" t="s">
        <v>201</v>
      </c>
      <c r="L522" s="190"/>
      <c r="M522" s="191" t="s">
        <v>1</v>
      </c>
      <c r="N522" s="192" t="s">
        <v>42</v>
      </c>
      <c r="P522" s="145">
        <f>O522*H522</f>
        <v>0</v>
      </c>
      <c r="Q522" s="145">
        <v>5.4000000000000003E-3</v>
      </c>
      <c r="R522" s="145">
        <f>Q522*H522</f>
        <v>3.0747599999999999</v>
      </c>
      <c r="S522" s="145">
        <v>0</v>
      </c>
      <c r="T522" s="146">
        <f>S522*H522</f>
        <v>0</v>
      </c>
      <c r="AR522" s="147" t="s">
        <v>394</v>
      </c>
      <c r="AT522" s="147" t="s">
        <v>612</v>
      </c>
      <c r="AU522" s="147" t="s">
        <v>86</v>
      </c>
      <c r="AY522" s="17" t="s">
        <v>195</v>
      </c>
      <c r="BE522" s="148">
        <f>IF(N522="základní",J522,0)</f>
        <v>0</v>
      </c>
      <c r="BF522" s="148">
        <f>IF(N522="snížená",J522,0)</f>
        <v>0</v>
      </c>
      <c r="BG522" s="148">
        <f>IF(N522="zákl. přenesená",J522,0)</f>
        <v>0</v>
      </c>
      <c r="BH522" s="148">
        <f>IF(N522="sníž. přenesená",J522,0)</f>
        <v>0</v>
      </c>
      <c r="BI522" s="148">
        <f>IF(N522="nulová",J522,0)</f>
        <v>0</v>
      </c>
      <c r="BJ522" s="17" t="s">
        <v>84</v>
      </c>
      <c r="BK522" s="148">
        <f>ROUND(I522*H522,2)</f>
        <v>0</v>
      </c>
      <c r="BL522" s="17" t="s">
        <v>300</v>
      </c>
      <c r="BM522" s="147" t="s">
        <v>2183</v>
      </c>
    </row>
    <row r="523" spans="2:65" s="12" customFormat="1" ht="10.199999999999999">
      <c r="B523" s="149"/>
      <c r="D523" s="150" t="s">
        <v>204</v>
      </c>
      <c r="E523" s="151" t="s">
        <v>1</v>
      </c>
      <c r="F523" s="152" t="s">
        <v>1068</v>
      </c>
      <c r="H523" s="151" t="s">
        <v>1</v>
      </c>
      <c r="I523" s="153"/>
      <c r="L523" s="149"/>
      <c r="M523" s="154"/>
      <c r="T523" s="155"/>
      <c r="AT523" s="151" t="s">
        <v>204</v>
      </c>
      <c r="AU523" s="151" t="s">
        <v>86</v>
      </c>
      <c r="AV523" s="12" t="s">
        <v>84</v>
      </c>
      <c r="AW523" s="12" t="s">
        <v>32</v>
      </c>
      <c r="AX523" s="12" t="s">
        <v>77</v>
      </c>
      <c r="AY523" s="151" t="s">
        <v>195</v>
      </c>
    </row>
    <row r="524" spans="2:65" s="12" customFormat="1" ht="10.199999999999999">
      <c r="B524" s="149"/>
      <c r="D524" s="150" t="s">
        <v>204</v>
      </c>
      <c r="E524" s="151" t="s">
        <v>1</v>
      </c>
      <c r="F524" s="152" t="s">
        <v>1038</v>
      </c>
      <c r="H524" s="151" t="s">
        <v>1</v>
      </c>
      <c r="I524" s="153"/>
      <c r="L524" s="149"/>
      <c r="M524" s="154"/>
      <c r="T524" s="155"/>
      <c r="AT524" s="151" t="s">
        <v>204</v>
      </c>
      <c r="AU524" s="151" t="s">
        <v>86</v>
      </c>
      <c r="AV524" s="12" t="s">
        <v>84</v>
      </c>
      <c r="AW524" s="12" t="s">
        <v>32</v>
      </c>
      <c r="AX524" s="12" t="s">
        <v>77</v>
      </c>
      <c r="AY524" s="151" t="s">
        <v>195</v>
      </c>
    </row>
    <row r="525" spans="2:65" s="13" customFormat="1" ht="10.199999999999999">
      <c r="B525" s="156"/>
      <c r="D525" s="150" t="s">
        <v>204</v>
      </c>
      <c r="E525" s="157" t="s">
        <v>1</v>
      </c>
      <c r="F525" s="158" t="s">
        <v>1974</v>
      </c>
      <c r="H525" s="159">
        <v>455.52</v>
      </c>
      <c r="I525" s="160"/>
      <c r="L525" s="156"/>
      <c r="M525" s="161"/>
      <c r="T525" s="162"/>
      <c r="AT525" s="157" t="s">
        <v>204</v>
      </c>
      <c r="AU525" s="157" t="s">
        <v>86</v>
      </c>
      <c r="AV525" s="13" t="s">
        <v>86</v>
      </c>
      <c r="AW525" s="13" t="s">
        <v>32</v>
      </c>
      <c r="AX525" s="13" t="s">
        <v>77</v>
      </c>
      <c r="AY525" s="157" t="s">
        <v>195</v>
      </c>
    </row>
    <row r="526" spans="2:65" s="14" customFormat="1" ht="10.199999999999999">
      <c r="B526" s="163"/>
      <c r="D526" s="150" t="s">
        <v>204</v>
      </c>
      <c r="E526" s="164" t="s">
        <v>1</v>
      </c>
      <c r="F526" s="165" t="s">
        <v>220</v>
      </c>
      <c r="H526" s="166">
        <v>455.52</v>
      </c>
      <c r="I526" s="167"/>
      <c r="L526" s="163"/>
      <c r="M526" s="168"/>
      <c r="T526" s="169"/>
      <c r="AT526" s="164" t="s">
        <v>204</v>
      </c>
      <c r="AU526" s="164" t="s">
        <v>86</v>
      </c>
      <c r="AV526" s="14" t="s">
        <v>202</v>
      </c>
      <c r="AW526" s="14" t="s">
        <v>32</v>
      </c>
      <c r="AX526" s="14" t="s">
        <v>77</v>
      </c>
      <c r="AY526" s="164" t="s">
        <v>195</v>
      </c>
    </row>
    <row r="527" spans="2:65" s="13" customFormat="1" ht="10.199999999999999">
      <c r="B527" s="156"/>
      <c r="D527" s="150" t="s">
        <v>204</v>
      </c>
      <c r="E527" s="157" t="s">
        <v>1</v>
      </c>
      <c r="F527" s="158" t="s">
        <v>2182</v>
      </c>
      <c r="H527" s="159">
        <v>569.4</v>
      </c>
      <c r="I527" s="160"/>
      <c r="L527" s="156"/>
      <c r="M527" s="161"/>
      <c r="T527" s="162"/>
      <c r="AT527" s="157" t="s">
        <v>204</v>
      </c>
      <c r="AU527" s="157" t="s">
        <v>86</v>
      </c>
      <c r="AV527" s="13" t="s">
        <v>86</v>
      </c>
      <c r="AW527" s="13" t="s">
        <v>32</v>
      </c>
      <c r="AX527" s="13" t="s">
        <v>84</v>
      </c>
      <c r="AY527" s="157" t="s">
        <v>195</v>
      </c>
    </row>
    <row r="528" spans="2:65" s="1" customFormat="1" ht="24.15" customHeight="1">
      <c r="B528" s="32"/>
      <c r="C528" s="136" t="s">
        <v>979</v>
      </c>
      <c r="D528" s="136" t="s">
        <v>197</v>
      </c>
      <c r="E528" s="137" t="s">
        <v>1080</v>
      </c>
      <c r="F528" s="138" t="s">
        <v>1081</v>
      </c>
      <c r="G528" s="139" t="s">
        <v>200</v>
      </c>
      <c r="H528" s="140">
        <v>36.5</v>
      </c>
      <c r="I528" s="141"/>
      <c r="J528" s="142">
        <f>ROUND(I528*H528,2)</f>
        <v>0</v>
      </c>
      <c r="K528" s="138" t="s">
        <v>201</v>
      </c>
      <c r="L528" s="32"/>
      <c r="M528" s="143" t="s">
        <v>1</v>
      </c>
      <c r="N528" s="144" t="s">
        <v>42</v>
      </c>
      <c r="P528" s="145">
        <f>O528*H528</f>
        <v>0</v>
      </c>
      <c r="Q528" s="145">
        <v>4.0000000000000002E-4</v>
      </c>
      <c r="R528" s="145">
        <f>Q528*H528</f>
        <v>1.46E-2</v>
      </c>
      <c r="S528" s="145">
        <v>0</v>
      </c>
      <c r="T528" s="146">
        <f>S528*H528</f>
        <v>0</v>
      </c>
      <c r="AR528" s="147" t="s">
        <v>300</v>
      </c>
      <c r="AT528" s="147" t="s">
        <v>197</v>
      </c>
      <c r="AU528" s="147" t="s">
        <v>86</v>
      </c>
      <c r="AY528" s="17" t="s">
        <v>195</v>
      </c>
      <c r="BE528" s="148">
        <f>IF(N528="základní",J528,0)</f>
        <v>0</v>
      </c>
      <c r="BF528" s="148">
        <f>IF(N528="snížená",J528,0)</f>
        <v>0</v>
      </c>
      <c r="BG528" s="148">
        <f>IF(N528="zákl. přenesená",J528,0)</f>
        <v>0</v>
      </c>
      <c r="BH528" s="148">
        <f>IF(N528="sníž. přenesená",J528,0)</f>
        <v>0</v>
      </c>
      <c r="BI528" s="148">
        <f>IF(N528="nulová",J528,0)</f>
        <v>0</v>
      </c>
      <c r="BJ528" s="17" t="s">
        <v>84</v>
      </c>
      <c r="BK528" s="148">
        <f>ROUND(I528*H528,2)</f>
        <v>0</v>
      </c>
      <c r="BL528" s="17" t="s">
        <v>300</v>
      </c>
      <c r="BM528" s="147" t="s">
        <v>2184</v>
      </c>
    </row>
    <row r="529" spans="2:65" s="12" customFormat="1" ht="10.199999999999999">
      <c r="B529" s="149"/>
      <c r="D529" s="150" t="s">
        <v>204</v>
      </c>
      <c r="E529" s="151" t="s">
        <v>1</v>
      </c>
      <c r="F529" s="152" t="s">
        <v>1083</v>
      </c>
      <c r="H529" s="151" t="s">
        <v>1</v>
      </c>
      <c r="I529" s="153"/>
      <c r="L529" s="149"/>
      <c r="M529" s="154"/>
      <c r="T529" s="155"/>
      <c r="AT529" s="151" t="s">
        <v>204</v>
      </c>
      <c r="AU529" s="151" t="s">
        <v>86</v>
      </c>
      <c r="AV529" s="12" t="s">
        <v>84</v>
      </c>
      <c r="AW529" s="12" t="s">
        <v>32</v>
      </c>
      <c r="AX529" s="12" t="s">
        <v>77</v>
      </c>
      <c r="AY529" s="151" t="s">
        <v>195</v>
      </c>
    </row>
    <row r="530" spans="2:65" s="13" customFormat="1" ht="10.199999999999999">
      <c r="B530" s="156"/>
      <c r="D530" s="150" t="s">
        <v>204</v>
      </c>
      <c r="E530" s="157" t="s">
        <v>1</v>
      </c>
      <c r="F530" s="158" t="s">
        <v>2092</v>
      </c>
      <c r="H530" s="159">
        <v>18.25</v>
      </c>
      <c r="I530" s="160"/>
      <c r="L530" s="156"/>
      <c r="M530" s="161"/>
      <c r="T530" s="162"/>
      <c r="AT530" s="157" t="s">
        <v>204</v>
      </c>
      <c r="AU530" s="157" t="s">
        <v>86</v>
      </c>
      <c r="AV530" s="13" t="s">
        <v>86</v>
      </c>
      <c r="AW530" s="13" t="s">
        <v>32</v>
      </c>
      <c r="AX530" s="13" t="s">
        <v>77</v>
      </c>
      <c r="AY530" s="157" t="s">
        <v>195</v>
      </c>
    </row>
    <row r="531" spans="2:65" s="14" customFormat="1" ht="10.199999999999999">
      <c r="B531" s="163"/>
      <c r="D531" s="150" t="s">
        <v>204</v>
      </c>
      <c r="E531" s="164" t="s">
        <v>1</v>
      </c>
      <c r="F531" s="165" t="s">
        <v>220</v>
      </c>
      <c r="H531" s="166">
        <v>18.25</v>
      </c>
      <c r="I531" s="167"/>
      <c r="L531" s="163"/>
      <c r="M531" s="168"/>
      <c r="T531" s="169"/>
      <c r="AT531" s="164" t="s">
        <v>204</v>
      </c>
      <c r="AU531" s="164" t="s">
        <v>86</v>
      </c>
      <c r="AV531" s="14" t="s">
        <v>202</v>
      </c>
      <c r="AW531" s="14" t="s">
        <v>32</v>
      </c>
      <c r="AX531" s="14" t="s">
        <v>77</v>
      </c>
      <c r="AY531" s="164" t="s">
        <v>195</v>
      </c>
    </row>
    <row r="532" spans="2:65" s="13" customFormat="1" ht="10.199999999999999">
      <c r="B532" s="156"/>
      <c r="D532" s="150" t="s">
        <v>204</v>
      </c>
      <c r="E532" s="157" t="s">
        <v>1</v>
      </c>
      <c r="F532" s="158" t="s">
        <v>2185</v>
      </c>
      <c r="H532" s="159">
        <v>36.5</v>
      </c>
      <c r="I532" s="160"/>
      <c r="L532" s="156"/>
      <c r="M532" s="161"/>
      <c r="T532" s="162"/>
      <c r="AT532" s="157" t="s">
        <v>204</v>
      </c>
      <c r="AU532" s="157" t="s">
        <v>86</v>
      </c>
      <c r="AV532" s="13" t="s">
        <v>86</v>
      </c>
      <c r="AW532" s="13" t="s">
        <v>32</v>
      </c>
      <c r="AX532" s="13" t="s">
        <v>77</v>
      </c>
      <c r="AY532" s="157" t="s">
        <v>195</v>
      </c>
    </row>
    <row r="533" spans="2:65" s="14" customFormat="1" ht="10.199999999999999">
      <c r="B533" s="163"/>
      <c r="D533" s="150" t="s">
        <v>204</v>
      </c>
      <c r="E533" s="164" t="s">
        <v>1</v>
      </c>
      <c r="F533" s="165" t="s">
        <v>220</v>
      </c>
      <c r="H533" s="166">
        <v>36.5</v>
      </c>
      <c r="I533" s="167"/>
      <c r="L533" s="163"/>
      <c r="M533" s="168"/>
      <c r="T533" s="169"/>
      <c r="AT533" s="164" t="s">
        <v>204</v>
      </c>
      <c r="AU533" s="164" t="s">
        <v>86</v>
      </c>
      <c r="AV533" s="14" t="s">
        <v>202</v>
      </c>
      <c r="AW533" s="14" t="s">
        <v>32</v>
      </c>
      <c r="AX533" s="14" t="s">
        <v>84</v>
      </c>
      <c r="AY533" s="164" t="s">
        <v>195</v>
      </c>
    </row>
    <row r="534" spans="2:65" s="1" customFormat="1" ht="55.5" customHeight="1">
      <c r="B534" s="32"/>
      <c r="C534" s="183" t="s">
        <v>983</v>
      </c>
      <c r="D534" s="183" t="s">
        <v>612</v>
      </c>
      <c r="E534" s="184" t="s">
        <v>1071</v>
      </c>
      <c r="F534" s="185" t="s">
        <v>1072</v>
      </c>
      <c r="G534" s="186" t="s">
        <v>200</v>
      </c>
      <c r="H534" s="187">
        <v>22.812999999999999</v>
      </c>
      <c r="I534" s="188"/>
      <c r="J534" s="189">
        <f>ROUND(I534*H534,2)</f>
        <v>0</v>
      </c>
      <c r="K534" s="185" t="s">
        <v>201</v>
      </c>
      <c r="L534" s="190"/>
      <c r="M534" s="191" t="s">
        <v>1</v>
      </c>
      <c r="N534" s="192" t="s">
        <v>42</v>
      </c>
      <c r="P534" s="145">
        <f>O534*H534</f>
        <v>0</v>
      </c>
      <c r="Q534" s="145">
        <v>4.7000000000000002E-3</v>
      </c>
      <c r="R534" s="145">
        <f>Q534*H534</f>
        <v>0.1072211</v>
      </c>
      <c r="S534" s="145">
        <v>0</v>
      </c>
      <c r="T534" s="146">
        <f>S534*H534</f>
        <v>0</v>
      </c>
      <c r="AR534" s="147" t="s">
        <v>394</v>
      </c>
      <c r="AT534" s="147" t="s">
        <v>612</v>
      </c>
      <c r="AU534" s="147" t="s">
        <v>86</v>
      </c>
      <c r="AY534" s="17" t="s">
        <v>195</v>
      </c>
      <c r="BE534" s="148">
        <f>IF(N534="základní",J534,0)</f>
        <v>0</v>
      </c>
      <c r="BF534" s="148">
        <f>IF(N534="snížená",J534,0)</f>
        <v>0</v>
      </c>
      <c r="BG534" s="148">
        <f>IF(N534="zákl. přenesená",J534,0)</f>
        <v>0</v>
      </c>
      <c r="BH534" s="148">
        <f>IF(N534="sníž. přenesená",J534,0)</f>
        <v>0</v>
      </c>
      <c r="BI534" s="148">
        <f>IF(N534="nulová",J534,0)</f>
        <v>0</v>
      </c>
      <c r="BJ534" s="17" t="s">
        <v>84</v>
      </c>
      <c r="BK534" s="148">
        <f>ROUND(I534*H534,2)</f>
        <v>0</v>
      </c>
      <c r="BL534" s="17" t="s">
        <v>300</v>
      </c>
      <c r="BM534" s="147" t="s">
        <v>2186</v>
      </c>
    </row>
    <row r="535" spans="2:65" s="12" customFormat="1" ht="10.199999999999999">
      <c r="B535" s="149"/>
      <c r="D535" s="150" t="s">
        <v>204</v>
      </c>
      <c r="E535" s="151" t="s">
        <v>1</v>
      </c>
      <c r="F535" s="152" t="s">
        <v>1083</v>
      </c>
      <c r="H535" s="151" t="s">
        <v>1</v>
      </c>
      <c r="I535" s="153"/>
      <c r="L535" s="149"/>
      <c r="M535" s="154"/>
      <c r="T535" s="155"/>
      <c r="AT535" s="151" t="s">
        <v>204</v>
      </c>
      <c r="AU535" s="151" t="s">
        <v>86</v>
      </c>
      <c r="AV535" s="12" t="s">
        <v>84</v>
      </c>
      <c r="AW535" s="12" t="s">
        <v>32</v>
      </c>
      <c r="AX535" s="12" t="s">
        <v>77</v>
      </c>
      <c r="AY535" s="151" t="s">
        <v>195</v>
      </c>
    </row>
    <row r="536" spans="2:65" s="13" customFormat="1" ht="10.199999999999999">
      <c r="B536" s="156"/>
      <c r="D536" s="150" t="s">
        <v>204</v>
      </c>
      <c r="E536" s="157" t="s">
        <v>1</v>
      </c>
      <c r="F536" s="158" t="s">
        <v>2092</v>
      </c>
      <c r="H536" s="159">
        <v>18.25</v>
      </c>
      <c r="I536" s="160"/>
      <c r="L536" s="156"/>
      <c r="M536" s="161"/>
      <c r="T536" s="162"/>
      <c r="AT536" s="157" t="s">
        <v>204</v>
      </c>
      <c r="AU536" s="157" t="s">
        <v>86</v>
      </c>
      <c r="AV536" s="13" t="s">
        <v>86</v>
      </c>
      <c r="AW536" s="13" t="s">
        <v>32</v>
      </c>
      <c r="AX536" s="13" t="s">
        <v>77</v>
      </c>
      <c r="AY536" s="157" t="s">
        <v>195</v>
      </c>
    </row>
    <row r="537" spans="2:65" s="14" customFormat="1" ht="10.199999999999999">
      <c r="B537" s="163"/>
      <c r="D537" s="150" t="s">
        <v>204</v>
      </c>
      <c r="E537" s="164" t="s">
        <v>1</v>
      </c>
      <c r="F537" s="165" t="s">
        <v>220</v>
      </c>
      <c r="H537" s="166">
        <v>18.25</v>
      </c>
      <c r="I537" s="167"/>
      <c r="L537" s="163"/>
      <c r="M537" s="168"/>
      <c r="T537" s="169"/>
      <c r="AT537" s="164" t="s">
        <v>204</v>
      </c>
      <c r="AU537" s="164" t="s">
        <v>86</v>
      </c>
      <c r="AV537" s="14" t="s">
        <v>202</v>
      </c>
      <c r="AW537" s="14" t="s">
        <v>32</v>
      </c>
      <c r="AX537" s="14" t="s">
        <v>77</v>
      </c>
      <c r="AY537" s="164" t="s">
        <v>195</v>
      </c>
    </row>
    <row r="538" spans="2:65" s="13" customFormat="1" ht="10.199999999999999">
      <c r="B538" s="156"/>
      <c r="D538" s="150" t="s">
        <v>204</v>
      </c>
      <c r="E538" s="157" t="s">
        <v>1</v>
      </c>
      <c r="F538" s="158" t="s">
        <v>2187</v>
      </c>
      <c r="H538" s="159">
        <v>22.812999999999999</v>
      </c>
      <c r="I538" s="160"/>
      <c r="L538" s="156"/>
      <c r="M538" s="161"/>
      <c r="T538" s="162"/>
      <c r="AT538" s="157" t="s">
        <v>204</v>
      </c>
      <c r="AU538" s="157" t="s">
        <v>86</v>
      </c>
      <c r="AV538" s="13" t="s">
        <v>86</v>
      </c>
      <c r="AW538" s="13" t="s">
        <v>32</v>
      </c>
      <c r="AX538" s="13" t="s">
        <v>84</v>
      </c>
      <c r="AY538" s="157" t="s">
        <v>195</v>
      </c>
    </row>
    <row r="539" spans="2:65" s="1" customFormat="1" ht="44.25" customHeight="1">
      <c r="B539" s="32"/>
      <c r="C539" s="183" t="s">
        <v>987</v>
      </c>
      <c r="D539" s="183" t="s">
        <v>612</v>
      </c>
      <c r="E539" s="184" t="s">
        <v>1076</v>
      </c>
      <c r="F539" s="185" t="s">
        <v>1077</v>
      </c>
      <c r="G539" s="186" t="s">
        <v>200</v>
      </c>
      <c r="H539" s="187">
        <v>22.812999999999999</v>
      </c>
      <c r="I539" s="188"/>
      <c r="J539" s="189">
        <f>ROUND(I539*H539,2)</f>
        <v>0</v>
      </c>
      <c r="K539" s="185" t="s">
        <v>201</v>
      </c>
      <c r="L539" s="190"/>
      <c r="M539" s="191" t="s">
        <v>1</v>
      </c>
      <c r="N539" s="192" t="s">
        <v>42</v>
      </c>
      <c r="P539" s="145">
        <f>O539*H539</f>
        <v>0</v>
      </c>
      <c r="Q539" s="145">
        <v>5.4000000000000003E-3</v>
      </c>
      <c r="R539" s="145">
        <f>Q539*H539</f>
        <v>0.1231902</v>
      </c>
      <c r="S539" s="145">
        <v>0</v>
      </c>
      <c r="T539" s="146">
        <f>S539*H539</f>
        <v>0</v>
      </c>
      <c r="AR539" s="147" t="s">
        <v>394</v>
      </c>
      <c r="AT539" s="147" t="s">
        <v>612</v>
      </c>
      <c r="AU539" s="147" t="s">
        <v>86</v>
      </c>
      <c r="AY539" s="17" t="s">
        <v>195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7" t="s">
        <v>84</v>
      </c>
      <c r="BK539" s="148">
        <f>ROUND(I539*H539,2)</f>
        <v>0</v>
      </c>
      <c r="BL539" s="17" t="s">
        <v>300</v>
      </c>
      <c r="BM539" s="147" t="s">
        <v>2188</v>
      </c>
    </row>
    <row r="540" spans="2:65" s="12" customFormat="1" ht="10.199999999999999">
      <c r="B540" s="149"/>
      <c r="D540" s="150" t="s">
        <v>204</v>
      </c>
      <c r="E540" s="151" t="s">
        <v>1</v>
      </c>
      <c r="F540" s="152" t="s">
        <v>1083</v>
      </c>
      <c r="H540" s="151" t="s">
        <v>1</v>
      </c>
      <c r="I540" s="153"/>
      <c r="L540" s="149"/>
      <c r="M540" s="154"/>
      <c r="T540" s="155"/>
      <c r="AT540" s="151" t="s">
        <v>204</v>
      </c>
      <c r="AU540" s="151" t="s">
        <v>86</v>
      </c>
      <c r="AV540" s="12" t="s">
        <v>84</v>
      </c>
      <c r="AW540" s="12" t="s">
        <v>32</v>
      </c>
      <c r="AX540" s="12" t="s">
        <v>77</v>
      </c>
      <c r="AY540" s="151" t="s">
        <v>195</v>
      </c>
    </row>
    <row r="541" spans="2:65" s="13" customFormat="1" ht="10.199999999999999">
      <c r="B541" s="156"/>
      <c r="D541" s="150" t="s">
        <v>204</v>
      </c>
      <c r="E541" s="157" t="s">
        <v>1</v>
      </c>
      <c r="F541" s="158" t="s">
        <v>2092</v>
      </c>
      <c r="H541" s="159">
        <v>18.25</v>
      </c>
      <c r="I541" s="160"/>
      <c r="L541" s="156"/>
      <c r="M541" s="161"/>
      <c r="T541" s="162"/>
      <c r="AT541" s="157" t="s">
        <v>204</v>
      </c>
      <c r="AU541" s="157" t="s">
        <v>86</v>
      </c>
      <c r="AV541" s="13" t="s">
        <v>86</v>
      </c>
      <c r="AW541" s="13" t="s">
        <v>32</v>
      </c>
      <c r="AX541" s="13" t="s">
        <v>77</v>
      </c>
      <c r="AY541" s="157" t="s">
        <v>195</v>
      </c>
    </row>
    <row r="542" spans="2:65" s="14" customFormat="1" ht="10.199999999999999">
      <c r="B542" s="163"/>
      <c r="D542" s="150" t="s">
        <v>204</v>
      </c>
      <c r="E542" s="164" t="s">
        <v>1</v>
      </c>
      <c r="F542" s="165" t="s">
        <v>220</v>
      </c>
      <c r="H542" s="166">
        <v>18.25</v>
      </c>
      <c r="I542" s="167"/>
      <c r="L542" s="163"/>
      <c r="M542" s="168"/>
      <c r="T542" s="169"/>
      <c r="AT542" s="164" t="s">
        <v>204</v>
      </c>
      <c r="AU542" s="164" t="s">
        <v>86</v>
      </c>
      <c r="AV542" s="14" t="s">
        <v>202</v>
      </c>
      <c r="AW542" s="14" t="s">
        <v>32</v>
      </c>
      <c r="AX542" s="14" t="s">
        <v>77</v>
      </c>
      <c r="AY542" s="164" t="s">
        <v>195</v>
      </c>
    </row>
    <row r="543" spans="2:65" s="13" customFormat="1" ht="10.199999999999999">
      <c r="B543" s="156"/>
      <c r="D543" s="150" t="s">
        <v>204</v>
      </c>
      <c r="E543" s="157" t="s">
        <v>1</v>
      </c>
      <c r="F543" s="158" t="s">
        <v>2187</v>
      </c>
      <c r="H543" s="159">
        <v>22.812999999999999</v>
      </c>
      <c r="I543" s="160"/>
      <c r="L543" s="156"/>
      <c r="M543" s="161"/>
      <c r="T543" s="162"/>
      <c r="AT543" s="157" t="s">
        <v>204</v>
      </c>
      <c r="AU543" s="157" t="s">
        <v>86</v>
      </c>
      <c r="AV543" s="13" t="s">
        <v>86</v>
      </c>
      <c r="AW543" s="13" t="s">
        <v>32</v>
      </c>
      <c r="AX543" s="13" t="s">
        <v>84</v>
      </c>
      <c r="AY543" s="157" t="s">
        <v>195</v>
      </c>
    </row>
    <row r="544" spans="2:65" s="1" customFormat="1" ht="24.15" customHeight="1">
      <c r="B544" s="32"/>
      <c r="C544" s="136" t="s">
        <v>991</v>
      </c>
      <c r="D544" s="136" t="s">
        <v>197</v>
      </c>
      <c r="E544" s="137" t="s">
        <v>1092</v>
      </c>
      <c r="F544" s="138" t="s">
        <v>1093</v>
      </c>
      <c r="G544" s="139" t="s">
        <v>200</v>
      </c>
      <c r="H544" s="140">
        <v>147.696</v>
      </c>
      <c r="I544" s="141"/>
      <c r="J544" s="142">
        <f>ROUND(I544*H544,2)</f>
        <v>0</v>
      </c>
      <c r="K544" s="138" t="s">
        <v>201</v>
      </c>
      <c r="L544" s="32"/>
      <c r="M544" s="143" t="s">
        <v>1</v>
      </c>
      <c r="N544" s="144" t="s">
        <v>42</v>
      </c>
      <c r="P544" s="145">
        <f>O544*H544</f>
        <v>0</v>
      </c>
      <c r="Q544" s="145">
        <v>4.0000000000000003E-5</v>
      </c>
      <c r="R544" s="145">
        <f>Q544*H544</f>
        <v>5.9078400000000001E-3</v>
      </c>
      <c r="S544" s="145">
        <v>0</v>
      </c>
      <c r="T544" s="146">
        <f>S544*H544</f>
        <v>0</v>
      </c>
      <c r="AR544" s="147" t="s">
        <v>300</v>
      </c>
      <c r="AT544" s="147" t="s">
        <v>197</v>
      </c>
      <c r="AU544" s="147" t="s">
        <v>86</v>
      </c>
      <c r="AY544" s="17" t="s">
        <v>195</v>
      </c>
      <c r="BE544" s="148">
        <f>IF(N544="základní",J544,0)</f>
        <v>0</v>
      </c>
      <c r="BF544" s="148">
        <f>IF(N544="snížená",J544,0)</f>
        <v>0</v>
      </c>
      <c r="BG544" s="148">
        <f>IF(N544="zákl. přenesená",J544,0)</f>
        <v>0</v>
      </c>
      <c r="BH544" s="148">
        <f>IF(N544="sníž. přenesená",J544,0)</f>
        <v>0</v>
      </c>
      <c r="BI544" s="148">
        <f>IF(N544="nulová",J544,0)</f>
        <v>0</v>
      </c>
      <c r="BJ544" s="17" t="s">
        <v>84</v>
      </c>
      <c r="BK544" s="148">
        <f>ROUND(I544*H544,2)</f>
        <v>0</v>
      </c>
      <c r="BL544" s="17" t="s">
        <v>300</v>
      </c>
      <c r="BM544" s="147" t="s">
        <v>2189</v>
      </c>
    </row>
    <row r="545" spans="2:51" s="12" customFormat="1" ht="10.199999999999999">
      <c r="B545" s="149"/>
      <c r="D545" s="150" t="s">
        <v>204</v>
      </c>
      <c r="E545" s="151" t="s">
        <v>1</v>
      </c>
      <c r="F545" s="152" t="s">
        <v>1095</v>
      </c>
      <c r="H545" s="151" t="s">
        <v>1</v>
      </c>
      <c r="I545" s="153"/>
      <c r="L545" s="149"/>
      <c r="M545" s="154"/>
      <c r="T545" s="155"/>
      <c r="AT545" s="151" t="s">
        <v>204</v>
      </c>
      <c r="AU545" s="151" t="s">
        <v>86</v>
      </c>
      <c r="AV545" s="12" t="s">
        <v>84</v>
      </c>
      <c r="AW545" s="12" t="s">
        <v>32</v>
      </c>
      <c r="AX545" s="12" t="s">
        <v>77</v>
      </c>
      <c r="AY545" s="151" t="s">
        <v>195</v>
      </c>
    </row>
    <row r="546" spans="2:51" s="12" customFormat="1" ht="10.199999999999999">
      <c r="B546" s="149"/>
      <c r="D546" s="150" t="s">
        <v>204</v>
      </c>
      <c r="E546" s="151" t="s">
        <v>1</v>
      </c>
      <c r="F546" s="152" t="s">
        <v>1056</v>
      </c>
      <c r="H546" s="151" t="s">
        <v>1</v>
      </c>
      <c r="I546" s="153"/>
      <c r="L546" s="149"/>
      <c r="M546" s="154"/>
      <c r="T546" s="155"/>
      <c r="AT546" s="151" t="s">
        <v>204</v>
      </c>
      <c r="AU546" s="151" t="s">
        <v>86</v>
      </c>
      <c r="AV546" s="12" t="s">
        <v>84</v>
      </c>
      <c r="AW546" s="12" t="s">
        <v>32</v>
      </c>
      <c r="AX546" s="12" t="s">
        <v>77</v>
      </c>
      <c r="AY546" s="151" t="s">
        <v>195</v>
      </c>
    </row>
    <row r="547" spans="2:51" s="12" customFormat="1" ht="10.199999999999999">
      <c r="B547" s="149"/>
      <c r="D547" s="150" t="s">
        <v>204</v>
      </c>
      <c r="E547" s="151" t="s">
        <v>1</v>
      </c>
      <c r="F547" s="152" t="s">
        <v>1057</v>
      </c>
      <c r="H547" s="151" t="s">
        <v>1</v>
      </c>
      <c r="I547" s="153"/>
      <c r="L547" s="149"/>
      <c r="M547" s="154"/>
      <c r="T547" s="155"/>
      <c r="AT547" s="151" t="s">
        <v>204</v>
      </c>
      <c r="AU547" s="151" t="s">
        <v>86</v>
      </c>
      <c r="AV547" s="12" t="s">
        <v>84</v>
      </c>
      <c r="AW547" s="12" t="s">
        <v>32</v>
      </c>
      <c r="AX547" s="12" t="s">
        <v>77</v>
      </c>
      <c r="AY547" s="151" t="s">
        <v>195</v>
      </c>
    </row>
    <row r="548" spans="2:51" s="12" customFormat="1" ht="10.199999999999999">
      <c r="B548" s="149"/>
      <c r="D548" s="150" t="s">
        <v>204</v>
      </c>
      <c r="E548" s="151" t="s">
        <v>1</v>
      </c>
      <c r="F548" s="152" t="s">
        <v>1058</v>
      </c>
      <c r="H548" s="151" t="s">
        <v>1</v>
      </c>
      <c r="I548" s="153"/>
      <c r="L548" s="149"/>
      <c r="M548" s="154"/>
      <c r="T548" s="155"/>
      <c r="AT548" s="151" t="s">
        <v>204</v>
      </c>
      <c r="AU548" s="151" t="s">
        <v>86</v>
      </c>
      <c r="AV548" s="12" t="s">
        <v>84</v>
      </c>
      <c r="AW548" s="12" t="s">
        <v>32</v>
      </c>
      <c r="AX548" s="12" t="s">
        <v>77</v>
      </c>
      <c r="AY548" s="151" t="s">
        <v>195</v>
      </c>
    </row>
    <row r="549" spans="2:51" s="13" customFormat="1" ht="10.199999999999999">
      <c r="B549" s="156"/>
      <c r="D549" s="150" t="s">
        <v>204</v>
      </c>
      <c r="E549" s="157" t="s">
        <v>1</v>
      </c>
      <c r="F549" s="158" t="s">
        <v>2190</v>
      </c>
      <c r="H549" s="159">
        <v>58.74</v>
      </c>
      <c r="I549" s="160"/>
      <c r="L549" s="156"/>
      <c r="M549" s="161"/>
      <c r="T549" s="162"/>
      <c r="AT549" s="157" t="s">
        <v>204</v>
      </c>
      <c r="AU549" s="157" t="s">
        <v>86</v>
      </c>
      <c r="AV549" s="13" t="s">
        <v>86</v>
      </c>
      <c r="AW549" s="13" t="s">
        <v>32</v>
      </c>
      <c r="AX549" s="13" t="s">
        <v>77</v>
      </c>
      <c r="AY549" s="157" t="s">
        <v>195</v>
      </c>
    </row>
    <row r="550" spans="2:51" s="12" customFormat="1" ht="10.199999999999999">
      <c r="B550" s="149"/>
      <c r="D550" s="150" t="s">
        <v>204</v>
      </c>
      <c r="E550" s="151" t="s">
        <v>1</v>
      </c>
      <c r="F550" s="152" t="s">
        <v>1059</v>
      </c>
      <c r="H550" s="151" t="s">
        <v>1</v>
      </c>
      <c r="I550" s="153"/>
      <c r="L550" s="149"/>
      <c r="M550" s="154"/>
      <c r="T550" s="155"/>
      <c r="AT550" s="151" t="s">
        <v>204</v>
      </c>
      <c r="AU550" s="151" t="s">
        <v>86</v>
      </c>
      <c r="AV550" s="12" t="s">
        <v>84</v>
      </c>
      <c r="AW550" s="12" t="s">
        <v>32</v>
      </c>
      <c r="AX550" s="12" t="s">
        <v>77</v>
      </c>
      <c r="AY550" s="151" t="s">
        <v>195</v>
      </c>
    </row>
    <row r="551" spans="2:51" s="13" customFormat="1" ht="10.199999999999999">
      <c r="B551" s="156"/>
      <c r="D551" s="150" t="s">
        <v>204</v>
      </c>
      <c r="E551" s="157" t="s">
        <v>1</v>
      </c>
      <c r="F551" s="158" t="s">
        <v>2064</v>
      </c>
      <c r="H551" s="159">
        <v>43.8</v>
      </c>
      <c r="I551" s="160"/>
      <c r="L551" s="156"/>
      <c r="M551" s="161"/>
      <c r="T551" s="162"/>
      <c r="AT551" s="157" t="s">
        <v>204</v>
      </c>
      <c r="AU551" s="157" t="s">
        <v>86</v>
      </c>
      <c r="AV551" s="13" t="s">
        <v>86</v>
      </c>
      <c r="AW551" s="13" t="s">
        <v>32</v>
      </c>
      <c r="AX551" s="13" t="s">
        <v>77</v>
      </c>
      <c r="AY551" s="157" t="s">
        <v>195</v>
      </c>
    </row>
    <row r="552" spans="2:51" s="13" customFormat="1" ht="10.199999999999999">
      <c r="B552" s="156"/>
      <c r="D552" s="150" t="s">
        <v>204</v>
      </c>
      <c r="E552" s="157" t="s">
        <v>1</v>
      </c>
      <c r="F552" s="158" t="s">
        <v>2175</v>
      </c>
      <c r="H552" s="159">
        <v>-27</v>
      </c>
      <c r="I552" s="160"/>
      <c r="L552" s="156"/>
      <c r="M552" s="161"/>
      <c r="T552" s="162"/>
      <c r="AT552" s="157" t="s">
        <v>204</v>
      </c>
      <c r="AU552" s="157" t="s">
        <v>86</v>
      </c>
      <c r="AV552" s="13" t="s">
        <v>86</v>
      </c>
      <c r="AW552" s="13" t="s">
        <v>32</v>
      </c>
      <c r="AX552" s="13" t="s">
        <v>77</v>
      </c>
      <c r="AY552" s="157" t="s">
        <v>195</v>
      </c>
    </row>
    <row r="553" spans="2:51" s="13" customFormat="1" ht="10.199999999999999">
      <c r="B553" s="156"/>
      <c r="D553" s="150" t="s">
        <v>204</v>
      </c>
      <c r="E553" s="157" t="s">
        <v>1</v>
      </c>
      <c r="F553" s="158" t="s">
        <v>2176</v>
      </c>
      <c r="H553" s="159">
        <v>-4.2</v>
      </c>
      <c r="I553" s="160"/>
      <c r="L553" s="156"/>
      <c r="M553" s="161"/>
      <c r="T553" s="162"/>
      <c r="AT553" s="157" t="s">
        <v>204</v>
      </c>
      <c r="AU553" s="157" t="s">
        <v>86</v>
      </c>
      <c r="AV553" s="13" t="s">
        <v>86</v>
      </c>
      <c r="AW553" s="13" t="s">
        <v>32</v>
      </c>
      <c r="AX553" s="13" t="s">
        <v>77</v>
      </c>
      <c r="AY553" s="157" t="s">
        <v>195</v>
      </c>
    </row>
    <row r="554" spans="2:51" s="13" customFormat="1" ht="10.199999999999999">
      <c r="B554" s="156"/>
      <c r="D554" s="150" t="s">
        <v>204</v>
      </c>
      <c r="E554" s="157" t="s">
        <v>1</v>
      </c>
      <c r="F554" s="158" t="s">
        <v>2177</v>
      </c>
      <c r="H554" s="159">
        <v>6.48</v>
      </c>
      <c r="I554" s="160"/>
      <c r="L554" s="156"/>
      <c r="M554" s="161"/>
      <c r="T554" s="162"/>
      <c r="AT554" s="157" t="s">
        <v>204</v>
      </c>
      <c r="AU554" s="157" t="s">
        <v>86</v>
      </c>
      <c r="AV554" s="13" t="s">
        <v>86</v>
      </c>
      <c r="AW554" s="13" t="s">
        <v>32</v>
      </c>
      <c r="AX554" s="13" t="s">
        <v>77</v>
      </c>
      <c r="AY554" s="157" t="s">
        <v>195</v>
      </c>
    </row>
    <row r="555" spans="2:51" s="13" customFormat="1" ht="10.199999999999999">
      <c r="B555" s="156"/>
      <c r="D555" s="150" t="s">
        <v>204</v>
      </c>
      <c r="E555" s="157" t="s">
        <v>1</v>
      </c>
      <c r="F555" s="158" t="s">
        <v>2078</v>
      </c>
      <c r="H555" s="159">
        <v>29.952000000000002</v>
      </c>
      <c r="I555" s="160"/>
      <c r="L555" s="156"/>
      <c r="M555" s="161"/>
      <c r="T555" s="162"/>
      <c r="AT555" s="157" t="s">
        <v>204</v>
      </c>
      <c r="AU555" s="157" t="s">
        <v>86</v>
      </c>
      <c r="AV555" s="13" t="s">
        <v>86</v>
      </c>
      <c r="AW555" s="13" t="s">
        <v>32</v>
      </c>
      <c r="AX555" s="13" t="s">
        <v>77</v>
      </c>
      <c r="AY555" s="157" t="s">
        <v>195</v>
      </c>
    </row>
    <row r="556" spans="2:51" s="15" customFormat="1" ht="10.199999999999999">
      <c r="B556" s="173"/>
      <c r="D556" s="150" t="s">
        <v>204</v>
      </c>
      <c r="E556" s="174" t="s">
        <v>1</v>
      </c>
      <c r="F556" s="175" t="s">
        <v>281</v>
      </c>
      <c r="H556" s="176">
        <v>107.77200000000001</v>
      </c>
      <c r="I556" s="177"/>
      <c r="L556" s="173"/>
      <c r="M556" s="178"/>
      <c r="T556" s="179"/>
      <c r="AT556" s="174" t="s">
        <v>204</v>
      </c>
      <c r="AU556" s="174" t="s">
        <v>86</v>
      </c>
      <c r="AV556" s="15" t="s">
        <v>100</v>
      </c>
      <c r="AW556" s="15" t="s">
        <v>32</v>
      </c>
      <c r="AX556" s="15" t="s">
        <v>77</v>
      </c>
      <c r="AY556" s="174" t="s">
        <v>195</v>
      </c>
    </row>
    <row r="557" spans="2:51" s="12" customFormat="1" ht="10.199999999999999">
      <c r="B557" s="149"/>
      <c r="D557" s="150" t="s">
        <v>204</v>
      </c>
      <c r="E557" s="151" t="s">
        <v>1</v>
      </c>
      <c r="F557" s="152" t="s">
        <v>1061</v>
      </c>
      <c r="H557" s="151" t="s">
        <v>1</v>
      </c>
      <c r="I557" s="153"/>
      <c r="L557" s="149"/>
      <c r="M557" s="154"/>
      <c r="T557" s="155"/>
      <c r="AT557" s="151" t="s">
        <v>204</v>
      </c>
      <c r="AU557" s="151" t="s">
        <v>86</v>
      </c>
      <c r="AV557" s="12" t="s">
        <v>84</v>
      </c>
      <c r="AW557" s="12" t="s">
        <v>32</v>
      </c>
      <c r="AX557" s="12" t="s">
        <v>77</v>
      </c>
      <c r="AY557" s="151" t="s">
        <v>195</v>
      </c>
    </row>
    <row r="558" spans="2:51" s="12" customFormat="1" ht="10.199999999999999">
      <c r="B558" s="149"/>
      <c r="D558" s="150" t="s">
        <v>204</v>
      </c>
      <c r="E558" s="151" t="s">
        <v>1</v>
      </c>
      <c r="F558" s="152" t="s">
        <v>1062</v>
      </c>
      <c r="H558" s="151" t="s">
        <v>1</v>
      </c>
      <c r="I558" s="153"/>
      <c r="L558" s="149"/>
      <c r="M558" s="154"/>
      <c r="T558" s="155"/>
      <c r="AT558" s="151" t="s">
        <v>204</v>
      </c>
      <c r="AU558" s="151" t="s">
        <v>86</v>
      </c>
      <c r="AV558" s="12" t="s">
        <v>84</v>
      </c>
      <c r="AW558" s="12" t="s">
        <v>32</v>
      </c>
      <c r="AX558" s="12" t="s">
        <v>77</v>
      </c>
      <c r="AY558" s="151" t="s">
        <v>195</v>
      </c>
    </row>
    <row r="559" spans="2:51" s="13" customFormat="1" ht="10.199999999999999">
      <c r="B559" s="156"/>
      <c r="D559" s="150" t="s">
        <v>204</v>
      </c>
      <c r="E559" s="157" t="s">
        <v>1</v>
      </c>
      <c r="F559" s="158" t="s">
        <v>2088</v>
      </c>
      <c r="H559" s="159">
        <v>39.923999999999999</v>
      </c>
      <c r="I559" s="160"/>
      <c r="L559" s="156"/>
      <c r="M559" s="161"/>
      <c r="T559" s="162"/>
      <c r="AT559" s="157" t="s">
        <v>204</v>
      </c>
      <c r="AU559" s="157" t="s">
        <v>86</v>
      </c>
      <c r="AV559" s="13" t="s">
        <v>86</v>
      </c>
      <c r="AW559" s="13" t="s">
        <v>32</v>
      </c>
      <c r="AX559" s="13" t="s">
        <v>77</v>
      </c>
      <c r="AY559" s="157" t="s">
        <v>195</v>
      </c>
    </row>
    <row r="560" spans="2:51" s="15" customFormat="1" ht="10.199999999999999">
      <c r="B560" s="173"/>
      <c r="D560" s="150" t="s">
        <v>204</v>
      </c>
      <c r="E560" s="174" t="s">
        <v>1</v>
      </c>
      <c r="F560" s="175" t="s">
        <v>281</v>
      </c>
      <c r="H560" s="176">
        <v>39.923999999999999</v>
      </c>
      <c r="I560" s="177"/>
      <c r="L560" s="173"/>
      <c r="M560" s="178"/>
      <c r="T560" s="179"/>
      <c r="AT560" s="174" t="s">
        <v>204</v>
      </c>
      <c r="AU560" s="174" t="s">
        <v>86</v>
      </c>
      <c r="AV560" s="15" t="s">
        <v>100</v>
      </c>
      <c r="AW560" s="15" t="s">
        <v>32</v>
      </c>
      <c r="AX560" s="15" t="s">
        <v>77</v>
      </c>
      <c r="AY560" s="174" t="s">
        <v>195</v>
      </c>
    </row>
    <row r="561" spans="2:65" s="14" customFormat="1" ht="10.199999999999999">
      <c r="B561" s="163"/>
      <c r="D561" s="150" t="s">
        <v>204</v>
      </c>
      <c r="E561" s="164" t="s">
        <v>1</v>
      </c>
      <c r="F561" s="165" t="s">
        <v>220</v>
      </c>
      <c r="H561" s="166">
        <v>147.696</v>
      </c>
      <c r="I561" s="167"/>
      <c r="L561" s="163"/>
      <c r="M561" s="168"/>
      <c r="T561" s="169"/>
      <c r="AT561" s="164" t="s">
        <v>204</v>
      </c>
      <c r="AU561" s="164" t="s">
        <v>86</v>
      </c>
      <c r="AV561" s="14" t="s">
        <v>202</v>
      </c>
      <c r="AW561" s="14" t="s">
        <v>32</v>
      </c>
      <c r="AX561" s="14" t="s">
        <v>84</v>
      </c>
      <c r="AY561" s="164" t="s">
        <v>195</v>
      </c>
    </row>
    <row r="562" spans="2:65" s="1" customFormat="1" ht="33" customHeight="1">
      <c r="B562" s="32"/>
      <c r="C562" s="183" t="s">
        <v>996</v>
      </c>
      <c r="D562" s="183" t="s">
        <v>612</v>
      </c>
      <c r="E562" s="184" t="s">
        <v>1098</v>
      </c>
      <c r="F562" s="185" t="s">
        <v>1099</v>
      </c>
      <c r="G562" s="186" t="s">
        <v>200</v>
      </c>
      <c r="H562" s="187">
        <v>134.76</v>
      </c>
      <c r="I562" s="188"/>
      <c r="J562" s="189">
        <f>ROUND(I562*H562,2)</f>
        <v>0</v>
      </c>
      <c r="K562" s="185" t="s">
        <v>201</v>
      </c>
      <c r="L562" s="190"/>
      <c r="M562" s="191" t="s">
        <v>1</v>
      </c>
      <c r="N562" s="192" t="s">
        <v>42</v>
      </c>
      <c r="P562" s="145">
        <f>O562*H562</f>
        <v>0</v>
      </c>
      <c r="Q562" s="145">
        <v>6.3000000000000003E-4</v>
      </c>
      <c r="R562" s="145">
        <f>Q562*H562</f>
        <v>8.4898799999999996E-2</v>
      </c>
      <c r="S562" s="145">
        <v>0</v>
      </c>
      <c r="T562" s="146">
        <f>S562*H562</f>
        <v>0</v>
      </c>
      <c r="AR562" s="147" t="s">
        <v>394</v>
      </c>
      <c r="AT562" s="147" t="s">
        <v>612</v>
      </c>
      <c r="AU562" s="147" t="s">
        <v>86</v>
      </c>
      <c r="AY562" s="17" t="s">
        <v>195</v>
      </c>
      <c r="BE562" s="148">
        <f>IF(N562="základní",J562,0)</f>
        <v>0</v>
      </c>
      <c r="BF562" s="148">
        <f>IF(N562="snížená",J562,0)</f>
        <v>0</v>
      </c>
      <c r="BG562" s="148">
        <f>IF(N562="zákl. přenesená",J562,0)</f>
        <v>0</v>
      </c>
      <c r="BH562" s="148">
        <f>IF(N562="sníž. přenesená",J562,0)</f>
        <v>0</v>
      </c>
      <c r="BI562" s="148">
        <f>IF(N562="nulová",J562,0)</f>
        <v>0</v>
      </c>
      <c r="BJ562" s="17" t="s">
        <v>84</v>
      </c>
      <c r="BK562" s="148">
        <f>ROUND(I562*H562,2)</f>
        <v>0</v>
      </c>
      <c r="BL562" s="17" t="s">
        <v>300</v>
      </c>
      <c r="BM562" s="147" t="s">
        <v>2191</v>
      </c>
    </row>
    <row r="563" spans="2:65" s="12" customFormat="1" ht="10.199999999999999">
      <c r="B563" s="149"/>
      <c r="D563" s="150" t="s">
        <v>204</v>
      </c>
      <c r="E563" s="151" t="s">
        <v>1</v>
      </c>
      <c r="F563" s="152" t="s">
        <v>1056</v>
      </c>
      <c r="H563" s="151" t="s">
        <v>1</v>
      </c>
      <c r="I563" s="153"/>
      <c r="L563" s="149"/>
      <c r="M563" s="154"/>
      <c r="T563" s="155"/>
      <c r="AT563" s="151" t="s">
        <v>204</v>
      </c>
      <c r="AU563" s="151" t="s">
        <v>86</v>
      </c>
      <c r="AV563" s="12" t="s">
        <v>84</v>
      </c>
      <c r="AW563" s="12" t="s">
        <v>32</v>
      </c>
      <c r="AX563" s="12" t="s">
        <v>77</v>
      </c>
      <c r="AY563" s="151" t="s">
        <v>195</v>
      </c>
    </row>
    <row r="564" spans="2:65" s="12" customFormat="1" ht="10.199999999999999">
      <c r="B564" s="149"/>
      <c r="D564" s="150" t="s">
        <v>204</v>
      </c>
      <c r="E564" s="151" t="s">
        <v>1</v>
      </c>
      <c r="F564" s="152" t="s">
        <v>1057</v>
      </c>
      <c r="H564" s="151" t="s">
        <v>1</v>
      </c>
      <c r="I564" s="153"/>
      <c r="L564" s="149"/>
      <c r="M564" s="154"/>
      <c r="T564" s="155"/>
      <c r="AT564" s="151" t="s">
        <v>204</v>
      </c>
      <c r="AU564" s="151" t="s">
        <v>86</v>
      </c>
      <c r="AV564" s="12" t="s">
        <v>84</v>
      </c>
      <c r="AW564" s="12" t="s">
        <v>32</v>
      </c>
      <c r="AX564" s="12" t="s">
        <v>77</v>
      </c>
      <c r="AY564" s="151" t="s">
        <v>195</v>
      </c>
    </row>
    <row r="565" spans="2:65" s="12" customFormat="1" ht="10.199999999999999">
      <c r="B565" s="149"/>
      <c r="D565" s="150" t="s">
        <v>204</v>
      </c>
      <c r="E565" s="151" t="s">
        <v>1</v>
      </c>
      <c r="F565" s="152" t="s">
        <v>1058</v>
      </c>
      <c r="H565" s="151" t="s">
        <v>1</v>
      </c>
      <c r="I565" s="153"/>
      <c r="L565" s="149"/>
      <c r="M565" s="154"/>
      <c r="T565" s="155"/>
      <c r="AT565" s="151" t="s">
        <v>204</v>
      </c>
      <c r="AU565" s="151" t="s">
        <v>86</v>
      </c>
      <c r="AV565" s="12" t="s">
        <v>84</v>
      </c>
      <c r="AW565" s="12" t="s">
        <v>32</v>
      </c>
      <c r="AX565" s="12" t="s">
        <v>77</v>
      </c>
      <c r="AY565" s="151" t="s">
        <v>195</v>
      </c>
    </row>
    <row r="566" spans="2:65" s="13" customFormat="1" ht="10.199999999999999">
      <c r="B566" s="156"/>
      <c r="D566" s="150" t="s">
        <v>204</v>
      </c>
      <c r="E566" s="157" t="s">
        <v>1</v>
      </c>
      <c r="F566" s="158" t="s">
        <v>1951</v>
      </c>
      <c r="H566" s="159">
        <v>58.776000000000003</v>
      </c>
      <c r="I566" s="160"/>
      <c r="L566" s="156"/>
      <c r="M566" s="161"/>
      <c r="T566" s="162"/>
      <c r="AT566" s="157" t="s">
        <v>204</v>
      </c>
      <c r="AU566" s="157" t="s">
        <v>86</v>
      </c>
      <c r="AV566" s="13" t="s">
        <v>86</v>
      </c>
      <c r="AW566" s="13" t="s">
        <v>32</v>
      </c>
      <c r="AX566" s="13" t="s">
        <v>77</v>
      </c>
      <c r="AY566" s="157" t="s">
        <v>195</v>
      </c>
    </row>
    <row r="567" spans="2:65" s="12" customFormat="1" ht="10.199999999999999">
      <c r="B567" s="149"/>
      <c r="D567" s="150" t="s">
        <v>204</v>
      </c>
      <c r="E567" s="151" t="s">
        <v>1</v>
      </c>
      <c r="F567" s="152" t="s">
        <v>1059</v>
      </c>
      <c r="H567" s="151" t="s">
        <v>1</v>
      </c>
      <c r="I567" s="153"/>
      <c r="L567" s="149"/>
      <c r="M567" s="154"/>
      <c r="T567" s="155"/>
      <c r="AT567" s="151" t="s">
        <v>204</v>
      </c>
      <c r="AU567" s="151" t="s">
        <v>86</v>
      </c>
      <c r="AV567" s="12" t="s">
        <v>84</v>
      </c>
      <c r="AW567" s="12" t="s">
        <v>32</v>
      </c>
      <c r="AX567" s="12" t="s">
        <v>77</v>
      </c>
      <c r="AY567" s="151" t="s">
        <v>195</v>
      </c>
    </row>
    <row r="568" spans="2:65" s="13" customFormat="1" ht="10.199999999999999">
      <c r="B568" s="156"/>
      <c r="D568" s="150" t="s">
        <v>204</v>
      </c>
      <c r="E568" s="157" t="s">
        <v>1</v>
      </c>
      <c r="F568" s="158" t="s">
        <v>2064</v>
      </c>
      <c r="H568" s="159">
        <v>43.8</v>
      </c>
      <c r="I568" s="160"/>
      <c r="L568" s="156"/>
      <c r="M568" s="161"/>
      <c r="T568" s="162"/>
      <c r="AT568" s="157" t="s">
        <v>204</v>
      </c>
      <c r="AU568" s="157" t="s">
        <v>86</v>
      </c>
      <c r="AV568" s="13" t="s">
        <v>86</v>
      </c>
      <c r="AW568" s="13" t="s">
        <v>32</v>
      </c>
      <c r="AX568" s="13" t="s">
        <v>77</v>
      </c>
      <c r="AY568" s="157" t="s">
        <v>195</v>
      </c>
    </row>
    <row r="569" spans="2:65" s="13" customFormat="1" ht="10.199999999999999">
      <c r="B569" s="156"/>
      <c r="D569" s="150" t="s">
        <v>204</v>
      </c>
      <c r="E569" s="157" t="s">
        <v>1</v>
      </c>
      <c r="F569" s="158" t="s">
        <v>2175</v>
      </c>
      <c r="H569" s="159">
        <v>-27</v>
      </c>
      <c r="I569" s="160"/>
      <c r="L569" s="156"/>
      <c r="M569" s="161"/>
      <c r="T569" s="162"/>
      <c r="AT569" s="157" t="s">
        <v>204</v>
      </c>
      <c r="AU569" s="157" t="s">
        <v>86</v>
      </c>
      <c r="AV569" s="13" t="s">
        <v>86</v>
      </c>
      <c r="AW569" s="13" t="s">
        <v>32</v>
      </c>
      <c r="AX569" s="13" t="s">
        <v>77</v>
      </c>
      <c r="AY569" s="157" t="s">
        <v>195</v>
      </c>
    </row>
    <row r="570" spans="2:65" s="13" customFormat="1" ht="10.199999999999999">
      <c r="B570" s="156"/>
      <c r="D570" s="150" t="s">
        <v>204</v>
      </c>
      <c r="E570" s="157" t="s">
        <v>1</v>
      </c>
      <c r="F570" s="158" t="s">
        <v>2176</v>
      </c>
      <c r="H570" s="159">
        <v>-4.2</v>
      </c>
      <c r="I570" s="160"/>
      <c r="L570" s="156"/>
      <c r="M570" s="161"/>
      <c r="T570" s="162"/>
      <c r="AT570" s="157" t="s">
        <v>204</v>
      </c>
      <c r="AU570" s="157" t="s">
        <v>86</v>
      </c>
      <c r="AV570" s="13" t="s">
        <v>86</v>
      </c>
      <c r="AW570" s="13" t="s">
        <v>32</v>
      </c>
      <c r="AX570" s="13" t="s">
        <v>77</v>
      </c>
      <c r="AY570" s="157" t="s">
        <v>195</v>
      </c>
    </row>
    <row r="571" spans="2:65" s="13" customFormat="1" ht="10.199999999999999">
      <c r="B571" s="156"/>
      <c r="D571" s="150" t="s">
        <v>204</v>
      </c>
      <c r="E571" s="157" t="s">
        <v>1</v>
      </c>
      <c r="F571" s="158" t="s">
        <v>2177</v>
      </c>
      <c r="H571" s="159">
        <v>6.48</v>
      </c>
      <c r="I571" s="160"/>
      <c r="L571" s="156"/>
      <c r="M571" s="161"/>
      <c r="T571" s="162"/>
      <c r="AT571" s="157" t="s">
        <v>204</v>
      </c>
      <c r="AU571" s="157" t="s">
        <v>86</v>
      </c>
      <c r="AV571" s="13" t="s">
        <v>86</v>
      </c>
      <c r="AW571" s="13" t="s">
        <v>32</v>
      </c>
      <c r="AX571" s="13" t="s">
        <v>77</v>
      </c>
      <c r="AY571" s="157" t="s">
        <v>195</v>
      </c>
    </row>
    <row r="572" spans="2:65" s="13" customFormat="1" ht="10.199999999999999">
      <c r="B572" s="156"/>
      <c r="D572" s="150" t="s">
        <v>204</v>
      </c>
      <c r="E572" s="157" t="s">
        <v>1</v>
      </c>
      <c r="F572" s="158" t="s">
        <v>2078</v>
      </c>
      <c r="H572" s="159">
        <v>29.952000000000002</v>
      </c>
      <c r="I572" s="160"/>
      <c r="L572" s="156"/>
      <c r="M572" s="161"/>
      <c r="T572" s="162"/>
      <c r="AT572" s="157" t="s">
        <v>204</v>
      </c>
      <c r="AU572" s="157" t="s">
        <v>86</v>
      </c>
      <c r="AV572" s="13" t="s">
        <v>86</v>
      </c>
      <c r="AW572" s="13" t="s">
        <v>32</v>
      </c>
      <c r="AX572" s="13" t="s">
        <v>77</v>
      </c>
      <c r="AY572" s="157" t="s">
        <v>195</v>
      </c>
    </row>
    <row r="573" spans="2:65" s="14" customFormat="1" ht="10.199999999999999">
      <c r="B573" s="163"/>
      <c r="D573" s="150" t="s">
        <v>204</v>
      </c>
      <c r="E573" s="164" t="s">
        <v>1</v>
      </c>
      <c r="F573" s="165" t="s">
        <v>220</v>
      </c>
      <c r="H573" s="166">
        <v>107.80800000000001</v>
      </c>
      <c r="I573" s="167"/>
      <c r="L573" s="163"/>
      <c r="M573" s="168"/>
      <c r="T573" s="169"/>
      <c r="AT573" s="164" t="s">
        <v>204</v>
      </c>
      <c r="AU573" s="164" t="s">
        <v>86</v>
      </c>
      <c r="AV573" s="14" t="s">
        <v>202</v>
      </c>
      <c r="AW573" s="14" t="s">
        <v>32</v>
      </c>
      <c r="AX573" s="14" t="s">
        <v>77</v>
      </c>
      <c r="AY573" s="164" t="s">
        <v>195</v>
      </c>
    </row>
    <row r="574" spans="2:65" s="13" customFormat="1" ht="10.199999999999999">
      <c r="B574" s="156"/>
      <c r="D574" s="150" t="s">
        <v>204</v>
      </c>
      <c r="E574" s="157" t="s">
        <v>1</v>
      </c>
      <c r="F574" s="158" t="s">
        <v>2192</v>
      </c>
      <c r="H574" s="159">
        <v>134.76</v>
      </c>
      <c r="I574" s="160"/>
      <c r="L574" s="156"/>
      <c r="M574" s="161"/>
      <c r="T574" s="162"/>
      <c r="AT574" s="157" t="s">
        <v>204</v>
      </c>
      <c r="AU574" s="157" t="s">
        <v>86</v>
      </c>
      <c r="AV574" s="13" t="s">
        <v>86</v>
      </c>
      <c r="AW574" s="13" t="s">
        <v>32</v>
      </c>
      <c r="AX574" s="13" t="s">
        <v>77</v>
      </c>
      <c r="AY574" s="157" t="s">
        <v>195</v>
      </c>
    </row>
    <row r="575" spans="2:65" s="14" customFormat="1" ht="10.199999999999999">
      <c r="B575" s="163"/>
      <c r="D575" s="150" t="s">
        <v>204</v>
      </c>
      <c r="E575" s="164" t="s">
        <v>1</v>
      </c>
      <c r="F575" s="165" t="s">
        <v>220</v>
      </c>
      <c r="H575" s="166">
        <v>134.76</v>
      </c>
      <c r="I575" s="167"/>
      <c r="L575" s="163"/>
      <c r="M575" s="168"/>
      <c r="T575" s="169"/>
      <c r="AT575" s="164" t="s">
        <v>204</v>
      </c>
      <c r="AU575" s="164" t="s">
        <v>86</v>
      </c>
      <c r="AV575" s="14" t="s">
        <v>202</v>
      </c>
      <c r="AW575" s="14" t="s">
        <v>32</v>
      </c>
      <c r="AX575" s="14" t="s">
        <v>84</v>
      </c>
      <c r="AY575" s="164" t="s">
        <v>195</v>
      </c>
    </row>
    <row r="576" spans="2:65" s="1" customFormat="1" ht="24.15" customHeight="1">
      <c r="B576" s="32"/>
      <c r="C576" s="183" t="s">
        <v>1001</v>
      </c>
      <c r="D576" s="183" t="s">
        <v>612</v>
      </c>
      <c r="E576" s="184" t="s">
        <v>1103</v>
      </c>
      <c r="F576" s="185" t="s">
        <v>1104</v>
      </c>
      <c r="G576" s="186" t="s">
        <v>200</v>
      </c>
      <c r="H576" s="187">
        <v>49.905000000000001</v>
      </c>
      <c r="I576" s="188"/>
      <c r="J576" s="189">
        <f>ROUND(I576*H576,2)</f>
        <v>0</v>
      </c>
      <c r="K576" s="185" t="s">
        <v>201</v>
      </c>
      <c r="L576" s="190"/>
      <c r="M576" s="191" t="s">
        <v>1</v>
      </c>
      <c r="N576" s="192" t="s">
        <v>42</v>
      </c>
      <c r="P576" s="145">
        <f>O576*H576</f>
        <v>0</v>
      </c>
      <c r="Q576" s="145">
        <v>2.9999999999999997E-4</v>
      </c>
      <c r="R576" s="145">
        <f>Q576*H576</f>
        <v>1.4971499999999999E-2</v>
      </c>
      <c r="S576" s="145">
        <v>0</v>
      </c>
      <c r="T576" s="146">
        <f>S576*H576</f>
        <v>0</v>
      </c>
      <c r="AR576" s="147" t="s">
        <v>394</v>
      </c>
      <c r="AT576" s="147" t="s">
        <v>612</v>
      </c>
      <c r="AU576" s="147" t="s">
        <v>86</v>
      </c>
      <c r="AY576" s="17" t="s">
        <v>195</v>
      </c>
      <c r="BE576" s="148">
        <f>IF(N576="základní",J576,0)</f>
        <v>0</v>
      </c>
      <c r="BF576" s="148">
        <f>IF(N576="snížená",J576,0)</f>
        <v>0</v>
      </c>
      <c r="BG576" s="148">
        <f>IF(N576="zákl. přenesená",J576,0)</f>
        <v>0</v>
      </c>
      <c r="BH576" s="148">
        <f>IF(N576="sníž. přenesená",J576,0)</f>
        <v>0</v>
      </c>
      <c r="BI576" s="148">
        <f>IF(N576="nulová",J576,0)</f>
        <v>0</v>
      </c>
      <c r="BJ576" s="17" t="s">
        <v>84</v>
      </c>
      <c r="BK576" s="148">
        <f>ROUND(I576*H576,2)</f>
        <v>0</v>
      </c>
      <c r="BL576" s="17" t="s">
        <v>300</v>
      </c>
      <c r="BM576" s="147" t="s">
        <v>2193</v>
      </c>
    </row>
    <row r="577" spans="2:65" s="12" customFormat="1" ht="10.199999999999999">
      <c r="B577" s="149"/>
      <c r="D577" s="150" t="s">
        <v>204</v>
      </c>
      <c r="E577" s="151" t="s">
        <v>1</v>
      </c>
      <c r="F577" s="152" t="s">
        <v>1061</v>
      </c>
      <c r="H577" s="151" t="s">
        <v>1</v>
      </c>
      <c r="I577" s="153"/>
      <c r="L577" s="149"/>
      <c r="M577" s="154"/>
      <c r="T577" s="155"/>
      <c r="AT577" s="151" t="s">
        <v>204</v>
      </c>
      <c r="AU577" s="151" t="s">
        <v>86</v>
      </c>
      <c r="AV577" s="12" t="s">
        <v>84</v>
      </c>
      <c r="AW577" s="12" t="s">
        <v>32</v>
      </c>
      <c r="AX577" s="12" t="s">
        <v>77</v>
      </c>
      <c r="AY577" s="151" t="s">
        <v>195</v>
      </c>
    </row>
    <row r="578" spans="2:65" s="12" customFormat="1" ht="10.199999999999999">
      <c r="B578" s="149"/>
      <c r="D578" s="150" t="s">
        <v>204</v>
      </c>
      <c r="E578" s="151" t="s">
        <v>1</v>
      </c>
      <c r="F578" s="152" t="s">
        <v>1062</v>
      </c>
      <c r="H578" s="151" t="s">
        <v>1</v>
      </c>
      <c r="I578" s="153"/>
      <c r="L578" s="149"/>
      <c r="M578" s="154"/>
      <c r="T578" s="155"/>
      <c r="AT578" s="151" t="s">
        <v>204</v>
      </c>
      <c r="AU578" s="151" t="s">
        <v>86</v>
      </c>
      <c r="AV578" s="12" t="s">
        <v>84</v>
      </c>
      <c r="AW578" s="12" t="s">
        <v>32</v>
      </c>
      <c r="AX578" s="12" t="s">
        <v>77</v>
      </c>
      <c r="AY578" s="151" t="s">
        <v>195</v>
      </c>
    </row>
    <row r="579" spans="2:65" s="13" customFormat="1" ht="10.199999999999999">
      <c r="B579" s="156"/>
      <c r="D579" s="150" t="s">
        <v>204</v>
      </c>
      <c r="E579" s="157" t="s">
        <v>1</v>
      </c>
      <c r="F579" s="158" t="s">
        <v>2088</v>
      </c>
      <c r="H579" s="159">
        <v>39.923999999999999</v>
      </c>
      <c r="I579" s="160"/>
      <c r="L579" s="156"/>
      <c r="M579" s="161"/>
      <c r="T579" s="162"/>
      <c r="AT579" s="157" t="s">
        <v>204</v>
      </c>
      <c r="AU579" s="157" t="s">
        <v>86</v>
      </c>
      <c r="AV579" s="13" t="s">
        <v>86</v>
      </c>
      <c r="AW579" s="13" t="s">
        <v>32</v>
      </c>
      <c r="AX579" s="13" t="s">
        <v>77</v>
      </c>
      <c r="AY579" s="157" t="s">
        <v>195</v>
      </c>
    </row>
    <row r="580" spans="2:65" s="15" customFormat="1" ht="10.199999999999999">
      <c r="B580" s="173"/>
      <c r="D580" s="150" t="s">
        <v>204</v>
      </c>
      <c r="E580" s="174" t="s">
        <v>1</v>
      </c>
      <c r="F580" s="175" t="s">
        <v>281</v>
      </c>
      <c r="H580" s="176">
        <v>39.923999999999999</v>
      </c>
      <c r="I580" s="177"/>
      <c r="L580" s="173"/>
      <c r="M580" s="178"/>
      <c r="T580" s="179"/>
      <c r="AT580" s="174" t="s">
        <v>204</v>
      </c>
      <c r="AU580" s="174" t="s">
        <v>86</v>
      </c>
      <c r="AV580" s="15" t="s">
        <v>100</v>
      </c>
      <c r="AW580" s="15" t="s">
        <v>32</v>
      </c>
      <c r="AX580" s="15" t="s">
        <v>77</v>
      </c>
      <c r="AY580" s="174" t="s">
        <v>195</v>
      </c>
    </row>
    <row r="581" spans="2:65" s="14" customFormat="1" ht="10.199999999999999">
      <c r="B581" s="163"/>
      <c r="D581" s="150" t="s">
        <v>204</v>
      </c>
      <c r="E581" s="164" t="s">
        <v>1</v>
      </c>
      <c r="F581" s="165" t="s">
        <v>220</v>
      </c>
      <c r="H581" s="166">
        <v>39.923999999999999</v>
      </c>
      <c r="I581" s="167"/>
      <c r="L581" s="163"/>
      <c r="M581" s="168"/>
      <c r="T581" s="169"/>
      <c r="AT581" s="164" t="s">
        <v>204</v>
      </c>
      <c r="AU581" s="164" t="s">
        <v>86</v>
      </c>
      <c r="AV581" s="14" t="s">
        <v>202</v>
      </c>
      <c r="AW581" s="14" t="s">
        <v>32</v>
      </c>
      <c r="AX581" s="14" t="s">
        <v>77</v>
      </c>
      <c r="AY581" s="164" t="s">
        <v>195</v>
      </c>
    </row>
    <row r="582" spans="2:65" s="13" customFormat="1" ht="10.199999999999999">
      <c r="B582" s="156"/>
      <c r="D582" s="150" t="s">
        <v>204</v>
      </c>
      <c r="E582" s="157" t="s">
        <v>1</v>
      </c>
      <c r="F582" s="158" t="s">
        <v>2194</v>
      </c>
      <c r="H582" s="159">
        <v>49.905000000000001</v>
      </c>
      <c r="I582" s="160"/>
      <c r="L582" s="156"/>
      <c r="M582" s="161"/>
      <c r="T582" s="162"/>
      <c r="AT582" s="157" t="s">
        <v>204</v>
      </c>
      <c r="AU582" s="157" t="s">
        <v>86</v>
      </c>
      <c r="AV582" s="13" t="s">
        <v>86</v>
      </c>
      <c r="AW582" s="13" t="s">
        <v>32</v>
      </c>
      <c r="AX582" s="13" t="s">
        <v>77</v>
      </c>
      <c r="AY582" s="157" t="s">
        <v>195</v>
      </c>
    </row>
    <row r="583" spans="2:65" s="14" customFormat="1" ht="10.199999999999999">
      <c r="B583" s="163"/>
      <c r="D583" s="150" t="s">
        <v>204</v>
      </c>
      <c r="E583" s="164" t="s">
        <v>1</v>
      </c>
      <c r="F583" s="165" t="s">
        <v>220</v>
      </c>
      <c r="H583" s="166">
        <v>49.905000000000001</v>
      </c>
      <c r="I583" s="167"/>
      <c r="L583" s="163"/>
      <c r="M583" s="168"/>
      <c r="T583" s="169"/>
      <c r="AT583" s="164" t="s">
        <v>204</v>
      </c>
      <c r="AU583" s="164" t="s">
        <v>86</v>
      </c>
      <c r="AV583" s="14" t="s">
        <v>202</v>
      </c>
      <c r="AW583" s="14" t="s">
        <v>32</v>
      </c>
      <c r="AX583" s="14" t="s">
        <v>84</v>
      </c>
      <c r="AY583" s="164" t="s">
        <v>195</v>
      </c>
    </row>
    <row r="584" spans="2:65" s="1" customFormat="1" ht="24.15" customHeight="1">
      <c r="B584" s="32"/>
      <c r="C584" s="136" t="s">
        <v>1006</v>
      </c>
      <c r="D584" s="136" t="s">
        <v>197</v>
      </c>
      <c r="E584" s="137" t="s">
        <v>1109</v>
      </c>
      <c r="F584" s="138" t="s">
        <v>1110</v>
      </c>
      <c r="G584" s="139" t="s">
        <v>329</v>
      </c>
      <c r="H584" s="140">
        <v>121.905</v>
      </c>
      <c r="I584" s="141"/>
      <c r="J584" s="142">
        <f>ROUND(I584*H584,2)</f>
        <v>0</v>
      </c>
      <c r="K584" s="138" t="s">
        <v>201</v>
      </c>
      <c r="L584" s="32"/>
      <c r="M584" s="143" t="s">
        <v>1</v>
      </c>
      <c r="N584" s="144" t="s">
        <v>42</v>
      </c>
      <c r="P584" s="145">
        <f>O584*H584</f>
        <v>0</v>
      </c>
      <c r="Q584" s="145">
        <v>1.6000000000000001E-4</v>
      </c>
      <c r="R584" s="145">
        <f>Q584*H584</f>
        <v>1.9504800000000003E-2</v>
      </c>
      <c r="S584" s="145">
        <v>0</v>
      </c>
      <c r="T584" s="146">
        <f>S584*H584</f>
        <v>0</v>
      </c>
      <c r="AR584" s="147" t="s">
        <v>202</v>
      </c>
      <c r="AT584" s="147" t="s">
        <v>197</v>
      </c>
      <c r="AU584" s="147" t="s">
        <v>86</v>
      </c>
      <c r="AY584" s="17" t="s">
        <v>195</v>
      </c>
      <c r="BE584" s="148">
        <f>IF(N584="základní",J584,0)</f>
        <v>0</v>
      </c>
      <c r="BF584" s="148">
        <f>IF(N584="snížená",J584,0)</f>
        <v>0</v>
      </c>
      <c r="BG584" s="148">
        <f>IF(N584="zákl. přenesená",J584,0)</f>
        <v>0</v>
      </c>
      <c r="BH584" s="148">
        <f>IF(N584="sníž. přenesená",J584,0)</f>
        <v>0</v>
      </c>
      <c r="BI584" s="148">
        <f>IF(N584="nulová",J584,0)</f>
        <v>0</v>
      </c>
      <c r="BJ584" s="17" t="s">
        <v>84</v>
      </c>
      <c r="BK584" s="148">
        <f>ROUND(I584*H584,2)</f>
        <v>0</v>
      </c>
      <c r="BL584" s="17" t="s">
        <v>202</v>
      </c>
      <c r="BM584" s="147" t="s">
        <v>2195</v>
      </c>
    </row>
    <row r="585" spans="2:65" s="13" customFormat="1" ht="10.199999999999999">
      <c r="B585" s="156"/>
      <c r="D585" s="150" t="s">
        <v>204</v>
      </c>
      <c r="E585" s="157" t="s">
        <v>1</v>
      </c>
      <c r="F585" s="158" t="s">
        <v>1979</v>
      </c>
      <c r="H585" s="159">
        <v>36.5</v>
      </c>
      <c r="I585" s="160"/>
      <c r="L585" s="156"/>
      <c r="M585" s="161"/>
      <c r="T585" s="162"/>
      <c r="AT585" s="157" t="s">
        <v>204</v>
      </c>
      <c r="AU585" s="157" t="s">
        <v>86</v>
      </c>
      <c r="AV585" s="13" t="s">
        <v>86</v>
      </c>
      <c r="AW585" s="13" t="s">
        <v>32</v>
      </c>
      <c r="AX585" s="13" t="s">
        <v>77</v>
      </c>
      <c r="AY585" s="157" t="s">
        <v>195</v>
      </c>
    </row>
    <row r="586" spans="2:65" s="13" customFormat="1" ht="10.199999999999999">
      <c r="B586" s="156"/>
      <c r="D586" s="150" t="s">
        <v>204</v>
      </c>
      <c r="E586" s="157" t="s">
        <v>1</v>
      </c>
      <c r="F586" s="158" t="s">
        <v>2196</v>
      </c>
      <c r="H586" s="159">
        <v>-22.5</v>
      </c>
      <c r="I586" s="160"/>
      <c r="L586" s="156"/>
      <c r="M586" s="161"/>
      <c r="T586" s="162"/>
      <c r="AT586" s="157" t="s">
        <v>204</v>
      </c>
      <c r="AU586" s="157" t="s">
        <v>86</v>
      </c>
      <c r="AV586" s="13" t="s">
        <v>86</v>
      </c>
      <c r="AW586" s="13" t="s">
        <v>32</v>
      </c>
      <c r="AX586" s="13" t="s">
        <v>77</v>
      </c>
      <c r="AY586" s="157" t="s">
        <v>195</v>
      </c>
    </row>
    <row r="587" spans="2:65" s="13" customFormat="1" ht="10.199999999999999">
      <c r="B587" s="156"/>
      <c r="D587" s="150" t="s">
        <v>204</v>
      </c>
      <c r="E587" s="157" t="s">
        <v>1</v>
      </c>
      <c r="F587" s="158" t="s">
        <v>2197</v>
      </c>
      <c r="H587" s="159">
        <v>-3.5</v>
      </c>
      <c r="I587" s="160"/>
      <c r="L587" s="156"/>
      <c r="M587" s="161"/>
      <c r="T587" s="162"/>
      <c r="AT587" s="157" t="s">
        <v>204</v>
      </c>
      <c r="AU587" s="157" t="s">
        <v>86</v>
      </c>
      <c r="AV587" s="13" t="s">
        <v>86</v>
      </c>
      <c r="AW587" s="13" t="s">
        <v>32</v>
      </c>
      <c r="AX587" s="13" t="s">
        <v>77</v>
      </c>
      <c r="AY587" s="157" t="s">
        <v>195</v>
      </c>
    </row>
    <row r="588" spans="2:65" s="13" customFormat="1" ht="10.199999999999999">
      <c r="B588" s="156"/>
      <c r="D588" s="150" t="s">
        <v>204</v>
      </c>
      <c r="E588" s="157" t="s">
        <v>1</v>
      </c>
      <c r="F588" s="158" t="s">
        <v>2198</v>
      </c>
      <c r="H588" s="159">
        <v>49.905000000000001</v>
      </c>
      <c r="I588" s="160"/>
      <c r="L588" s="156"/>
      <c r="M588" s="161"/>
      <c r="T588" s="162"/>
      <c r="AT588" s="157" t="s">
        <v>204</v>
      </c>
      <c r="AU588" s="157" t="s">
        <v>86</v>
      </c>
      <c r="AV588" s="13" t="s">
        <v>86</v>
      </c>
      <c r="AW588" s="13" t="s">
        <v>32</v>
      </c>
      <c r="AX588" s="13" t="s">
        <v>77</v>
      </c>
      <c r="AY588" s="157" t="s">
        <v>195</v>
      </c>
    </row>
    <row r="589" spans="2:65" s="13" customFormat="1" ht="10.199999999999999">
      <c r="B589" s="156"/>
      <c r="D589" s="150" t="s">
        <v>204</v>
      </c>
      <c r="E589" s="157" t="s">
        <v>1</v>
      </c>
      <c r="F589" s="158" t="s">
        <v>2199</v>
      </c>
      <c r="H589" s="159">
        <v>61.5</v>
      </c>
      <c r="I589" s="160"/>
      <c r="L589" s="156"/>
      <c r="M589" s="161"/>
      <c r="T589" s="162"/>
      <c r="AT589" s="157" t="s">
        <v>204</v>
      </c>
      <c r="AU589" s="157" t="s">
        <v>86</v>
      </c>
      <c r="AV589" s="13" t="s">
        <v>86</v>
      </c>
      <c r="AW589" s="13" t="s">
        <v>32</v>
      </c>
      <c r="AX589" s="13" t="s">
        <v>77</v>
      </c>
      <c r="AY589" s="157" t="s">
        <v>195</v>
      </c>
    </row>
    <row r="590" spans="2:65" s="14" customFormat="1" ht="10.199999999999999">
      <c r="B590" s="163"/>
      <c r="D590" s="150" t="s">
        <v>204</v>
      </c>
      <c r="E590" s="164" t="s">
        <v>1</v>
      </c>
      <c r="F590" s="165" t="s">
        <v>220</v>
      </c>
      <c r="H590" s="166">
        <v>121.905</v>
      </c>
      <c r="I590" s="167"/>
      <c r="L590" s="163"/>
      <c r="M590" s="168"/>
      <c r="T590" s="169"/>
      <c r="AT590" s="164" t="s">
        <v>204</v>
      </c>
      <c r="AU590" s="164" t="s">
        <v>86</v>
      </c>
      <c r="AV590" s="14" t="s">
        <v>202</v>
      </c>
      <c r="AW590" s="14" t="s">
        <v>32</v>
      </c>
      <c r="AX590" s="14" t="s">
        <v>84</v>
      </c>
      <c r="AY590" s="164" t="s">
        <v>195</v>
      </c>
    </row>
    <row r="591" spans="2:65" s="1" customFormat="1" ht="33" customHeight="1">
      <c r="B591" s="32"/>
      <c r="C591" s="136" t="s">
        <v>1010</v>
      </c>
      <c r="D591" s="136" t="s">
        <v>197</v>
      </c>
      <c r="E591" s="137" t="s">
        <v>1118</v>
      </c>
      <c r="F591" s="138" t="s">
        <v>1119</v>
      </c>
      <c r="G591" s="139" t="s">
        <v>237</v>
      </c>
      <c r="H591" s="140">
        <v>7.34</v>
      </c>
      <c r="I591" s="141"/>
      <c r="J591" s="142">
        <f>ROUND(I591*H591,2)</f>
        <v>0</v>
      </c>
      <c r="K591" s="138" t="s">
        <v>201</v>
      </c>
      <c r="L591" s="32"/>
      <c r="M591" s="143" t="s">
        <v>1</v>
      </c>
      <c r="N591" s="144" t="s">
        <v>42</v>
      </c>
      <c r="P591" s="145">
        <f>O591*H591</f>
        <v>0</v>
      </c>
      <c r="Q591" s="145">
        <v>0</v>
      </c>
      <c r="R591" s="145">
        <f>Q591*H591</f>
        <v>0</v>
      </c>
      <c r="S591" s="145">
        <v>0</v>
      </c>
      <c r="T591" s="146">
        <f>S591*H591</f>
        <v>0</v>
      </c>
      <c r="AR591" s="147" t="s">
        <v>300</v>
      </c>
      <c r="AT591" s="147" t="s">
        <v>197</v>
      </c>
      <c r="AU591" s="147" t="s">
        <v>86</v>
      </c>
      <c r="AY591" s="17" t="s">
        <v>195</v>
      </c>
      <c r="BE591" s="148">
        <f>IF(N591="základní",J591,0)</f>
        <v>0</v>
      </c>
      <c r="BF591" s="148">
        <f>IF(N591="snížená",J591,0)</f>
        <v>0</v>
      </c>
      <c r="BG591" s="148">
        <f>IF(N591="zákl. přenesená",J591,0)</f>
        <v>0</v>
      </c>
      <c r="BH591" s="148">
        <f>IF(N591="sníž. přenesená",J591,0)</f>
        <v>0</v>
      </c>
      <c r="BI591" s="148">
        <f>IF(N591="nulová",J591,0)</f>
        <v>0</v>
      </c>
      <c r="BJ591" s="17" t="s">
        <v>84</v>
      </c>
      <c r="BK591" s="148">
        <f>ROUND(I591*H591,2)</f>
        <v>0</v>
      </c>
      <c r="BL591" s="17" t="s">
        <v>300</v>
      </c>
      <c r="BM591" s="147" t="s">
        <v>2200</v>
      </c>
    </row>
    <row r="592" spans="2:65" s="11" customFormat="1" ht="22.8" customHeight="1">
      <c r="B592" s="124"/>
      <c r="D592" s="125" t="s">
        <v>76</v>
      </c>
      <c r="E592" s="134" t="s">
        <v>414</v>
      </c>
      <c r="F592" s="134" t="s">
        <v>415</v>
      </c>
      <c r="I592" s="127"/>
      <c r="J592" s="135">
        <f>BK592</f>
        <v>0</v>
      </c>
      <c r="L592" s="124"/>
      <c r="M592" s="129"/>
      <c r="P592" s="130">
        <f>SUM(P593:P600)</f>
        <v>0</v>
      </c>
      <c r="R592" s="130">
        <f>SUM(R593:R600)</f>
        <v>2.8060032000000001</v>
      </c>
      <c r="T592" s="131">
        <f>SUM(T593:T600)</f>
        <v>0</v>
      </c>
      <c r="AR592" s="125" t="s">
        <v>86</v>
      </c>
      <c r="AT592" s="132" t="s">
        <v>76</v>
      </c>
      <c r="AU592" s="132" t="s">
        <v>84</v>
      </c>
      <c r="AY592" s="125" t="s">
        <v>195</v>
      </c>
      <c r="BK592" s="133">
        <f>SUM(BK593:BK600)</f>
        <v>0</v>
      </c>
    </row>
    <row r="593" spans="2:65" s="1" customFormat="1" ht="24.15" customHeight="1">
      <c r="B593" s="32"/>
      <c r="C593" s="136" t="s">
        <v>1018</v>
      </c>
      <c r="D593" s="136" t="s">
        <v>197</v>
      </c>
      <c r="E593" s="137" t="s">
        <v>1122</v>
      </c>
      <c r="F593" s="138" t="s">
        <v>1123</v>
      </c>
      <c r="G593" s="139" t="s">
        <v>200</v>
      </c>
      <c r="H593" s="140">
        <v>911.04</v>
      </c>
      <c r="I593" s="141"/>
      <c r="J593" s="142">
        <f>ROUND(I593*H593,2)</f>
        <v>0</v>
      </c>
      <c r="K593" s="138" t="s">
        <v>201</v>
      </c>
      <c r="L593" s="32"/>
      <c r="M593" s="143" t="s">
        <v>1</v>
      </c>
      <c r="N593" s="144" t="s">
        <v>42</v>
      </c>
      <c r="P593" s="145">
        <f>O593*H593</f>
        <v>0</v>
      </c>
      <c r="Q593" s="145">
        <v>0</v>
      </c>
      <c r="R593" s="145">
        <f>Q593*H593</f>
        <v>0</v>
      </c>
      <c r="S593" s="145">
        <v>0</v>
      </c>
      <c r="T593" s="146">
        <f>S593*H593</f>
        <v>0</v>
      </c>
      <c r="AR593" s="147" t="s">
        <v>300</v>
      </c>
      <c r="AT593" s="147" t="s">
        <v>197</v>
      </c>
      <c r="AU593" s="147" t="s">
        <v>86</v>
      </c>
      <c r="AY593" s="17" t="s">
        <v>195</v>
      </c>
      <c r="BE593" s="148">
        <f>IF(N593="základní",J593,0)</f>
        <v>0</v>
      </c>
      <c r="BF593" s="148">
        <f>IF(N593="snížená",J593,0)</f>
        <v>0</v>
      </c>
      <c r="BG593" s="148">
        <f>IF(N593="zákl. přenesená",J593,0)</f>
        <v>0</v>
      </c>
      <c r="BH593" s="148">
        <f>IF(N593="sníž. přenesená",J593,0)</f>
        <v>0</v>
      </c>
      <c r="BI593" s="148">
        <f>IF(N593="nulová",J593,0)</f>
        <v>0</v>
      </c>
      <c r="BJ593" s="17" t="s">
        <v>84</v>
      </c>
      <c r="BK593" s="148">
        <f>ROUND(I593*H593,2)</f>
        <v>0</v>
      </c>
      <c r="BL593" s="17" t="s">
        <v>300</v>
      </c>
      <c r="BM593" s="147" t="s">
        <v>2201</v>
      </c>
    </row>
    <row r="594" spans="2:65" s="12" customFormat="1" ht="10.199999999999999">
      <c r="B594" s="149"/>
      <c r="D594" s="150" t="s">
        <v>204</v>
      </c>
      <c r="E594" s="151" t="s">
        <v>1</v>
      </c>
      <c r="F594" s="152" t="s">
        <v>1125</v>
      </c>
      <c r="H594" s="151" t="s">
        <v>1</v>
      </c>
      <c r="I594" s="153"/>
      <c r="L594" s="149"/>
      <c r="M594" s="154"/>
      <c r="T594" s="155"/>
      <c r="AT594" s="151" t="s">
        <v>204</v>
      </c>
      <c r="AU594" s="151" t="s">
        <v>86</v>
      </c>
      <c r="AV594" s="12" t="s">
        <v>84</v>
      </c>
      <c r="AW594" s="12" t="s">
        <v>32</v>
      </c>
      <c r="AX594" s="12" t="s">
        <v>77</v>
      </c>
      <c r="AY594" s="151" t="s">
        <v>195</v>
      </c>
    </row>
    <row r="595" spans="2:65" s="13" customFormat="1" ht="10.199999999999999">
      <c r="B595" s="156"/>
      <c r="D595" s="150" t="s">
        <v>204</v>
      </c>
      <c r="E595" s="157" t="s">
        <v>1</v>
      </c>
      <c r="F595" s="158" t="s">
        <v>2202</v>
      </c>
      <c r="H595" s="159">
        <v>911.04</v>
      </c>
      <c r="I595" s="160"/>
      <c r="L595" s="156"/>
      <c r="M595" s="161"/>
      <c r="T595" s="162"/>
      <c r="AT595" s="157" t="s">
        <v>204</v>
      </c>
      <c r="AU595" s="157" t="s">
        <v>86</v>
      </c>
      <c r="AV595" s="13" t="s">
        <v>86</v>
      </c>
      <c r="AW595" s="13" t="s">
        <v>32</v>
      </c>
      <c r="AX595" s="13" t="s">
        <v>84</v>
      </c>
      <c r="AY595" s="157" t="s">
        <v>195</v>
      </c>
    </row>
    <row r="596" spans="2:65" s="1" customFormat="1" ht="16.5" customHeight="1">
      <c r="B596" s="32"/>
      <c r="C596" s="183" t="s">
        <v>1023</v>
      </c>
      <c r="D596" s="183" t="s">
        <v>612</v>
      </c>
      <c r="E596" s="184" t="s">
        <v>1128</v>
      </c>
      <c r="F596" s="185" t="s">
        <v>1129</v>
      </c>
      <c r="G596" s="186" t="s">
        <v>200</v>
      </c>
      <c r="H596" s="187">
        <v>1002.144</v>
      </c>
      <c r="I596" s="188"/>
      <c r="J596" s="189">
        <f>ROUND(I596*H596,2)</f>
        <v>0</v>
      </c>
      <c r="K596" s="185" t="s">
        <v>201</v>
      </c>
      <c r="L596" s="190"/>
      <c r="M596" s="191" t="s">
        <v>1</v>
      </c>
      <c r="N596" s="192" t="s">
        <v>42</v>
      </c>
      <c r="P596" s="145">
        <f>O596*H596</f>
        <v>0</v>
      </c>
      <c r="Q596" s="145">
        <v>2.8E-3</v>
      </c>
      <c r="R596" s="145">
        <f>Q596*H596</f>
        <v>2.8060032000000001</v>
      </c>
      <c r="S596" s="145">
        <v>0</v>
      </c>
      <c r="T596" s="146">
        <f>S596*H596</f>
        <v>0</v>
      </c>
      <c r="AR596" s="147" t="s">
        <v>394</v>
      </c>
      <c r="AT596" s="147" t="s">
        <v>612</v>
      </c>
      <c r="AU596" s="147" t="s">
        <v>86</v>
      </c>
      <c r="AY596" s="17" t="s">
        <v>195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7" t="s">
        <v>84</v>
      </c>
      <c r="BK596" s="148">
        <f>ROUND(I596*H596,2)</f>
        <v>0</v>
      </c>
      <c r="BL596" s="17" t="s">
        <v>300</v>
      </c>
      <c r="BM596" s="147" t="s">
        <v>2203</v>
      </c>
    </row>
    <row r="597" spans="2:65" s="12" customFormat="1" ht="10.199999999999999">
      <c r="B597" s="149"/>
      <c r="D597" s="150" t="s">
        <v>204</v>
      </c>
      <c r="E597" s="151" t="s">
        <v>1</v>
      </c>
      <c r="F597" s="152" t="s">
        <v>1125</v>
      </c>
      <c r="H597" s="151" t="s">
        <v>1</v>
      </c>
      <c r="I597" s="153"/>
      <c r="L597" s="149"/>
      <c r="M597" s="154"/>
      <c r="T597" s="155"/>
      <c r="AT597" s="151" t="s">
        <v>204</v>
      </c>
      <c r="AU597" s="151" t="s">
        <v>86</v>
      </c>
      <c r="AV597" s="12" t="s">
        <v>84</v>
      </c>
      <c r="AW597" s="12" t="s">
        <v>32</v>
      </c>
      <c r="AX597" s="12" t="s">
        <v>77</v>
      </c>
      <c r="AY597" s="151" t="s">
        <v>195</v>
      </c>
    </row>
    <row r="598" spans="2:65" s="13" customFormat="1" ht="10.199999999999999">
      <c r="B598" s="156"/>
      <c r="D598" s="150" t="s">
        <v>204</v>
      </c>
      <c r="E598" s="157" t="s">
        <v>1</v>
      </c>
      <c r="F598" s="158" t="s">
        <v>2202</v>
      </c>
      <c r="H598" s="159">
        <v>911.04</v>
      </c>
      <c r="I598" s="160"/>
      <c r="L598" s="156"/>
      <c r="M598" s="161"/>
      <c r="T598" s="162"/>
      <c r="AT598" s="157" t="s">
        <v>204</v>
      </c>
      <c r="AU598" s="157" t="s">
        <v>86</v>
      </c>
      <c r="AV598" s="13" t="s">
        <v>86</v>
      </c>
      <c r="AW598" s="13" t="s">
        <v>32</v>
      </c>
      <c r="AX598" s="13" t="s">
        <v>84</v>
      </c>
      <c r="AY598" s="157" t="s">
        <v>195</v>
      </c>
    </row>
    <row r="599" spans="2:65" s="13" customFormat="1" ht="10.199999999999999">
      <c r="B599" s="156"/>
      <c r="D599" s="150" t="s">
        <v>204</v>
      </c>
      <c r="F599" s="158" t="s">
        <v>2204</v>
      </c>
      <c r="H599" s="159">
        <v>1002.144</v>
      </c>
      <c r="I599" s="160"/>
      <c r="L599" s="156"/>
      <c r="M599" s="161"/>
      <c r="T599" s="162"/>
      <c r="AT599" s="157" t="s">
        <v>204</v>
      </c>
      <c r="AU599" s="157" t="s">
        <v>86</v>
      </c>
      <c r="AV599" s="13" t="s">
        <v>86</v>
      </c>
      <c r="AW599" s="13" t="s">
        <v>4</v>
      </c>
      <c r="AX599" s="13" t="s">
        <v>84</v>
      </c>
      <c r="AY599" s="157" t="s">
        <v>195</v>
      </c>
    </row>
    <row r="600" spans="2:65" s="1" customFormat="1" ht="24.15" customHeight="1">
      <c r="B600" s="32"/>
      <c r="C600" s="136" t="s">
        <v>1030</v>
      </c>
      <c r="D600" s="136" t="s">
        <v>197</v>
      </c>
      <c r="E600" s="137" t="s">
        <v>1145</v>
      </c>
      <c r="F600" s="138" t="s">
        <v>1146</v>
      </c>
      <c r="G600" s="139" t="s">
        <v>237</v>
      </c>
      <c r="H600" s="140">
        <v>2.806</v>
      </c>
      <c r="I600" s="141"/>
      <c r="J600" s="142">
        <f>ROUND(I600*H600,2)</f>
        <v>0</v>
      </c>
      <c r="K600" s="138" t="s">
        <v>201</v>
      </c>
      <c r="L600" s="32"/>
      <c r="M600" s="143" t="s">
        <v>1</v>
      </c>
      <c r="N600" s="144" t="s">
        <v>42</v>
      </c>
      <c r="P600" s="145">
        <f>O600*H600</f>
        <v>0</v>
      </c>
      <c r="Q600" s="145">
        <v>0</v>
      </c>
      <c r="R600" s="145">
        <f>Q600*H600</f>
        <v>0</v>
      </c>
      <c r="S600" s="145">
        <v>0</v>
      </c>
      <c r="T600" s="146">
        <f>S600*H600</f>
        <v>0</v>
      </c>
      <c r="AR600" s="147" t="s">
        <v>300</v>
      </c>
      <c r="AT600" s="147" t="s">
        <v>197</v>
      </c>
      <c r="AU600" s="147" t="s">
        <v>86</v>
      </c>
      <c r="AY600" s="17" t="s">
        <v>195</v>
      </c>
      <c r="BE600" s="148">
        <f>IF(N600="základní",J600,0)</f>
        <v>0</v>
      </c>
      <c r="BF600" s="148">
        <f>IF(N600="snížená",J600,0)</f>
        <v>0</v>
      </c>
      <c r="BG600" s="148">
        <f>IF(N600="zákl. přenesená",J600,0)</f>
        <v>0</v>
      </c>
      <c r="BH600" s="148">
        <f>IF(N600="sníž. přenesená",J600,0)</f>
        <v>0</v>
      </c>
      <c r="BI600" s="148">
        <f>IF(N600="nulová",J600,0)</f>
        <v>0</v>
      </c>
      <c r="BJ600" s="17" t="s">
        <v>84</v>
      </c>
      <c r="BK600" s="148">
        <f>ROUND(I600*H600,2)</f>
        <v>0</v>
      </c>
      <c r="BL600" s="17" t="s">
        <v>300</v>
      </c>
      <c r="BM600" s="147" t="s">
        <v>2205</v>
      </c>
    </row>
    <row r="601" spans="2:65" s="11" customFormat="1" ht="22.8" customHeight="1">
      <c r="B601" s="124"/>
      <c r="D601" s="125" t="s">
        <v>76</v>
      </c>
      <c r="E601" s="134" t="s">
        <v>421</v>
      </c>
      <c r="F601" s="134" t="s">
        <v>1148</v>
      </c>
      <c r="I601" s="127"/>
      <c r="J601" s="135">
        <f>BK601</f>
        <v>0</v>
      </c>
      <c r="L601" s="124"/>
      <c r="M601" s="129"/>
      <c r="P601" s="130">
        <f>SUM(P602:P605)</f>
        <v>0</v>
      </c>
      <c r="R601" s="130">
        <f>SUM(R602:R605)</f>
        <v>0</v>
      </c>
      <c r="T601" s="131">
        <f>SUM(T602:T605)</f>
        <v>0</v>
      </c>
      <c r="AR601" s="125" t="s">
        <v>86</v>
      </c>
      <c r="AT601" s="132" t="s">
        <v>76</v>
      </c>
      <c r="AU601" s="132" t="s">
        <v>84</v>
      </c>
      <c r="AY601" s="125" t="s">
        <v>195</v>
      </c>
      <c r="BK601" s="133">
        <f>SUM(BK602:BK605)</f>
        <v>0</v>
      </c>
    </row>
    <row r="602" spans="2:65" s="1" customFormat="1" ht="24.15" customHeight="1">
      <c r="B602" s="32"/>
      <c r="C602" s="136" t="s">
        <v>1034</v>
      </c>
      <c r="D602" s="136" t="s">
        <v>197</v>
      </c>
      <c r="E602" s="137" t="s">
        <v>1150</v>
      </c>
      <c r="F602" s="138" t="s">
        <v>1151</v>
      </c>
      <c r="G602" s="139" t="s">
        <v>244</v>
      </c>
      <c r="H602" s="140">
        <v>4</v>
      </c>
      <c r="I602" s="141"/>
      <c r="J602" s="142">
        <f>ROUND(I602*H602,2)</f>
        <v>0</v>
      </c>
      <c r="K602" s="138" t="s">
        <v>249</v>
      </c>
      <c r="L602" s="32"/>
      <c r="M602" s="143" t="s">
        <v>1</v>
      </c>
      <c r="N602" s="144" t="s">
        <v>42</v>
      </c>
      <c r="P602" s="145">
        <f>O602*H602</f>
        <v>0</v>
      </c>
      <c r="Q602" s="145">
        <v>0</v>
      </c>
      <c r="R602" s="145">
        <f>Q602*H602</f>
        <v>0</v>
      </c>
      <c r="S602" s="145">
        <v>0</v>
      </c>
      <c r="T602" s="146">
        <f>S602*H602</f>
        <v>0</v>
      </c>
      <c r="AR602" s="147" t="s">
        <v>300</v>
      </c>
      <c r="AT602" s="147" t="s">
        <v>197</v>
      </c>
      <c r="AU602" s="147" t="s">
        <v>86</v>
      </c>
      <c r="AY602" s="17" t="s">
        <v>195</v>
      </c>
      <c r="BE602" s="148">
        <f>IF(N602="základní",J602,0)</f>
        <v>0</v>
      </c>
      <c r="BF602" s="148">
        <f>IF(N602="snížená",J602,0)</f>
        <v>0</v>
      </c>
      <c r="BG602" s="148">
        <f>IF(N602="zákl. přenesená",J602,0)</f>
        <v>0</v>
      </c>
      <c r="BH602" s="148">
        <f>IF(N602="sníž. přenesená",J602,0)</f>
        <v>0</v>
      </c>
      <c r="BI602" s="148">
        <f>IF(N602="nulová",J602,0)</f>
        <v>0</v>
      </c>
      <c r="BJ602" s="17" t="s">
        <v>84</v>
      </c>
      <c r="BK602" s="148">
        <f>ROUND(I602*H602,2)</f>
        <v>0</v>
      </c>
      <c r="BL602" s="17" t="s">
        <v>300</v>
      </c>
      <c r="BM602" s="147" t="s">
        <v>2206</v>
      </c>
    </row>
    <row r="603" spans="2:65" s="1" customFormat="1" ht="28.8">
      <c r="B603" s="32"/>
      <c r="D603" s="150" t="s">
        <v>251</v>
      </c>
      <c r="F603" s="170" t="s">
        <v>252</v>
      </c>
      <c r="I603" s="171"/>
      <c r="L603" s="32"/>
      <c r="M603" s="172"/>
      <c r="T603" s="56"/>
      <c r="AT603" s="17" t="s">
        <v>251</v>
      </c>
      <c r="AU603" s="17" t="s">
        <v>86</v>
      </c>
    </row>
    <row r="604" spans="2:65" s="12" customFormat="1" ht="10.199999999999999">
      <c r="B604" s="149"/>
      <c r="D604" s="150" t="s">
        <v>204</v>
      </c>
      <c r="E604" s="151" t="s">
        <v>1</v>
      </c>
      <c r="F604" s="152" t="s">
        <v>1153</v>
      </c>
      <c r="H604" s="151" t="s">
        <v>1</v>
      </c>
      <c r="I604" s="153"/>
      <c r="L604" s="149"/>
      <c r="M604" s="154"/>
      <c r="T604" s="155"/>
      <c r="AT604" s="151" t="s">
        <v>204</v>
      </c>
      <c r="AU604" s="151" t="s">
        <v>86</v>
      </c>
      <c r="AV604" s="12" t="s">
        <v>84</v>
      </c>
      <c r="AW604" s="12" t="s">
        <v>32</v>
      </c>
      <c r="AX604" s="12" t="s">
        <v>77</v>
      </c>
      <c r="AY604" s="151" t="s">
        <v>195</v>
      </c>
    </row>
    <row r="605" spans="2:65" s="13" customFormat="1" ht="10.199999999999999">
      <c r="B605" s="156"/>
      <c r="D605" s="150" t="s">
        <v>204</v>
      </c>
      <c r="E605" s="157" t="s">
        <v>1</v>
      </c>
      <c r="F605" s="158" t="s">
        <v>202</v>
      </c>
      <c r="H605" s="159">
        <v>4</v>
      </c>
      <c r="I605" s="160"/>
      <c r="L605" s="156"/>
      <c r="M605" s="161"/>
      <c r="T605" s="162"/>
      <c r="AT605" s="157" t="s">
        <v>204</v>
      </c>
      <c r="AU605" s="157" t="s">
        <v>86</v>
      </c>
      <c r="AV605" s="13" t="s">
        <v>86</v>
      </c>
      <c r="AW605" s="13" t="s">
        <v>32</v>
      </c>
      <c r="AX605" s="13" t="s">
        <v>84</v>
      </c>
      <c r="AY605" s="157" t="s">
        <v>195</v>
      </c>
    </row>
    <row r="606" spans="2:65" s="11" customFormat="1" ht="22.8" customHeight="1">
      <c r="B606" s="124"/>
      <c r="D606" s="125" t="s">
        <v>76</v>
      </c>
      <c r="E606" s="134" t="s">
        <v>1159</v>
      </c>
      <c r="F606" s="134" t="s">
        <v>1160</v>
      </c>
      <c r="I606" s="127"/>
      <c r="J606" s="135">
        <f>BK606</f>
        <v>0</v>
      </c>
      <c r="L606" s="124"/>
      <c r="M606" s="129"/>
      <c r="P606" s="130">
        <f>SUM(P607:P615)</f>
        <v>0</v>
      </c>
      <c r="R606" s="130">
        <f>SUM(R607:R615)</f>
        <v>0.14721988</v>
      </c>
      <c r="T606" s="131">
        <f>SUM(T607:T615)</f>
        <v>0</v>
      </c>
      <c r="AR606" s="125" t="s">
        <v>86</v>
      </c>
      <c r="AT606" s="132" t="s">
        <v>76</v>
      </c>
      <c r="AU606" s="132" t="s">
        <v>84</v>
      </c>
      <c r="AY606" s="125" t="s">
        <v>195</v>
      </c>
      <c r="BK606" s="133">
        <f>SUM(BK607:BK615)</f>
        <v>0</v>
      </c>
    </row>
    <row r="607" spans="2:65" s="1" customFormat="1" ht="16.5" customHeight="1">
      <c r="B607" s="32"/>
      <c r="C607" s="136" t="s">
        <v>1039</v>
      </c>
      <c r="D607" s="136" t="s">
        <v>197</v>
      </c>
      <c r="E607" s="137" t="s">
        <v>1162</v>
      </c>
      <c r="F607" s="138" t="s">
        <v>1163</v>
      </c>
      <c r="G607" s="139" t="s">
        <v>329</v>
      </c>
      <c r="H607" s="140">
        <v>146</v>
      </c>
      <c r="I607" s="141"/>
      <c r="J607" s="142">
        <f>ROUND(I607*H607,2)</f>
        <v>0</v>
      </c>
      <c r="K607" s="138" t="s">
        <v>249</v>
      </c>
      <c r="L607" s="32"/>
      <c r="M607" s="143" t="s">
        <v>1</v>
      </c>
      <c r="N607" s="144" t="s">
        <v>42</v>
      </c>
      <c r="P607" s="145">
        <f>O607*H607</f>
        <v>0</v>
      </c>
      <c r="Q607" s="145">
        <v>0</v>
      </c>
      <c r="R607" s="145">
        <f>Q607*H607</f>
        <v>0</v>
      </c>
      <c r="S607" s="145">
        <v>0</v>
      </c>
      <c r="T607" s="146">
        <f>S607*H607</f>
        <v>0</v>
      </c>
      <c r="AR607" s="147" t="s">
        <v>300</v>
      </c>
      <c r="AT607" s="147" t="s">
        <v>197</v>
      </c>
      <c r="AU607" s="147" t="s">
        <v>86</v>
      </c>
      <c r="AY607" s="17" t="s">
        <v>195</v>
      </c>
      <c r="BE607" s="148">
        <f>IF(N607="základní",J607,0)</f>
        <v>0</v>
      </c>
      <c r="BF607" s="148">
        <f>IF(N607="snížená",J607,0)</f>
        <v>0</v>
      </c>
      <c r="BG607" s="148">
        <f>IF(N607="zákl. přenesená",J607,0)</f>
        <v>0</v>
      </c>
      <c r="BH607" s="148">
        <f>IF(N607="sníž. přenesená",J607,0)</f>
        <v>0</v>
      </c>
      <c r="BI607" s="148">
        <f>IF(N607="nulová",J607,0)</f>
        <v>0</v>
      </c>
      <c r="BJ607" s="17" t="s">
        <v>84</v>
      </c>
      <c r="BK607" s="148">
        <f>ROUND(I607*H607,2)</f>
        <v>0</v>
      </c>
      <c r="BL607" s="17" t="s">
        <v>300</v>
      </c>
      <c r="BM607" s="147" t="s">
        <v>2207</v>
      </c>
    </row>
    <row r="608" spans="2:65" s="1" customFormat="1" ht="28.8">
      <c r="B608" s="32"/>
      <c r="D608" s="150" t="s">
        <v>251</v>
      </c>
      <c r="F608" s="170" t="s">
        <v>252</v>
      </c>
      <c r="I608" s="171"/>
      <c r="L608" s="32"/>
      <c r="M608" s="172"/>
      <c r="T608" s="56"/>
      <c r="AT608" s="17" t="s">
        <v>251</v>
      </c>
      <c r="AU608" s="17" t="s">
        <v>86</v>
      </c>
    </row>
    <row r="609" spans="2:65" s="12" customFormat="1" ht="10.199999999999999">
      <c r="B609" s="149"/>
      <c r="D609" s="150" t="s">
        <v>204</v>
      </c>
      <c r="E609" s="151" t="s">
        <v>1</v>
      </c>
      <c r="F609" s="152" t="s">
        <v>1165</v>
      </c>
      <c r="H609" s="151" t="s">
        <v>1</v>
      </c>
      <c r="I609" s="153"/>
      <c r="L609" s="149"/>
      <c r="M609" s="154"/>
      <c r="T609" s="155"/>
      <c r="AT609" s="151" t="s">
        <v>204</v>
      </c>
      <c r="AU609" s="151" t="s">
        <v>86</v>
      </c>
      <c r="AV609" s="12" t="s">
        <v>84</v>
      </c>
      <c r="AW609" s="12" t="s">
        <v>32</v>
      </c>
      <c r="AX609" s="12" t="s">
        <v>77</v>
      </c>
      <c r="AY609" s="151" t="s">
        <v>195</v>
      </c>
    </row>
    <row r="610" spans="2:65" s="13" customFormat="1" ht="10.199999999999999">
      <c r="B610" s="156"/>
      <c r="D610" s="150" t="s">
        <v>204</v>
      </c>
      <c r="E610" s="157" t="s">
        <v>1</v>
      </c>
      <c r="F610" s="158" t="s">
        <v>2208</v>
      </c>
      <c r="H610" s="159">
        <v>146</v>
      </c>
      <c r="I610" s="160"/>
      <c r="L610" s="156"/>
      <c r="M610" s="161"/>
      <c r="T610" s="162"/>
      <c r="AT610" s="157" t="s">
        <v>204</v>
      </c>
      <c r="AU610" s="157" t="s">
        <v>86</v>
      </c>
      <c r="AV610" s="13" t="s">
        <v>86</v>
      </c>
      <c r="AW610" s="13" t="s">
        <v>32</v>
      </c>
      <c r="AX610" s="13" t="s">
        <v>84</v>
      </c>
      <c r="AY610" s="157" t="s">
        <v>195</v>
      </c>
    </row>
    <row r="611" spans="2:65" s="1" customFormat="1" ht="21.75" customHeight="1">
      <c r="B611" s="32"/>
      <c r="C611" s="183" t="s">
        <v>1044</v>
      </c>
      <c r="D611" s="183" t="s">
        <v>612</v>
      </c>
      <c r="E611" s="184" t="s">
        <v>1168</v>
      </c>
      <c r="F611" s="185" t="s">
        <v>1169</v>
      </c>
      <c r="G611" s="186" t="s">
        <v>214</v>
      </c>
      <c r="H611" s="187">
        <v>0.25700000000000001</v>
      </c>
      <c r="I611" s="188"/>
      <c r="J611" s="189">
        <f>ROUND(I611*H611,2)</f>
        <v>0</v>
      </c>
      <c r="K611" s="185" t="s">
        <v>201</v>
      </c>
      <c r="L611" s="190"/>
      <c r="M611" s="191" t="s">
        <v>1</v>
      </c>
      <c r="N611" s="192" t="s">
        <v>42</v>
      </c>
      <c r="P611" s="145">
        <f>O611*H611</f>
        <v>0</v>
      </c>
      <c r="Q611" s="145">
        <v>0.55000000000000004</v>
      </c>
      <c r="R611" s="145">
        <f>Q611*H611</f>
        <v>0.14135</v>
      </c>
      <c r="S611" s="145">
        <v>0</v>
      </c>
      <c r="T611" s="146">
        <f>S611*H611</f>
        <v>0</v>
      </c>
      <c r="AR611" s="147" t="s">
        <v>394</v>
      </c>
      <c r="AT611" s="147" t="s">
        <v>612</v>
      </c>
      <c r="AU611" s="147" t="s">
        <v>86</v>
      </c>
      <c r="AY611" s="17" t="s">
        <v>195</v>
      </c>
      <c r="BE611" s="148">
        <f>IF(N611="základní",J611,0)</f>
        <v>0</v>
      </c>
      <c r="BF611" s="148">
        <f>IF(N611="snížená",J611,0)</f>
        <v>0</v>
      </c>
      <c r="BG611" s="148">
        <f>IF(N611="zákl. přenesená",J611,0)</f>
        <v>0</v>
      </c>
      <c r="BH611" s="148">
        <f>IF(N611="sníž. přenesená",J611,0)</f>
        <v>0</v>
      </c>
      <c r="BI611" s="148">
        <f>IF(N611="nulová",J611,0)</f>
        <v>0</v>
      </c>
      <c r="BJ611" s="17" t="s">
        <v>84</v>
      </c>
      <c r="BK611" s="148">
        <f>ROUND(I611*H611,2)</f>
        <v>0</v>
      </c>
      <c r="BL611" s="17" t="s">
        <v>300</v>
      </c>
      <c r="BM611" s="147" t="s">
        <v>2209</v>
      </c>
    </row>
    <row r="612" spans="2:65" s="13" customFormat="1" ht="10.199999999999999">
      <c r="B612" s="156"/>
      <c r="D612" s="150" t="s">
        <v>204</v>
      </c>
      <c r="E612" s="157" t="s">
        <v>1</v>
      </c>
      <c r="F612" s="158" t="s">
        <v>2210</v>
      </c>
      <c r="H612" s="159">
        <v>0.25700000000000001</v>
      </c>
      <c r="I612" s="160"/>
      <c r="L612" s="156"/>
      <c r="M612" s="161"/>
      <c r="T612" s="162"/>
      <c r="AT612" s="157" t="s">
        <v>204</v>
      </c>
      <c r="AU612" s="157" t="s">
        <v>86</v>
      </c>
      <c r="AV612" s="13" t="s">
        <v>86</v>
      </c>
      <c r="AW612" s="13" t="s">
        <v>32</v>
      </c>
      <c r="AX612" s="13" t="s">
        <v>84</v>
      </c>
      <c r="AY612" s="157" t="s">
        <v>195</v>
      </c>
    </row>
    <row r="613" spans="2:65" s="1" customFormat="1" ht="24.15" customHeight="1">
      <c r="B613" s="32"/>
      <c r="C613" s="136" t="s">
        <v>1049</v>
      </c>
      <c r="D613" s="136" t="s">
        <v>197</v>
      </c>
      <c r="E613" s="137" t="s">
        <v>1173</v>
      </c>
      <c r="F613" s="138" t="s">
        <v>1174</v>
      </c>
      <c r="G613" s="139" t="s">
        <v>214</v>
      </c>
      <c r="H613" s="140">
        <v>0.25700000000000001</v>
      </c>
      <c r="I613" s="141"/>
      <c r="J613" s="142">
        <f>ROUND(I613*H613,2)</f>
        <v>0</v>
      </c>
      <c r="K613" s="138" t="s">
        <v>201</v>
      </c>
      <c r="L613" s="32"/>
      <c r="M613" s="143" t="s">
        <v>1</v>
      </c>
      <c r="N613" s="144" t="s">
        <v>42</v>
      </c>
      <c r="P613" s="145">
        <f>O613*H613</f>
        <v>0</v>
      </c>
      <c r="Q613" s="145">
        <v>2.2839999999999999E-2</v>
      </c>
      <c r="R613" s="145">
        <f>Q613*H613</f>
        <v>5.8698800000000001E-3</v>
      </c>
      <c r="S613" s="145">
        <v>0</v>
      </c>
      <c r="T613" s="146">
        <f>S613*H613</f>
        <v>0</v>
      </c>
      <c r="AR613" s="147" t="s">
        <v>300</v>
      </c>
      <c r="AT613" s="147" t="s">
        <v>197</v>
      </c>
      <c r="AU613" s="147" t="s">
        <v>86</v>
      </c>
      <c r="AY613" s="17" t="s">
        <v>195</v>
      </c>
      <c r="BE613" s="148">
        <f>IF(N613="základní",J613,0)</f>
        <v>0</v>
      </c>
      <c r="BF613" s="148">
        <f>IF(N613="snížená",J613,0)</f>
        <v>0</v>
      </c>
      <c r="BG613" s="148">
        <f>IF(N613="zákl. přenesená",J613,0)</f>
        <v>0</v>
      </c>
      <c r="BH613" s="148">
        <f>IF(N613="sníž. přenesená",J613,0)</f>
        <v>0</v>
      </c>
      <c r="BI613" s="148">
        <f>IF(N613="nulová",J613,0)</f>
        <v>0</v>
      </c>
      <c r="BJ613" s="17" t="s">
        <v>84</v>
      </c>
      <c r="BK613" s="148">
        <f>ROUND(I613*H613,2)</f>
        <v>0</v>
      </c>
      <c r="BL613" s="17" t="s">
        <v>300</v>
      </c>
      <c r="BM613" s="147" t="s">
        <v>2211</v>
      </c>
    </row>
    <row r="614" spans="2:65" s="13" customFormat="1" ht="10.199999999999999">
      <c r="B614" s="156"/>
      <c r="D614" s="150" t="s">
        <v>204</v>
      </c>
      <c r="E614" s="157" t="s">
        <v>1</v>
      </c>
      <c r="F614" s="158" t="s">
        <v>2212</v>
      </c>
      <c r="H614" s="159">
        <v>0.25700000000000001</v>
      </c>
      <c r="I614" s="160"/>
      <c r="L614" s="156"/>
      <c r="M614" s="161"/>
      <c r="T614" s="162"/>
      <c r="AT614" s="157" t="s">
        <v>204</v>
      </c>
      <c r="AU614" s="157" t="s">
        <v>86</v>
      </c>
      <c r="AV614" s="13" t="s">
        <v>86</v>
      </c>
      <c r="AW614" s="13" t="s">
        <v>32</v>
      </c>
      <c r="AX614" s="13" t="s">
        <v>84</v>
      </c>
      <c r="AY614" s="157" t="s">
        <v>195</v>
      </c>
    </row>
    <row r="615" spans="2:65" s="1" customFormat="1" ht="24.15" customHeight="1">
      <c r="B615" s="32"/>
      <c r="C615" s="136" t="s">
        <v>1052</v>
      </c>
      <c r="D615" s="136" t="s">
        <v>197</v>
      </c>
      <c r="E615" s="137" t="s">
        <v>1177</v>
      </c>
      <c r="F615" s="138" t="s">
        <v>1178</v>
      </c>
      <c r="G615" s="139" t="s">
        <v>237</v>
      </c>
      <c r="H615" s="140">
        <v>0.14699999999999999</v>
      </c>
      <c r="I615" s="141"/>
      <c r="J615" s="142">
        <f>ROUND(I615*H615,2)</f>
        <v>0</v>
      </c>
      <c r="K615" s="138" t="s">
        <v>201</v>
      </c>
      <c r="L615" s="32"/>
      <c r="M615" s="143" t="s">
        <v>1</v>
      </c>
      <c r="N615" s="144" t="s">
        <v>42</v>
      </c>
      <c r="P615" s="145">
        <f>O615*H615</f>
        <v>0</v>
      </c>
      <c r="Q615" s="145">
        <v>0</v>
      </c>
      <c r="R615" s="145">
        <f>Q615*H615</f>
        <v>0</v>
      </c>
      <c r="S615" s="145">
        <v>0</v>
      </c>
      <c r="T615" s="146">
        <f>S615*H615</f>
        <v>0</v>
      </c>
      <c r="AR615" s="147" t="s">
        <v>300</v>
      </c>
      <c r="AT615" s="147" t="s">
        <v>197</v>
      </c>
      <c r="AU615" s="147" t="s">
        <v>86</v>
      </c>
      <c r="AY615" s="17" t="s">
        <v>195</v>
      </c>
      <c r="BE615" s="148">
        <f>IF(N615="základní",J615,0)</f>
        <v>0</v>
      </c>
      <c r="BF615" s="148">
        <f>IF(N615="snížená",J615,0)</f>
        <v>0</v>
      </c>
      <c r="BG615" s="148">
        <f>IF(N615="zákl. přenesená",J615,0)</f>
        <v>0</v>
      </c>
      <c r="BH615" s="148">
        <f>IF(N615="sníž. přenesená",J615,0)</f>
        <v>0</v>
      </c>
      <c r="BI615" s="148">
        <f>IF(N615="nulová",J615,0)</f>
        <v>0</v>
      </c>
      <c r="BJ615" s="17" t="s">
        <v>84</v>
      </c>
      <c r="BK615" s="148">
        <f>ROUND(I615*H615,2)</f>
        <v>0</v>
      </c>
      <c r="BL615" s="17" t="s">
        <v>300</v>
      </c>
      <c r="BM615" s="147" t="s">
        <v>2213</v>
      </c>
    </row>
    <row r="616" spans="2:65" s="11" customFormat="1" ht="22.8" customHeight="1">
      <c r="B616" s="124"/>
      <c r="D616" s="125" t="s">
        <v>76</v>
      </c>
      <c r="E616" s="134" t="s">
        <v>444</v>
      </c>
      <c r="F616" s="134" t="s">
        <v>445</v>
      </c>
      <c r="I616" s="127"/>
      <c r="J616" s="135">
        <f>BK616</f>
        <v>0</v>
      </c>
      <c r="L616" s="124"/>
      <c r="M616" s="129"/>
      <c r="P616" s="130">
        <f>SUM(P617:P638)</f>
        <v>0</v>
      </c>
      <c r="R616" s="130">
        <f>SUM(R617:R638)</f>
        <v>0.51823839999999988</v>
      </c>
      <c r="T616" s="131">
        <f>SUM(T617:T638)</f>
        <v>0</v>
      </c>
      <c r="AR616" s="125" t="s">
        <v>86</v>
      </c>
      <c r="AT616" s="132" t="s">
        <v>76</v>
      </c>
      <c r="AU616" s="132" t="s">
        <v>84</v>
      </c>
      <c r="AY616" s="125" t="s">
        <v>195</v>
      </c>
      <c r="BK616" s="133">
        <f>SUM(BK617:BK638)</f>
        <v>0</v>
      </c>
    </row>
    <row r="617" spans="2:65" s="1" customFormat="1" ht="24.15" customHeight="1">
      <c r="B617" s="32"/>
      <c r="C617" s="136" t="s">
        <v>1064</v>
      </c>
      <c r="D617" s="136" t="s">
        <v>197</v>
      </c>
      <c r="E617" s="137" t="s">
        <v>1181</v>
      </c>
      <c r="F617" s="138" t="s">
        <v>1182</v>
      </c>
      <c r="G617" s="139" t="s">
        <v>329</v>
      </c>
      <c r="H617" s="140">
        <v>73</v>
      </c>
      <c r="I617" s="141"/>
      <c r="J617" s="142">
        <f>ROUND(I617*H617,2)</f>
        <v>0</v>
      </c>
      <c r="K617" s="138" t="s">
        <v>201</v>
      </c>
      <c r="L617" s="32"/>
      <c r="M617" s="143" t="s">
        <v>1</v>
      </c>
      <c r="N617" s="144" t="s">
        <v>42</v>
      </c>
      <c r="P617" s="145">
        <f>O617*H617</f>
        <v>0</v>
      </c>
      <c r="Q617" s="145">
        <v>1.3799999999999999E-3</v>
      </c>
      <c r="R617" s="145">
        <f>Q617*H617</f>
        <v>0.10074</v>
      </c>
      <c r="S617" s="145">
        <v>0</v>
      </c>
      <c r="T617" s="146">
        <f>S617*H617</f>
        <v>0</v>
      </c>
      <c r="AR617" s="147" t="s">
        <v>300</v>
      </c>
      <c r="AT617" s="147" t="s">
        <v>197</v>
      </c>
      <c r="AU617" s="147" t="s">
        <v>86</v>
      </c>
      <c r="AY617" s="17" t="s">
        <v>195</v>
      </c>
      <c r="BE617" s="148">
        <f>IF(N617="základní",J617,0)</f>
        <v>0</v>
      </c>
      <c r="BF617" s="148">
        <f>IF(N617="snížená",J617,0)</f>
        <v>0</v>
      </c>
      <c r="BG617" s="148">
        <f>IF(N617="zákl. přenesená",J617,0)</f>
        <v>0</v>
      </c>
      <c r="BH617" s="148">
        <f>IF(N617="sníž. přenesená",J617,0)</f>
        <v>0</v>
      </c>
      <c r="BI617" s="148">
        <f>IF(N617="nulová",J617,0)</f>
        <v>0</v>
      </c>
      <c r="BJ617" s="17" t="s">
        <v>84</v>
      </c>
      <c r="BK617" s="148">
        <f>ROUND(I617*H617,2)</f>
        <v>0</v>
      </c>
      <c r="BL617" s="17" t="s">
        <v>300</v>
      </c>
      <c r="BM617" s="147" t="s">
        <v>2214</v>
      </c>
    </row>
    <row r="618" spans="2:65" s="12" customFormat="1" ht="10.199999999999999">
      <c r="B618" s="149"/>
      <c r="D618" s="150" t="s">
        <v>204</v>
      </c>
      <c r="E618" s="151" t="s">
        <v>1</v>
      </c>
      <c r="F618" s="152" t="s">
        <v>1165</v>
      </c>
      <c r="H618" s="151" t="s">
        <v>1</v>
      </c>
      <c r="I618" s="153"/>
      <c r="L618" s="149"/>
      <c r="M618" s="154"/>
      <c r="T618" s="155"/>
      <c r="AT618" s="151" t="s">
        <v>204</v>
      </c>
      <c r="AU618" s="151" t="s">
        <v>86</v>
      </c>
      <c r="AV618" s="12" t="s">
        <v>84</v>
      </c>
      <c r="AW618" s="12" t="s">
        <v>32</v>
      </c>
      <c r="AX618" s="12" t="s">
        <v>77</v>
      </c>
      <c r="AY618" s="151" t="s">
        <v>195</v>
      </c>
    </row>
    <row r="619" spans="2:65" s="12" customFormat="1" ht="10.199999999999999">
      <c r="B619" s="149"/>
      <c r="D619" s="150" t="s">
        <v>204</v>
      </c>
      <c r="E619" s="151" t="s">
        <v>1</v>
      </c>
      <c r="F619" s="152" t="s">
        <v>1184</v>
      </c>
      <c r="H619" s="151" t="s">
        <v>1</v>
      </c>
      <c r="I619" s="153"/>
      <c r="L619" s="149"/>
      <c r="M619" s="154"/>
      <c r="T619" s="155"/>
      <c r="AT619" s="151" t="s">
        <v>204</v>
      </c>
      <c r="AU619" s="151" t="s">
        <v>86</v>
      </c>
      <c r="AV619" s="12" t="s">
        <v>84</v>
      </c>
      <c r="AW619" s="12" t="s">
        <v>32</v>
      </c>
      <c r="AX619" s="12" t="s">
        <v>77</v>
      </c>
      <c r="AY619" s="151" t="s">
        <v>195</v>
      </c>
    </row>
    <row r="620" spans="2:65" s="13" customFormat="1" ht="10.199999999999999">
      <c r="B620" s="156"/>
      <c r="D620" s="150" t="s">
        <v>204</v>
      </c>
      <c r="E620" s="157" t="s">
        <v>1</v>
      </c>
      <c r="F620" s="158" t="s">
        <v>2215</v>
      </c>
      <c r="H620" s="159">
        <v>73</v>
      </c>
      <c r="I620" s="160"/>
      <c r="L620" s="156"/>
      <c r="M620" s="161"/>
      <c r="T620" s="162"/>
      <c r="AT620" s="157" t="s">
        <v>204</v>
      </c>
      <c r="AU620" s="157" t="s">
        <v>86</v>
      </c>
      <c r="AV620" s="13" t="s">
        <v>86</v>
      </c>
      <c r="AW620" s="13" t="s">
        <v>32</v>
      </c>
      <c r="AX620" s="13" t="s">
        <v>84</v>
      </c>
      <c r="AY620" s="157" t="s">
        <v>195</v>
      </c>
    </row>
    <row r="621" spans="2:65" s="1" customFormat="1" ht="33" customHeight="1">
      <c r="B621" s="32"/>
      <c r="C621" s="136" t="s">
        <v>1070</v>
      </c>
      <c r="D621" s="136" t="s">
        <v>197</v>
      </c>
      <c r="E621" s="137" t="s">
        <v>1187</v>
      </c>
      <c r="F621" s="138" t="s">
        <v>1188</v>
      </c>
      <c r="G621" s="139" t="s">
        <v>329</v>
      </c>
      <c r="H621" s="140">
        <v>36.5</v>
      </c>
      <c r="I621" s="141"/>
      <c r="J621" s="142">
        <f>ROUND(I621*H621,2)</f>
        <v>0</v>
      </c>
      <c r="K621" s="138" t="s">
        <v>201</v>
      </c>
      <c r="L621" s="32"/>
      <c r="M621" s="143" t="s">
        <v>1</v>
      </c>
      <c r="N621" s="144" t="s">
        <v>42</v>
      </c>
      <c r="P621" s="145">
        <f>O621*H621</f>
        <v>0</v>
      </c>
      <c r="Q621" s="145">
        <v>4.3699999999999998E-3</v>
      </c>
      <c r="R621" s="145">
        <f>Q621*H621</f>
        <v>0.15950499999999998</v>
      </c>
      <c r="S621" s="145">
        <v>0</v>
      </c>
      <c r="T621" s="146">
        <f>S621*H621</f>
        <v>0</v>
      </c>
      <c r="AR621" s="147" t="s">
        <v>300</v>
      </c>
      <c r="AT621" s="147" t="s">
        <v>197</v>
      </c>
      <c r="AU621" s="147" t="s">
        <v>86</v>
      </c>
      <c r="AY621" s="17" t="s">
        <v>195</v>
      </c>
      <c r="BE621" s="148">
        <f>IF(N621="základní",J621,0)</f>
        <v>0</v>
      </c>
      <c r="BF621" s="148">
        <f>IF(N621="snížená",J621,0)</f>
        <v>0</v>
      </c>
      <c r="BG621" s="148">
        <f>IF(N621="zákl. přenesená",J621,0)</f>
        <v>0</v>
      </c>
      <c r="BH621" s="148">
        <f>IF(N621="sníž. přenesená",J621,0)</f>
        <v>0</v>
      </c>
      <c r="BI621" s="148">
        <f>IF(N621="nulová",J621,0)</f>
        <v>0</v>
      </c>
      <c r="BJ621" s="17" t="s">
        <v>84</v>
      </c>
      <c r="BK621" s="148">
        <f>ROUND(I621*H621,2)</f>
        <v>0</v>
      </c>
      <c r="BL621" s="17" t="s">
        <v>300</v>
      </c>
      <c r="BM621" s="147" t="s">
        <v>2216</v>
      </c>
    </row>
    <row r="622" spans="2:65" s="12" customFormat="1" ht="10.199999999999999">
      <c r="B622" s="149"/>
      <c r="D622" s="150" t="s">
        <v>204</v>
      </c>
      <c r="E622" s="151" t="s">
        <v>1</v>
      </c>
      <c r="F622" s="152" t="s">
        <v>1190</v>
      </c>
      <c r="H622" s="151" t="s">
        <v>1</v>
      </c>
      <c r="I622" s="153"/>
      <c r="L622" s="149"/>
      <c r="M622" s="154"/>
      <c r="T622" s="155"/>
      <c r="AT622" s="151" t="s">
        <v>204</v>
      </c>
      <c r="AU622" s="151" t="s">
        <v>86</v>
      </c>
      <c r="AV622" s="12" t="s">
        <v>84</v>
      </c>
      <c r="AW622" s="12" t="s">
        <v>32</v>
      </c>
      <c r="AX622" s="12" t="s">
        <v>77</v>
      </c>
      <c r="AY622" s="151" t="s">
        <v>195</v>
      </c>
    </row>
    <row r="623" spans="2:65" s="13" customFormat="1" ht="10.199999999999999">
      <c r="B623" s="156"/>
      <c r="D623" s="150" t="s">
        <v>204</v>
      </c>
      <c r="E623" s="157" t="s">
        <v>1</v>
      </c>
      <c r="F623" s="158" t="s">
        <v>1979</v>
      </c>
      <c r="H623" s="159">
        <v>36.5</v>
      </c>
      <c r="I623" s="160"/>
      <c r="L623" s="156"/>
      <c r="M623" s="161"/>
      <c r="T623" s="162"/>
      <c r="AT623" s="157" t="s">
        <v>204</v>
      </c>
      <c r="AU623" s="157" t="s">
        <v>86</v>
      </c>
      <c r="AV623" s="13" t="s">
        <v>86</v>
      </c>
      <c r="AW623" s="13" t="s">
        <v>32</v>
      </c>
      <c r="AX623" s="13" t="s">
        <v>84</v>
      </c>
      <c r="AY623" s="157" t="s">
        <v>195</v>
      </c>
    </row>
    <row r="624" spans="2:65" s="1" customFormat="1" ht="33" customHeight="1">
      <c r="B624" s="32"/>
      <c r="C624" s="136" t="s">
        <v>1075</v>
      </c>
      <c r="D624" s="136" t="s">
        <v>197</v>
      </c>
      <c r="E624" s="137" t="s">
        <v>1193</v>
      </c>
      <c r="F624" s="138" t="s">
        <v>1194</v>
      </c>
      <c r="G624" s="139" t="s">
        <v>329</v>
      </c>
      <c r="H624" s="140">
        <v>13.7</v>
      </c>
      <c r="I624" s="141"/>
      <c r="J624" s="142">
        <f>ROUND(I624*H624,2)</f>
        <v>0</v>
      </c>
      <c r="K624" s="138" t="s">
        <v>201</v>
      </c>
      <c r="L624" s="32"/>
      <c r="M624" s="143" t="s">
        <v>1</v>
      </c>
      <c r="N624" s="144" t="s">
        <v>42</v>
      </c>
      <c r="P624" s="145">
        <f>O624*H624</f>
        <v>0</v>
      </c>
      <c r="Q624" s="145">
        <v>5.8399999999999997E-3</v>
      </c>
      <c r="R624" s="145">
        <f>Q624*H624</f>
        <v>8.0007999999999996E-2</v>
      </c>
      <c r="S624" s="145">
        <v>0</v>
      </c>
      <c r="T624" s="146">
        <f>S624*H624</f>
        <v>0</v>
      </c>
      <c r="AR624" s="147" t="s">
        <v>300</v>
      </c>
      <c r="AT624" s="147" t="s">
        <v>197</v>
      </c>
      <c r="AU624" s="147" t="s">
        <v>86</v>
      </c>
      <c r="AY624" s="17" t="s">
        <v>195</v>
      </c>
      <c r="BE624" s="148">
        <f>IF(N624="základní",J624,0)</f>
        <v>0</v>
      </c>
      <c r="BF624" s="148">
        <f>IF(N624="snížená",J624,0)</f>
        <v>0</v>
      </c>
      <c r="BG624" s="148">
        <f>IF(N624="zákl. přenesená",J624,0)</f>
        <v>0</v>
      </c>
      <c r="BH624" s="148">
        <f>IF(N624="sníž. přenesená",J624,0)</f>
        <v>0</v>
      </c>
      <c r="BI624" s="148">
        <f>IF(N624="nulová",J624,0)</f>
        <v>0</v>
      </c>
      <c r="BJ624" s="17" t="s">
        <v>84</v>
      </c>
      <c r="BK624" s="148">
        <f>ROUND(I624*H624,2)</f>
        <v>0</v>
      </c>
      <c r="BL624" s="17" t="s">
        <v>300</v>
      </c>
      <c r="BM624" s="147" t="s">
        <v>2217</v>
      </c>
    </row>
    <row r="625" spans="2:65" s="12" customFormat="1" ht="10.199999999999999">
      <c r="B625" s="149"/>
      <c r="D625" s="150" t="s">
        <v>204</v>
      </c>
      <c r="E625" s="151" t="s">
        <v>1</v>
      </c>
      <c r="F625" s="152" t="s">
        <v>1196</v>
      </c>
      <c r="H625" s="151" t="s">
        <v>1</v>
      </c>
      <c r="I625" s="153"/>
      <c r="L625" s="149"/>
      <c r="M625" s="154"/>
      <c r="T625" s="155"/>
      <c r="AT625" s="151" t="s">
        <v>204</v>
      </c>
      <c r="AU625" s="151" t="s">
        <v>86</v>
      </c>
      <c r="AV625" s="12" t="s">
        <v>84</v>
      </c>
      <c r="AW625" s="12" t="s">
        <v>32</v>
      </c>
      <c r="AX625" s="12" t="s">
        <v>77</v>
      </c>
      <c r="AY625" s="151" t="s">
        <v>195</v>
      </c>
    </row>
    <row r="626" spans="2:65" s="12" customFormat="1" ht="10.199999999999999">
      <c r="B626" s="149"/>
      <c r="D626" s="150" t="s">
        <v>204</v>
      </c>
      <c r="E626" s="151" t="s">
        <v>1</v>
      </c>
      <c r="F626" s="152" t="s">
        <v>1197</v>
      </c>
      <c r="H626" s="151" t="s">
        <v>1</v>
      </c>
      <c r="I626" s="153"/>
      <c r="L626" s="149"/>
      <c r="M626" s="154"/>
      <c r="T626" s="155"/>
      <c r="AT626" s="151" t="s">
        <v>204</v>
      </c>
      <c r="AU626" s="151" t="s">
        <v>86</v>
      </c>
      <c r="AV626" s="12" t="s">
        <v>84</v>
      </c>
      <c r="AW626" s="12" t="s">
        <v>32</v>
      </c>
      <c r="AX626" s="12" t="s">
        <v>77</v>
      </c>
      <c r="AY626" s="151" t="s">
        <v>195</v>
      </c>
    </row>
    <row r="627" spans="2:65" s="13" customFormat="1" ht="10.199999999999999">
      <c r="B627" s="156"/>
      <c r="D627" s="150" t="s">
        <v>204</v>
      </c>
      <c r="E627" s="157" t="s">
        <v>1</v>
      </c>
      <c r="F627" s="158" t="s">
        <v>1982</v>
      </c>
      <c r="H627" s="159">
        <v>13.7</v>
      </c>
      <c r="I627" s="160"/>
      <c r="L627" s="156"/>
      <c r="M627" s="161"/>
      <c r="T627" s="162"/>
      <c r="AT627" s="157" t="s">
        <v>204</v>
      </c>
      <c r="AU627" s="157" t="s">
        <v>86</v>
      </c>
      <c r="AV627" s="13" t="s">
        <v>86</v>
      </c>
      <c r="AW627" s="13" t="s">
        <v>32</v>
      </c>
      <c r="AX627" s="13" t="s">
        <v>84</v>
      </c>
      <c r="AY627" s="157" t="s">
        <v>195</v>
      </c>
    </row>
    <row r="628" spans="2:65" s="1" customFormat="1" ht="24.15" customHeight="1">
      <c r="B628" s="32"/>
      <c r="C628" s="136" t="s">
        <v>1079</v>
      </c>
      <c r="D628" s="136" t="s">
        <v>197</v>
      </c>
      <c r="E628" s="137" t="s">
        <v>1200</v>
      </c>
      <c r="F628" s="138" t="s">
        <v>1201</v>
      </c>
      <c r="G628" s="139" t="s">
        <v>329</v>
      </c>
      <c r="H628" s="140">
        <v>29.04</v>
      </c>
      <c r="I628" s="141"/>
      <c r="J628" s="142">
        <f>ROUND(I628*H628,2)</f>
        <v>0</v>
      </c>
      <c r="K628" s="138" t="s">
        <v>201</v>
      </c>
      <c r="L628" s="32"/>
      <c r="M628" s="143" t="s">
        <v>1</v>
      </c>
      <c r="N628" s="144" t="s">
        <v>42</v>
      </c>
      <c r="P628" s="145">
        <f>O628*H628</f>
        <v>0</v>
      </c>
      <c r="Q628" s="145">
        <v>2.2599999999999999E-3</v>
      </c>
      <c r="R628" s="145">
        <f>Q628*H628</f>
        <v>6.5630399999999992E-2</v>
      </c>
      <c r="S628" s="145">
        <v>0</v>
      </c>
      <c r="T628" s="146">
        <f>S628*H628</f>
        <v>0</v>
      </c>
      <c r="AR628" s="147" t="s">
        <v>300</v>
      </c>
      <c r="AT628" s="147" t="s">
        <v>197</v>
      </c>
      <c r="AU628" s="147" t="s">
        <v>86</v>
      </c>
      <c r="AY628" s="17" t="s">
        <v>195</v>
      </c>
      <c r="BE628" s="148">
        <f>IF(N628="základní",J628,0)</f>
        <v>0</v>
      </c>
      <c r="BF628" s="148">
        <f>IF(N628="snížená",J628,0)</f>
        <v>0</v>
      </c>
      <c r="BG628" s="148">
        <f>IF(N628="zákl. přenesená",J628,0)</f>
        <v>0</v>
      </c>
      <c r="BH628" s="148">
        <f>IF(N628="sníž. přenesená",J628,0)</f>
        <v>0</v>
      </c>
      <c r="BI628" s="148">
        <f>IF(N628="nulová",J628,0)</f>
        <v>0</v>
      </c>
      <c r="BJ628" s="17" t="s">
        <v>84</v>
      </c>
      <c r="BK628" s="148">
        <f>ROUND(I628*H628,2)</f>
        <v>0</v>
      </c>
      <c r="BL628" s="17" t="s">
        <v>300</v>
      </c>
      <c r="BM628" s="147" t="s">
        <v>2218</v>
      </c>
    </row>
    <row r="629" spans="2:65" s="12" customFormat="1" ht="10.199999999999999">
      <c r="B629" s="149"/>
      <c r="D629" s="150" t="s">
        <v>204</v>
      </c>
      <c r="E629" s="151" t="s">
        <v>1</v>
      </c>
      <c r="F629" s="152" t="s">
        <v>915</v>
      </c>
      <c r="H629" s="151" t="s">
        <v>1</v>
      </c>
      <c r="I629" s="153"/>
      <c r="L629" s="149"/>
      <c r="M629" s="154"/>
      <c r="T629" s="155"/>
      <c r="AT629" s="151" t="s">
        <v>204</v>
      </c>
      <c r="AU629" s="151" t="s">
        <v>86</v>
      </c>
      <c r="AV629" s="12" t="s">
        <v>84</v>
      </c>
      <c r="AW629" s="12" t="s">
        <v>32</v>
      </c>
      <c r="AX629" s="12" t="s">
        <v>77</v>
      </c>
      <c r="AY629" s="151" t="s">
        <v>195</v>
      </c>
    </row>
    <row r="630" spans="2:65" s="12" customFormat="1" ht="10.199999999999999">
      <c r="B630" s="149"/>
      <c r="D630" s="150" t="s">
        <v>204</v>
      </c>
      <c r="E630" s="151" t="s">
        <v>1</v>
      </c>
      <c r="F630" s="152" t="s">
        <v>1203</v>
      </c>
      <c r="H630" s="151" t="s">
        <v>1</v>
      </c>
      <c r="I630" s="153"/>
      <c r="L630" s="149"/>
      <c r="M630" s="154"/>
      <c r="T630" s="155"/>
      <c r="AT630" s="151" t="s">
        <v>204</v>
      </c>
      <c r="AU630" s="151" t="s">
        <v>86</v>
      </c>
      <c r="AV630" s="12" t="s">
        <v>84</v>
      </c>
      <c r="AW630" s="12" t="s">
        <v>32</v>
      </c>
      <c r="AX630" s="12" t="s">
        <v>77</v>
      </c>
      <c r="AY630" s="151" t="s">
        <v>195</v>
      </c>
    </row>
    <row r="631" spans="2:65" s="13" customFormat="1" ht="10.199999999999999">
      <c r="B631" s="156"/>
      <c r="D631" s="150" t="s">
        <v>204</v>
      </c>
      <c r="E631" s="157" t="s">
        <v>1</v>
      </c>
      <c r="F631" s="158" t="s">
        <v>1984</v>
      </c>
      <c r="H631" s="159">
        <v>26.4</v>
      </c>
      <c r="I631" s="160"/>
      <c r="L631" s="156"/>
      <c r="M631" s="161"/>
      <c r="T631" s="162"/>
      <c r="AT631" s="157" t="s">
        <v>204</v>
      </c>
      <c r="AU631" s="157" t="s">
        <v>86</v>
      </c>
      <c r="AV631" s="13" t="s">
        <v>86</v>
      </c>
      <c r="AW631" s="13" t="s">
        <v>32</v>
      </c>
      <c r="AX631" s="13" t="s">
        <v>84</v>
      </c>
      <c r="AY631" s="157" t="s">
        <v>195</v>
      </c>
    </row>
    <row r="632" spans="2:65" s="13" customFormat="1" ht="10.199999999999999">
      <c r="B632" s="156"/>
      <c r="D632" s="150" t="s">
        <v>204</v>
      </c>
      <c r="F632" s="158" t="s">
        <v>2219</v>
      </c>
      <c r="H632" s="159">
        <v>29.04</v>
      </c>
      <c r="I632" s="160"/>
      <c r="L632" s="156"/>
      <c r="M632" s="161"/>
      <c r="T632" s="162"/>
      <c r="AT632" s="157" t="s">
        <v>204</v>
      </c>
      <c r="AU632" s="157" t="s">
        <v>86</v>
      </c>
      <c r="AV632" s="13" t="s">
        <v>86</v>
      </c>
      <c r="AW632" s="13" t="s">
        <v>4</v>
      </c>
      <c r="AX632" s="13" t="s">
        <v>84</v>
      </c>
      <c r="AY632" s="157" t="s">
        <v>195</v>
      </c>
    </row>
    <row r="633" spans="2:65" s="1" customFormat="1" ht="24.15" customHeight="1">
      <c r="B633" s="32"/>
      <c r="C633" s="136" t="s">
        <v>1086</v>
      </c>
      <c r="D633" s="136" t="s">
        <v>197</v>
      </c>
      <c r="E633" s="137" t="s">
        <v>1206</v>
      </c>
      <c r="F633" s="138" t="s">
        <v>1207</v>
      </c>
      <c r="G633" s="139" t="s">
        <v>329</v>
      </c>
      <c r="H633" s="140">
        <v>36.200000000000003</v>
      </c>
      <c r="I633" s="141"/>
      <c r="J633" s="142">
        <f>ROUND(I633*H633,2)</f>
        <v>0</v>
      </c>
      <c r="K633" s="138" t="s">
        <v>201</v>
      </c>
      <c r="L633" s="32"/>
      <c r="M633" s="143" t="s">
        <v>1</v>
      </c>
      <c r="N633" s="144" t="s">
        <v>42</v>
      </c>
      <c r="P633" s="145">
        <f>O633*H633</f>
        <v>0</v>
      </c>
      <c r="Q633" s="145">
        <v>2.0100000000000001E-3</v>
      </c>
      <c r="R633" s="145">
        <f>Q633*H633</f>
        <v>7.2762000000000007E-2</v>
      </c>
      <c r="S633" s="145">
        <v>0</v>
      </c>
      <c r="T633" s="146">
        <f>S633*H633</f>
        <v>0</v>
      </c>
      <c r="AR633" s="147" t="s">
        <v>202</v>
      </c>
      <c r="AT633" s="147" t="s">
        <v>197</v>
      </c>
      <c r="AU633" s="147" t="s">
        <v>86</v>
      </c>
      <c r="AY633" s="17" t="s">
        <v>195</v>
      </c>
      <c r="BE633" s="148">
        <f>IF(N633="základní",J633,0)</f>
        <v>0</v>
      </c>
      <c r="BF633" s="148">
        <f>IF(N633="snížená",J633,0)</f>
        <v>0</v>
      </c>
      <c r="BG633" s="148">
        <f>IF(N633="zákl. přenesená",J633,0)</f>
        <v>0</v>
      </c>
      <c r="BH633" s="148">
        <f>IF(N633="sníž. přenesená",J633,0)</f>
        <v>0</v>
      </c>
      <c r="BI633" s="148">
        <f>IF(N633="nulová",J633,0)</f>
        <v>0</v>
      </c>
      <c r="BJ633" s="17" t="s">
        <v>84</v>
      </c>
      <c r="BK633" s="148">
        <f>ROUND(I633*H633,2)</f>
        <v>0</v>
      </c>
      <c r="BL633" s="17" t="s">
        <v>202</v>
      </c>
      <c r="BM633" s="147" t="s">
        <v>2220</v>
      </c>
    </row>
    <row r="634" spans="2:65" s="13" customFormat="1" ht="10.199999999999999">
      <c r="B634" s="156"/>
      <c r="D634" s="150" t="s">
        <v>204</v>
      </c>
      <c r="E634" s="157" t="s">
        <v>1</v>
      </c>
      <c r="F634" s="158" t="s">
        <v>2221</v>
      </c>
      <c r="H634" s="159">
        <v>36.200000000000003</v>
      </c>
      <c r="I634" s="160"/>
      <c r="L634" s="156"/>
      <c r="M634" s="161"/>
      <c r="T634" s="162"/>
      <c r="AT634" s="157" t="s">
        <v>204</v>
      </c>
      <c r="AU634" s="157" t="s">
        <v>86</v>
      </c>
      <c r="AV634" s="13" t="s">
        <v>86</v>
      </c>
      <c r="AW634" s="13" t="s">
        <v>32</v>
      </c>
      <c r="AX634" s="13" t="s">
        <v>84</v>
      </c>
      <c r="AY634" s="157" t="s">
        <v>195</v>
      </c>
    </row>
    <row r="635" spans="2:65" s="1" customFormat="1" ht="33" customHeight="1">
      <c r="B635" s="32"/>
      <c r="C635" s="136" t="s">
        <v>1089</v>
      </c>
      <c r="D635" s="136" t="s">
        <v>197</v>
      </c>
      <c r="E635" s="137" t="s">
        <v>1210</v>
      </c>
      <c r="F635" s="138" t="s">
        <v>1211</v>
      </c>
      <c r="G635" s="139" t="s">
        <v>329</v>
      </c>
      <c r="H635" s="140">
        <v>13.7</v>
      </c>
      <c r="I635" s="141"/>
      <c r="J635" s="142">
        <f>ROUND(I635*H635,2)</f>
        <v>0</v>
      </c>
      <c r="K635" s="138" t="s">
        <v>201</v>
      </c>
      <c r="L635" s="32"/>
      <c r="M635" s="143" t="s">
        <v>1</v>
      </c>
      <c r="N635" s="144" t="s">
        <v>42</v>
      </c>
      <c r="P635" s="145">
        <f>O635*H635</f>
        <v>0</v>
      </c>
      <c r="Q635" s="145">
        <v>2.8900000000000002E-3</v>
      </c>
      <c r="R635" s="145">
        <f>Q635*H635</f>
        <v>3.9593000000000003E-2</v>
      </c>
      <c r="S635" s="145">
        <v>0</v>
      </c>
      <c r="T635" s="146">
        <f>S635*H635</f>
        <v>0</v>
      </c>
      <c r="AR635" s="147" t="s">
        <v>300</v>
      </c>
      <c r="AT635" s="147" t="s">
        <v>197</v>
      </c>
      <c r="AU635" s="147" t="s">
        <v>86</v>
      </c>
      <c r="AY635" s="17" t="s">
        <v>195</v>
      </c>
      <c r="BE635" s="148">
        <f>IF(N635="základní",J635,0)</f>
        <v>0</v>
      </c>
      <c r="BF635" s="148">
        <f>IF(N635="snížená",J635,0)</f>
        <v>0</v>
      </c>
      <c r="BG635" s="148">
        <f>IF(N635="zákl. přenesená",J635,0)</f>
        <v>0</v>
      </c>
      <c r="BH635" s="148">
        <f>IF(N635="sníž. přenesená",J635,0)</f>
        <v>0</v>
      </c>
      <c r="BI635" s="148">
        <f>IF(N635="nulová",J635,0)</f>
        <v>0</v>
      </c>
      <c r="BJ635" s="17" t="s">
        <v>84</v>
      </c>
      <c r="BK635" s="148">
        <f>ROUND(I635*H635,2)</f>
        <v>0</v>
      </c>
      <c r="BL635" s="17" t="s">
        <v>300</v>
      </c>
      <c r="BM635" s="147" t="s">
        <v>2222</v>
      </c>
    </row>
    <row r="636" spans="2:65" s="12" customFormat="1" ht="10.199999999999999">
      <c r="B636" s="149"/>
      <c r="D636" s="150" t="s">
        <v>204</v>
      </c>
      <c r="E636" s="151" t="s">
        <v>1</v>
      </c>
      <c r="F636" s="152" t="s">
        <v>1213</v>
      </c>
      <c r="H636" s="151" t="s">
        <v>1</v>
      </c>
      <c r="I636" s="153"/>
      <c r="L636" s="149"/>
      <c r="M636" s="154"/>
      <c r="T636" s="155"/>
      <c r="AT636" s="151" t="s">
        <v>204</v>
      </c>
      <c r="AU636" s="151" t="s">
        <v>86</v>
      </c>
      <c r="AV636" s="12" t="s">
        <v>84</v>
      </c>
      <c r="AW636" s="12" t="s">
        <v>32</v>
      </c>
      <c r="AX636" s="12" t="s">
        <v>77</v>
      </c>
      <c r="AY636" s="151" t="s">
        <v>195</v>
      </c>
    </row>
    <row r="637" spans="2:65" s="13" customFormat="1" ht="10.199999999999999">
      <c r="B637" s="156"/>
      <c r="D637" s="150" t="s">
        <v>204</v>
      </c>
      <c r="E637" s="157" t="s">
        <v>1</v>
      </c>
      <c r="F637" s="158" t="s">
        <v>1982</v>
      </c>
      <c r="H637" s="159">
        <v>13.7</v>
      </c>
      <c r="I637" s="160"/>
      <c r="L637" s="156"/>
      <c r="M637" s="161"/>
      <c r="T637" s="162"/>
      <c r="AT637" s="157" t="s">
        <v>204</v>
      </c>
      <c r="AU637" s="157" t="s">
        <v>86</v>
      </c>
      <c r="AV637" s="13" t="s">
        <v>86</v>
      </c>
      <c r="AW637" s="13" t="s">
        <v>32</v>
      </c>
      <c r="AX637" s="13" t="s">
        <v>84</v>
      </c>
      <c r="AY637" s="157" t="s">
        <v>195</v>
      </c>
    </row>
    <row r="638" spans="2:65" s="1" customFormat="1" ht="24.15" customHeight="1">
      <c r="B638" s="32"/>
      <c r="C638" s="136" t="s">
        <v>1091</v>
      </c>
      <c r="D638" s="136" t="s">
        <v>197</v>
      </c>
      <c r="E638" s="137" t="s">
        <v>1215</v>
      </c>
      <c r="F638" s="138" t="s">
        <v>1216</v>
      </c>
      <c r="G638" s="139" t="s">
        <v>237</v>
      </c>
      <c r="H638" s="140">
        <v>0.44500000000000001</v>
      </c>
      <c r="I638" s="141"/>
      <c r="J638" s="142">
        <f>ROUND(I638*H638,2)</f>
        <v>0</v>
      </c>
      <c r="K638" s="138" t="s">
        <v>201</v>
      </c>
      <c r="L638" s="32"/>
      <c r="M638" s="143" t="s">
        <v>1</v>
      </c>
      <c r="N638" s="144" t="s">
        <v>42</v>
      </c>
      <c r="P638" s="145">
        <f>O638*H638</f>
        <v>0</v>
      </c>
      <c r="Q638" s="145">
        <v>0</v>
      </c>
      <c r="R638" s="145">
        <f>Q638*H638</f>
        <v>0</v>
      </c>
      <c r="S638" s="145">
        <v>0</v>
      </c>
      <c r="T638" s="146">
        <f>S638*H638</f>
        <v>0</v>
      </c>
      <c r="AR638" s="147" t="s">
        <v>300</v>
      </c>
      <c r="AT638" s="147" t="s">
        <v>197</v>
      </c>
      <c r="AU638" s="147" t="s">
        <v>86</v>
      </c>
      <c r="AY638" s="17" t="s">
        <v>195</v>
      </c>
      <c r="BE638" s="148">
        <f>IF(N638="základní",J638,0)</f>
        <v>0</v>
      </c>
      <c r="BF638" s="148">
        <f>IF(N638="snížená",J638,0)</f>
        <v>0</v>
      </c>
      <c r="BG638" s="148">
        <f>IF(N638="zákl. přenesená",J638,0)</f>
        <v>0</v>
      </c>
      <c r="BH638" s="148">
        <f>IF(N638="sníž. přenesená",J638,0)</f>
        <v>0</v>
      </c>
      <c r="BI638" s="148">
        <f>IF(N638="nulová",J638,0)</f>
        <v>0</v>
      </c>
      <c r="BJ638" s="17" t="s">
        <v>84</v>
      </c>
      <c r="BK638" s="148">
        <f>ROUND(I638*H638,2)</f>
        <v>0</v>
      </c>
      <c r="BL638" s="17" t="s">
        <v>300</v>
      </c>
      <c r="BM638" s="147" t="s">
        <v>2223</v>
      </c>
    </row>
    <row r="639" spans="2:65" s="11" customFormat="1" ht="22.8" customHeight="1">
      <c r="B639" s="124"/>
      <c r="D639" s="125" t="s">
        <v>76</v>
      </c>
      <c r="E639" s="134" t="s">
        <v>482</v>
      </c>
      <c r="F639" s="134" t="s">
        <v>483</v>
      </c>
      <c r="I639" s="127"/>
      <c r="J639" s="135">
        <f>BK639</f>
        <v>0</v>
      </c>
      <c r="L639" s="124"/>
      <c r="M639" s="129"/>
      <c r="P639" s="130">
        <f>SUM(P640:P645)</f>
        <v>0</v>
      </c>
      <c r="R639" s="130">
        <f>SUM(R640:R645)</f>
        <v>2.904E-2</v>
      </c>
      <c r="T639" s="131">
        <f>SUM(T640:T645)</f>
        <v>0</v>
      </c>
      <c r="AR639" s="125" t="s">
        <v>86</v>
      </c>
      <c r="AT639" s="132" t="s">
        <v>76</v>
      </c>
      <c r="AU639" s="132" t="s">
        <v>84</v>
      </c>
      <c r="AY639" s="125" t="s">
        <v>195</v>
      </c>
      <c r="BK639" s="133">
        <f>SUM(BK640:BK645)</f>
        <v>0</v>
      </c>
    </row>
    <row r="640" spans="2:65" s="1" customFormat="1" ht="24.15" customHeight="1">
      <c r="B640" s="32"/>
      <c r="C640" s="136" t="s">
        <v>1097</v>
      </c>
      <c r="D640" s="136" t="s">
        <v>197</v>
      </c>
      <c r="E640" s="137" t="s">
        <v>1219</v>
      </c>
      <c r="F640" s="138" t="s">
        <v>1220</v>
      </c>
      <c r="G640" s="139" t="s">
        <v>329</v>
      </c>
      <c r="H640" s="140">
        <v>26.4</v>
      </c>
      <c r="I640" s="141"/>
      <c r="J640" s="142">
        <f>ROUND(I640*H640,2)</f>
        <v>0</v>
      </c>
      <c r="K640" s="138" t="s">
        <v>201</v>
      </c>
      <c r="L640" s="32"/>
      <c r="M640" s="143" t="s">
        <v>1</v>
      </c>
      <c r="N640" s="144" t="s">
        <v>42</v>
      </c>
      <c r="P640" s="145">
        <f>O640*H640</f>
        <v>0</v>
      </c>
      <c r="Q640" s="145">
        <v>0</v>
      </c>
      <c r="R640" s="145">
        <f>Q640*H640</f>
        <v>0</v>
      </c>
      <c r="S640" s="145">
        <v>0</v>
      </c>
      <c r="T640" s="146">
        <f>S640*H640</f>
        <v>0</v>
      </c>
      <c r="AR640" s="147" t="s">
        <v>300</v>
      </c>
      <c r="AT640" s="147" t="s">
        <v>197</v>
      </c>
      <c r="AU640" s="147" t="s">
        <v>86</v>
      </c>
      <c r="AY640" s="17" t="s">
        <v>195</v>
      </c>
      <c r="BE640" s="148">
        <f>IF(N640="základní",J640,0)</f>
        <v>0</v>
      </c>
      <c r="BF640" s="148">
        <f>IF(N640="snížená",J640,0)</f>
        <v>0</v>
      </c>
      <c r="BG640" s="148">
        <f>IF(N640="zákl. přenesená",J640,0)</f>
        <v>0</v>
      </c>
      <c r="BH640" s="148">
        <f>IF(N640="sníž. přenesená",J640,0)</f>
        <v>0</v>
      </c>
      <c r="BI640" s="148">
        <f>IF(N640="nulová",J640,0)</f>
        <v>0</v>
      </c>
      <c r="BJ640" s="17" t="s">
        <v>84</v>
      </c>
      <c r="BK640" s="148">
        <f>ROUND(I640*H640,2)</f>
        <v>0</v>
      </c>
      <c r="BL640" s="17" t="s">
        <v>300</v>
      </c>
      <c r="BM640" s="147" t="s">
        <v>2224</v>
      </c>
    </row>
    <row r="641" spans="2:65" s="12" customFormat="1" ht="10.199999999999999">
      <c r="B641" s="149"/>
      <c r="D641" s="150" t="s">
        <v>204</v>
      </c>
      <c r="E641" s="151" t="s">
        <v>1</v>
      </c>
      <c r="F641" s="152" t="s">
        <v>1196</v>
      </c>
      <c r="H641" s="151" t="s">
        <v>1</v>
      </c>
      <c r="I641" s="153"/>
      <c r="L641" s="149"/>
      <c r="M641" s="154"/>
      <c r="T641" s="155"/>
      <c r="AT641" s="151" t="s">
        <v>204</v>
      </c>
      <c r="AU641" s="151" t="s">
        <v>86</v>
      </c>
      <c r="AV641" s="12" t="s">
        <v>84</v>
      </c>
      <c r="AW641" s="12" t="s">
        <v>32</v>
      </c>
      <c r="AX641" s="12" t="s">
        <v>77</v>
      </c>
      <c r="AY641" s="151" t="s">
        <v>195</v>
      </c>
    </row>
    <row r="642" spans="2:65" s="12" customFormat="1" ht="10.199999999999999">
      <c r="B642" s="149"/>
      <c r="D642" s="150" t="s">
        <v>204</v>
      </c>
      <c r="E642" s="151" t="s">
        <v>1</v>
      </c>
      <c r="F642" s="152" t="s">
        <v>1222</v>
      </c>
      <c r="H642" s="151" t="s">
        <v>1</v>
      </c>
      <c r="I642" s="153"/>
      <c r="L642" s="149"/>
      <c r="M642" s="154"/>
      <c r="T642" s="155"/>
      <c r="AT642" s="151" t="s">
        <v>204</v>
      </c>
      <c r="AU642" s="151" t="s">
        <v>86</v>
      </c>
      <c r="AV642" s="12" t="s">
        <v>84</v>
      </c>
      <c r="AW642" s="12" t="s">
        <v>32</v>
      </c>
      <c r="AX642" s="12" t="s">
        <v>77</v>
      </c>
      <c r="AY642" s="151" t="s">
        <v>195</v>
      </c>
    </row>
    <row r="643" spans="2:65" s="13" customFormat="1" ht="10.199999999999999">
      <c r="B643" s="156"/>
      <c r="D643" s="150" t="s">
        <v>204</v>
      </c>
      <c r="E643" s="157" t="s">
        <v>1</v>
      </c>
      <c r="F643" s="158" t="s">
        <v>1984</v>
      </c>
      <c r="H643" s="159">
        <v>26.4</v>
      </c>
      <c r="I643" s="160"/>
      <c r="L643" s="156"/>
      <c r="M643" s="161"/>
      <c r="T643" s="162"/>
      <c r="AT643" s="157" t="s">
        <v>204</v>
      </c>
      <c r="AU643" s="157" t="s">
        <v>86</v>
      </c>
      <c r="AV643" s="13" t="s">
        <v>86</v>
      </c>
      <c r="AW643" s="13" t="s">
        <v>32</v>
      </c>
      <c r="AX643" s="13" t="s">
        <v>84</v>
      </c>
      <c r="AY643" s="157" t="s">
        <v>195</v>
      </c>
    </row>
    <row r="644" spans="2:65" s="1" customFormat="1" ht="21.75" customHeight="1">
      <c r="B644" s="32"/>
      <c r="C644" s="183" t="s">
        <v>1102</v>
      </c>
      <c r="D644" s="183" t="s">
        <v>612</v>
      </c>
      <c r="E644" s="184" t="s">
        <v>1224</v>
      </c>
      <c r="F644" s="185" t="s">
        <v>1225</v>
      </c>
      <c r="G644" s="186" t="s">
        <v>329</v>
      </c>
      <c r="H644" s="187">
        <v>26.4</v>
      </c>
      <c r="I644" s="188"/>
      <c r="J644" s="189">
        <f>ROUND(I644*H644,2)</f>
        <v>0</v>
      </c>
      <c r="K644" s="185" t="s">
        <v>249</v>
      </c>
      <c r="L644" s="190"/>
      <c r="M644" s="191" t="s">
        <v>1</v>
      </c>
      <c r="N644" s="192" t="s">
        <v>42</v>
      </c>
      <c r="P644" s="145">
        <f>O644*H644</f>
        <v>0</v>
      </c>
      <c r="Q644" s="145">
        <v>1.1000000000000001E-3</v>
      </c>
      <c r="R644" s="145">
        <f>Q644*H644</f>
        <v>2.904E-2</v>
      </c>
      <c r="S644" s="145">
        <v>0</v>
      </c>
      <c r="T644" s="146">
        <f>S644*H644</f>
        <v>0</v>
      </c>
      <c r="AR644" s="147" t="s">
        <v>394</v>
      </c>
      <c r="AT644" s="147" t="s">
        <v>612</v>
      </c>
      <c r="AU644" s="147" t="s">
        <v>86</v>
      </c>
      <c r="AY644" s="17" t="s">
        <v>195</v>
      </c>
      <c r="BE644" s="148">
        <f>IF(N644="základní",J644,0)</f>
        <v>0</v>
      </c>
      <c r="BF644" s="148">
        <f>IF(N644="snížená",J644,0)</f>
        <v>0</v>
      </c>
      <c r="BG644" s="148">
        <f>IF(N644="zákl. přenesená",J644,0)</f>
        <v>0</v>
      </c>
      <c r="BH644" s="148">
        <f>IF(N644="sníž. přenesená",J644,0)</f>
        <v>0</v>
      </c>
      <c r="BI644" s="148">
        <f>IF(N644="nulová",J644,0)</f>
        <v>0</v>
      </c>
      <c r="BJ644" s="17" t="s">
        <v>84</v>
      </c>
      <c r="BK644" s="148">
        <f>ROUND(I644*H644,2)</f>
        <v>0</v>
      </c>
      <c r="BL644" s="17" t="s">
        <v>300</v>
      </c>
      <c r="BM644" s="147" t="s">
        <v>2225</v>
      </c>
    </row>
    <row r="645" spans="2:65" s="1" customFormat="1" ht="24.15" customHeight="1">
      <c r="B645" s="32"/>
      <c r="C645" s="136" t="s">
        <v>1108</v>
      </c>
      <c r="D645" s="136" t="s">
        <v>197</v>
      </c>
      <c r="E645" s="137" t="s">
        <v>1228</v>
      </c>
      <c r="F645" s="138" t="s">
        <v>1229</v>
      </c>
      <c r="G645" s="139" t="s">
        <v>237</v>
      </c>
      <c r="H645" s="140">
        <v>2.9000000000000001E-2</v>
      </c>
      <c r="I645" s="141"/>
      <c r="J645" s="142">
        <f>ROUND(I645*H645,2)</f>
        <v>0</v>
      </c>
      <c r="K645" s="138" t="s">
        <v>201</v>
      </c>
      <c r="L645" s="32"/>
      <c r="M645" s="143" t="s">
        <v>1</v>
      </c>
      <c r="N645" s="144" t="s">
        <v>42</v>
      </c>
      <c r="P645" s="145">
        <f>O645*H645</f>
        <v>0</v>
      </c>
      <c r="Q645" s="145">
        <v>0</v>
      </c>
      <c r="R645" s="145">
        <f>Q645*H645</f>
        <v>0</v>
      </c>
      <c r="S645" s="145">
        <v>0</v>
      </c>
      <c r="T645" s="146">
        <f>S645*H645</f>
        <v>0</v>
      </c>
      <c r="AR645" s="147" t="s">
        <v>300</v>
      </c>
      <c r="AT645" s="147" t="s">
        <v>197</v>
      </c>
      <c r="AU645" s="147" t="s">
        <v>86</v>
      </c>
      <c r="AY645" s="17" t="s">
        <v>195</v>
      </c>
      <c r="BE645" s="148">
        <f>IF(N645="základní",J645,0)</f>
        <v>0</v>
      </c>
      <c r="BF645" s="148">
        <f>IF(N645="snížená",J645,0)</f>
        <v>0</v>
      </c>
      <c r="BG645" s="148">
        <f>IF(N645="zákl. přenesená",J645,0)</f>
        <v>0</v>
      </c>
      <c r="BH645" s="148">
        <f>IF(N645="sníž. přenesená",J645,0)</f>
        <v>0</v>
      </c>
      <c r="BI645" s="148">
        <f>IF(N645="nulová",J645,0)</f>
        <v>0</v>
      </c>
      <c r="BJ645" s="17" t="s">
        <v>84</v>
      </c>
      <c r="BK645" s="148">
        <f>ROUND(I645*H645,2)</f>
        <v>0</v>
      </c>
      <c r="BL645" s="17" t="s">
        <v>300</v>
      </c>
      <c r="BM645" s="147" t="s">
        <v>2226</v>
      </c>
    </row>
    <row r="646" spans="2:65" s="11" customFormat="1" ht="22.8" customHeight="1">
      <c r="B646" s="124"/>
      <c r="D646" s="125" t="s">
        <v>76</v>
      </c>
      <c r="E646" s="134" t="s">
        <v>1231</v>
      </c>
      <c r="F646" s="134" t="s">
        <v>1232</v>
      </c>
      <c r="I646" s="127"/>
      <c r="J646" s="135">
        <f>BK646</f>
        <v>0</v>
      </c>
      <c r="L646" s="124"/>
      <c r="M646" s="129"/>
      <c r="P646" s="130">
        <f>SUM(P647:P650)</f>
        <v>0</v>
      </c>
      <c r="R646" s="130">
        <f>SUM(R647:R650)</f>
        <v>0</v>
      </c>
      <c r="T646" s="131">
        <f>SUM(T647:T650)</f>
        <v>0</v>
      </c>
      <c r="AR646" s="125" t="s">
        <v>86</v>
      </c>
      <c r="AT646" s="132" t="s">
        <v>76</v>
      </c>
      <c r="AU646" s="132" t="s">
        <v>84</v>
      </c>
      <c r="AY646" s="125" t="s">
        <v>195</v>
      </c>
      <c r="BK646" s="133">
        <f>SUM(BK647:BK650)</f>
        <v>0</v>
      </c>
    </row>
    <row r="647" spans="2:65" s="1" customFormat="1" ht="21.75" customHeight="1">
      <c r="B647" s="32"/>
      <c r="C647" s="136" t="s">
        <v>1117</v>
      </c>
      <c r="D647" s="136" t="s">
        <v>197</v>
      </c>
      <c r="E647" s="137" t="s">
        <v>1234</v>
      </c>
      <c r="F647" s="138" t="s">
        <v>1235</v>
      </c>
      <c r="G647" s="139" t="s">
        <v>200</v>
      </c>
      <c r="H647" s="140">
        <v>34.32</v>
      </c>
      <c r="I647" s="141"/>
      <c r="J647" s="142">
        <f>ROUND(I647*H647,2)</f>
        <v>0</v>
      </c>
      <c r="K647" s="138" t="s">
        <v>249</v>
      </c>
      <c r="L647" s="32"/>
      <c r="M647" s="143" t="s">
        <v>1</v>
      </c>
      <c r="N647" s="144" t="s">
        <v>42</v>
      </c>
      <c r="P647" s="145">
        <f>O647*H647</f>
        <v>0</v>
      </c>
      <c r="Q647" s="145">
        <v>0</v>
      </c>
      <c r="R647" s="145">
        <f>Q647*H647</f>
        <v>0</v>
      </c>
      <c r="S647" s="145">
        <v>0</v>
      </c>
      <c r="T647" s="146">
        <f>S647*H647</f>
        <v>0</v>
      </c>
      <c r="AR647" s="147" t="s">
        <v>202</v>
      </c>
      <c r="AT647" s="147" t="s">
        <v>197</v>
      </c>
      <c r="AU647" s="147" t="s">
        <v>86</v>
      </c>
      <c r="AY647" s="17" t="s">
        <v>195</v>
      </c>
      <c r="BE647" s="148">
        <f>IF(N647="základní",J647,0)</f>
        <v>0</v>
      </c>
      <c r="BF647" s="148">
        <f>IF(N647="snížená",J647,0)</f>
        <v>0</v>
      </c>
      <c r="BG647" s="148">
        <f>IF(N647="zákl. přenesená",J647,0)</f>
        <v>0</v>
      </c>
      <c r="BH647" s="148">
        <f>IF(N647="sníž. přenesená",J647,0)</f>
        <v>0</v>
      </c>
      <c r="BI647" s="148">
        <f>IF(N647="nulová",J647,0)</f>
        <v>0</v>
      </c>
      <c r="BJ647" s="17" t="s">
        <v>84</v>
      </c>
      <c r="BK647" s="148">
        <f>ROUND(I647*H647,2)</f>
        <v>0</v>
      </c>
      <c r="BL647" s="17" t="s">
        <v>202</v>
      </c>
      <c r="BM647" s="147" t="s">
        <v>2227</v>
      </c>
    </row>
    <row r="648" spans="2:65" s="1" customFormat="1" ht="28.8">
      <c r="B648" s="32"/>
      <c r="D648" s="150" t="s">
        <v>251</v>
      </c>
      <c r="F648" s="170" t="s">
        <v>252</v>
      </c>
      <c r="I648" s="171"/>
      <c r="L648" s="32"/>
      <c r="M648" s="172"/>
      <c r="T648" s="56"/>
      <c r="AT648" s="17" t="s">
        <v>251</v>
      </c>
      <c r="AU648" s="17" t="s">
        <v>86</v>
      </c>
    </row>
    <row r="649" spans="2:65" s="12" customFormat="1" ht="10.199999999999999">
      <c r="B649" s="149"/>
      <c r="D649" s="150" t="s">
        <v>204</v>
      </c>
      <c r="E649" s="151" t="s">
        <v>1</v>
      </c>
      <c r="F649" s="152" t="s">
        <v>1196</v>
      </c>
      <c r="H649" s="151" t="s">
        <v>1</v>
      </c>
      <c r="I649" s="153"/>
      <c r="L649" s="149"/>
      <c r="M649" s="154"/>
      <c r="T649" s="155"/>
      <c r="AT649" s="151" t="s">
        <v>204</v>
      </c>
      <c r="AU649" s="151" t="s">
        <v>86</v>
      </c>
      <c r="AV649" s="12" t="s">
        <v>84</v>
      </c>
      <c r="AW649" s="12" t="s">
        <v>32</v>
      </c>
      <c r="AX649" s="12" t="s">
        <v>77</v>
      </c>
      <c r="AY649" s="151" t="s">
        <v>195</v>
      </c>
    </row>
    <row r="650" spans="2:65" s="13" customFormat="1" ht="10.199999999999999">
      <c r="B650" s="156"/>
      <c r="D650" s="150" t="s">
        <v>204</v>
      </c>
      <c r="E650" s="157" t="s">
        <v>1</v>
      </c>
      <c r="F650" s="158" t="s">
        <v>1941</v>
      </c>
      <c r="H650" s="159">
        <v>34.32</v>
      </c>
      <c r="I650" s="160"/>
      <c r="L650" s="156"/>
      <c r="M650" s="161"/>
      <c r="T650" s="162"/>
      <c r="AT650" s="157" t="s">
        <v>204</v>
      </c>
      <c r="AU650" s="157" t="s">
        <v>86</v>
      </c>
      <c r="AV650" s="13" t="s">
        <v>86</v>
      </c>
      <c r="AW650" s="13" t="s">
        <v>32</v>
      </c>
      <c r="AX650" s="13" t="s">
        <v>84</v>
      </c>
      <c r="AY650" s="157" t="s">
        <v>195</v>
      </c>
    </row>
    <row r="651" spans="2:65" s="11" customFormat="1" ht="22.8" customHeight="1">
      <c r="B651" s="124"/>
      <c r="D651" s="125" t="s">
        <v>76</v>
      </c>
      <c r="E651" s="134" t="s">
        <v>495</v>
      </c>
      <c r="F651" s="134" t="s">
        <v>496</v>
      </c>
      <c r="I651" s="127"/>
      <c r="J651" s="135">
        <f>BK651</f>
        <v>0</v>
      </c>
      <c r="L651" s="124"/>
      <c r="M651" s="129"/>
      <c r="P651" s="130">
        <f>SUM(P652:P705)</f>
        <v>0</v>
      </c>
      <c r="R651" s="130">
        <f>SUM(R652:R705)</f>
        <v>6.9564237500000008</v>
      </c>
      <c r="T651" s="131">
        <f>SUM(T652:T705)</f>
        <v>0</v>
      </c>
      <c r="AR651" s="125" t="s">
        <v>86</v>
      </c>
      <c r="AT651" s="132" t="s">
        <v>76</v>
      </c>
      <c r="AU651" s="132" t="s">
        <v>84</v>
      </c>
      <c r="AY651" s="125" t="s">
        <v>195</v>
      </c>
      <c r="BK651" s="133">
        <f>SUM(BK652:BK705)</f>
        <v>0</v>
      </c>
    </row>
    <row r="652" spans="2:65" s="1" customFormat="1" ht="37.799999999999997" customHeight="1">
      <c r="B652" s="32"/>
      <c r="C652" s="136" t="s">
        <v>1121</v>
      </c>
      <c r="D652" s="136" t="s">
        <v>197</v>
      </c>
      <c r="E652" s="137" t="s">
        <v>1239</v>
      </c>
      <c r="F652" s="138" t="s">
        <v>1240</v>
      </c>
      <c r="G652" s="139" t="s">
        <v>200</v>
      </c>
      <c r="H652" s="140">
        <v>605.9</v>
      </c>
      <c r="I652" s="141"/>
      <c r="J652" s="142">
        <f>ROUND(I652*H652,2)</f>
        <v>0</v>
      </c>
      <c r="K652" s="138" t="s">
        <v>249</v>
      </c>
      <c r="L652" s="32"/>
      <c r="M652" s="143" t="s">
        <v>1</v>
      </c>
      <c r="N652" s="144" t="s">
        <v>42</v>
      </c>
      <c r="P652" s="145">
        <f>O652*H652</f>
        <v>0</v>
      </c>
      <c r="Q652" s="145">
        <v>2.7999999999999998E-4</v>
      </c>
      <c r="R652" s="145">
        <f>Q652*H652</f>
        <v>0.16965199999999997</v>
      </c>
      <c r="S652" s="145">
        <v>0</v>
      </c>
      <c r="T652" s="146">
        <f>S652*H652</f>
        <v>0</v>
      </c>
      <c r="AR652" s="147" t="s">
        <v>300</v>
      </c>
      <c r="AT652" s="147" t="s">
        <v>197</v>
      </c>
      <c r="AU652" s="147" t="s">
        <v>86</v>
      </c>
      <c r="AY652" s="17" t="s">
        <v>195</v>
      </c>
      <c r="BE652" s="148">
        <f>IF(N652="základní",J652,0)</f>
        <v>0</v>
      </c>
      <c r="BF652" s="148">
        <f>IF(N652="snížená",J652,0)</f>
        <v>0</v>
      </c>
      <c r="BG652" s="148">
        <f>IF(N652="zákl. přenesená",J652,0)</f>
        <v>0</v>
      </c>
      <c r="BH652" s="148">
        <f>IF(N652="sníž. přenesená",J652,0)</f>
        <v>0</v>
      </c>
      <c r="BI652" s="148">
        <f>IF(N652="nulová",J652,0)</f>
        <v>0</v>
      </c>
      <c r="BJ652" s="17" t="s">
        <v>84</v>
      </c>
      <c r="BK652" s="148">
        <f>ROUND(I652*H652,2)</f>
        <v>0</v>
      </c>
      <c r="BL652" s="17" t="s">
        <v>300</v>
      </c>
      <c r="BM652" s="147" t="s">
        <v>2228</v>
      </c>
    </row>
    <row r="653" spans="2:65" s="1" customFormat="1" ht="28.8">
      <c r="B653" s="32"/>
      <c r="D653" s="150" t="s">
        <v>251</v>
      </c>
      <c r="F653" s="170" t="s">
        <v>252</v>
      </c>
      <c r="I653" s="171"/>
      <c r="L653" s="32"/>
      <c r="M653" s="172"/>
      <c r="T653" s="56"/>
      <c r="AT653" s="17" t="s">
        <v>251</v>
      </c>
      <c r="AU653" s="17" t="s">
        <v>86</v>
      </c>
    </row>
    <row r="654" spans="2:65" s="12" customFormat="1" ht="10.199999999999999">
      <c r="B654" s="149"/>
      <c r="D654" s="150" t="s">
        <v>204</v>
      </c>
      <c r="E654" s="151" t="s">
        <v>1</v>
      </c>
      <c r="F654" s="152" t="s">
        <v>1242</v>
      </c>
      <c r="H654" s="151" t="s">
        <v>1</v>
      </c>
      <c r="I654" s="153"/>
      <c r="L654" s="149"/>
      <c r="M654" s="154"/>
      <c r="T654" s="155"/>
      <c r="AT654" s="151" t="s">
        <v>204</v>
      </c>
      <c r="AU654" s="151" t="s">
        <v>86</v>
      </c>
      <c r="AV654" s="12" t="s">
        <v>84</v>
      </c>
      <c r="AW654" s="12" t="s">
        <v>32</v>
      </c>
      <c r="AX654" s="12" t="s">
        <v>77</v>
      </c>
      <c r="AY654" s="151" t="s">
        <v>195</v>
      </c>
    </row>
    <row r="655" spans="2:65" s="12" customFormat="1" ht="10.199999999999999">
      <c r="B655" s="149"/>
      <c r="D655" s="150" t="s">
        <v>204</v>
      </c>
      <c r="E655" s="151" t="s">
        <v>1</v>
      </c>
      <c r="F655" s="152" t="s">
        <v>1243</v>
      </c>
      <c r="H655" s="151" t="s">
        <v>1</v>
      </c>
      <c r="I655" s="153"/>
      <c r="L655" s="149"/>
      <c r="M655" s="154"/>
      <c r="T655" s="155"/>
      <c r="AT655" s="151" t="s">
        <v>204</v>
      </c>
      <c r="AU655" s="151" t="s">
        <v>86</v>
      </c>
      <c r="AV655" s="12" t="s">
        <v>84</v>
      </c>
      <c r="AW655" s="12" t="s">
        <v>32</v>
      </c>
      <c r="AX655" s="12" t="s">
        <v>77</v>
      </c>
      <c r="AY655" s="151" t="s">
        <v>195</v>
      </c>
    </row>
    <row r="656" spans="2:65" s="13" customFormat="1" ht="10.199999999999999">
      <c r="B656" s="156"/>
      <c r="D656" s="150" t="s">
        <v>204</v>
      </c>
      <c r="E656" s="157" t="s">
        <v>1</v>
      </c>
      <c r="F656" s="158" t="s">
        <v>1977</v>
      </c>
      <c r="H656" s="159">
        <v>605.9</v>
      </c>
      <c r="I656" s="160"/>
      <c r="L656" s="156"/>
      <c r="M656" s="161"/>
      <c r="T656" s="162"/>
      <c r="AT656" s="157" t="s">
        <v>204</v>
      </c>
      <c r="AU656" s="157" t="s">
        <v>86</v>
      </c>
      <c r="AV656" s="13" t="s">
        <v>86</v>
      </c>
      <c r="AW656" s="13" t="s">
        <v>32</v>
      </c>
      <c r="AX656" s="13" t="s">
        <v>77</v>
      </c>
      <c r="AY656" s="157" t="s">
        <v>195</v>
      </c>
    </row>
    <row r="657" spans="2:65" s="14" customFormat="1" ht="10.199999999999999">
      <c r="B657" s="163"/>
      <c r="D657" s="150" t="s">
        <v>204</v>
      </c>
      <c r="E657" s="164" t="s">
        <v>1</v>
      </c>
      <c r="F657" s="165" t="s">
        <v>220</v>
      </c>
      <c r="H657" s="166">
        <v>605.9</v>
      </c>
      <c r="I657" s="167"/>
      <c r="L657" s="163"/>
      <c r="M657" s="168"/>
      <c r="T657" s="169"/>
      <c r="AT657" s="164" t="s">
        <v>204</v>
      </c>
      <c r="AU657" s="164" t="s">
        <v>86</v>
      </c>
      <c r="AV657" s="14" t="s">
        <v>202</v>
      </c>
      <c r="AW657" s="14" t="s">
        <v>32</v>
      </c>
      <c r="AX657" s="14" t="s">
        <v>84</v>
      </c>
      <c r="AY657" s="164" t="s">
        <v>195</v>
      </c>
    </row>
    <row r="658" spans="2:65" s="1" customFormat="1" ht="24.15" customHeight="1">
      <c r="B658" s="32"/>
      <c r="C658" s="136" t="s">
        <v>1127</v>
      </c>
      <c r="D658" s="136" t="s">
        <v>197</v>
      </c>
      <c r="E658" s="137" t="s">
        <v>1248</v>
      </c>
      <c r="F658" s="138" t="s">
        <v>1249</v>
      </c>
      <c r="G658" s="139" t="s">
        <v>200</v>
      </c>
      <c r="H658" s="140">
        <v>455.52</v>
      </c>
      <c r="I658" s="141"/>
      <c r="J658" s="142">
        <f>ROUND(I658*H658,2)</f>
        <v>0</v>
      </c>
      <c r="K658" s="138" t="s">
        <v>201</v>
      </c>
      <c r="L658" s="32"/>
      <c r="M658" s="143" t="s">
        <v>1</v>
      </c>
      <c r="N658" s="144" t="s">
        <v>42</v>
      </c>
      <c r="P658" s="145">
        <f>O658*H658</f>
        <v>0</v>
      </c>
      <c r="Q658" s="145">
        <v>2.5000000000000001E-4</v>
      </c>
      <c r="R658" s="145">
        <f>Q658*H658</f>
        <v>0.11388</v>
      </c>
      <c r="S658" s="145">
        <v>0</v>
      </c>
      <c r="T658" s="146">
        <f>S658*H658</f>
        <v>0</v>
      </c>
      <c r="AR658" s="147" t="s">
        <v>300</v>
      </c>
      <c r="AT658" s="147" t="s">
        <v>197</v>
      </c>
      <c r="AU658" s="147" t="s">
        <v>86</v>
      </c>
      <c r="AY658" s="17" t="s">
        <v>195</v>
      </c>
      <c r="BE658" s="148">
        <f>IF(N658="základní",J658,0)</f>
        <v>0</v>
      </c>
      <c r="BF658" s="148">
        <f>IF(N658="snížená",J658,0)</f>
        <v>0</v>
      </c>
      <c r="BG658" s="148">
        <f>IF(N658="zákl. přenesená",J658,0)</f>
        <v>0</v>
      </c>
      <c r="BH658" s="148">
        <f>IF(N658="sníž. přenesená",J658,0)</f>
        <v>0</v>
      </c>
      <c r="BI658" s="148">
        <f>IF(N658="nulová",J658,0)</f>
        <v>0</v>
      </c>
      <c r="BJ658" s="17" t="s">
        <v>84</v>
      </c>
      <c r="BK658" s="148">
        <f>ROUND(I658*H658,2)</f>
        <v>0</v>
      </c>
      <c r="BL658" s="17" t="s">
        <v>300</v>
      </c>
      <c r="BM658" s="147" t="s">
        <v>2229</v>
      </c>
    </row>
    <row r="659" spans="2:65" s="12" customFormat="1" ht="10.199999999999999">
      <c r="B659" s="149"/>
      <c r="D659" s="150" t="s">
        <v>204</v>
      </c>
      <c r="E659" s="151" t="s">
        <v>1</v>
      </c>
      <c r="F659" s="152" t="s">
        <v>1251</v>
      </c>
      <c r="H659" s="151" t="s">
        <v>1</v>
      </c>
      <c r="I659" s="153"/>
      <c r="L659" s="149"/>
      <c r="M659" s="154"/>
      <c r="T659" s="155"/>
      <c r="AT659" s="151" t="s">
        <v>204</v>
      </c>
      <c r="AU659" s="151" t="s">
        <v>86</v>
      </c>
      <c r="AV659" s="12" t="s">
        <v>84</v>
      </c>
      <c r="AW659" s="12" t="s">
        <v>32</v>
      </c>
      <c r="AX659" s="12" t="s">
        <v>77</v>
      </c>
      <c r="AY659" s="151" t="s">
        <v>195</v>
      </c>
    </row>
    <row r="660" spans="2:65" s="12" customFormat="1" ht="10.199999999999999">
      <c r="B660" s="149"/>
      <c r="D660" s="150" t="s">
        <v>204</v>
      </c>
      <c r="E660" s="151" t="s">
        <v>1</v>
      </c>
      <c r="F660" s="152" t="s">
        <v>1252</v>
      </c>
      <c r="H660" s="151" t="s">
        <v>1</v>
      </c>
      <c r="I660" s="153"/>
      <c r="L660" s="149"/>
      <c r="M660" s="154"/>
      <c r="T660" s="155"/>
      <c r="AT660" s="151" t="s">
        <v>204</v>
      </c>
      <c r="AU660" s="151" t="s">
        <v>86</v>
      </c>
      <c r="AV660" s="12" t="s">
        <v>84</v>
      </c>
      <c r="AW660" s="12" t="s">
        <v>32</v>
      </c>
      <c r="AX660" s="12" t="s">
        <v>77</v>
      </c>
      <c r="AY660" s="151" t="s">
        <v>195</v>
      </c>
    </row>
    <row r="661" spans="2:65" s="13" customFormat="1" ht="10.199999999999999">
      <c r="B661" s="156"/>
      <c r="D661" s="150" t="s">
        <v>204</v>
      </c>
      <c r="E661" s="157" t="s">
        <v>1</v>
      </c>
      <c r="F661" s="158" t="s">
        <v>1971</v>
      </c>
      <c r="H661" s="159">
        <v>455.52</v>
      </c>
      <c r="I661" s="160"/>
      <c r="L661" s="156"/>
      <c r="M661" s="161"/>
      <c r="T661" s="162"/>
      <c r="AT661" s="157" t="s">
        <v>204</v>
      </c>
      <c r="AU661" s="157" t="s">
        <v>86</v>
      </c>
      <c r="AV661" s="13" t="s">
        <v>86</v>
      </c>
      <c r="AW661" s="13" t="s">
        <v>32</v>
      </c>
      <c r="AX661" s="13" t="s">
        <v>77</v>
      </c>
      <c r="AY661" s="157" t="s">
        <v>195</v>
      </c>
    </row>
    <row r="662" spans="2:65" s="14" customFormat="1" ht="10.199999999999999">
      <c r="B662" s="163"/>
      <c r="D662" s="150" t="s">
        <v>204</v>
      </c>
      <c r="E662" s="164" t="s">
        <v>1</v>
      </c>
      <c r="F662" s="165" t="s">
        <v>220</v>
      </c>
      <c r="H662" s="166">
        <v>455.52</v>
      </c>
      <c r="I662" s="167"/>
      <c r="L662" s="163"/>
      <c r="M662" s="168"/>
      <c r="T662" s="169"/>
      <c r="AT662" s="164" t="s">
        <v>204</v>
      </c>
      <c r="AU662" s="164" t="s">
        <v>86</v>
      </c>
      <c r="AV662" s="14" t="s">
        <v>202</v>
      </c>
      <c r="AW662" s="14" t="s">
        <v>32</v>
      </c>
      <c r="AX662" s="14" t="s">
        <v>84</v>
      </c>
      <c r="AY662" s="164" t="s">
        <v>195</v>
      </c>
    </row>
    <row r="663" spans="2:65" s="1" customFormat="1" ht="16.5" customHeight="1">
      <c r="B663" s="32"/>
      <c r="C663" s="183" t="s">
        <v>1132</v>
      </c>
      <c r="D663" s="183" t="s">
        <v>612</v>
      </c>
      <c r="E663" s="184" t="s">
        <v>1255</v>
      </c>
      <c r="F663" s="185" t="s">
        <v>1256</v>
      </c>
      <c r="G663" s="186" t="s">
        <v>200</v>
      </c>
      <c r="H663" s="187">
        <v>501.072</v>
      </c>
      <c r="I663" s="188"/>
      <c r="J663" s="189">
        <f>ROUND(I663*H663,2)</f>
        <v>0</v>
      </c>
      <c r="K663" s="185" t="s">
        <v>249</v>
      </c>
      <c r="L663" s="190"/>
      <c r="M663" s="191" t="s">
        <v>1</v>
      </c>
      <c r="N663" s="192" t="s">
        <v>42</v>
      </c>
      <c r="P663" s="145">
        <f>O663*H663</f>
        <v>0</v>
      </c>
      <c r="Q663" s="145">
        <v>1.21E-2</v>
      </c>
      <c r="R663" s="145">
        <f>Q663*H663</f>
        <v>6.0629711999999998</v>
      </c>
      <c r="S663" s="145">
        <v>0</v>
      </c>
      <c r="T663" s="146">
        <f>S663*H663</f>
        <v>0</v>
      </c>
      <c r="AR663" s="147" t="s">
        <v>394</v>
      </c>
      <c r="AT663" s="147" t="s">
        <v>612</v>
      </c>
      <c r="AU663" s="147" t="s">
        <v>86</v>
      </c>
      <c r="AY663" s="17" t="s">
        <v>195</v>
      </c>
      <c r="BE663" s="148">
        <f>IF(N663="základní",J663,0)</f>
        <v>0</v>
      </c>
      <c r="BF663" s="148">
        <f>IF(N663="snížená",J663,0)</f>
        <v>0</v>
      </c>
      <c r="BG663" s="148">
        <f>IF(N663="zákl. přenesená",J663,0)</f>
        <v>0</v>
      </c>
      <c r="BH663" s="148">
        <f>IF(N663="sníž. přenesená",J663,0)</f>
        <v>0</v>
      </c>
      <c r="BI663" s="148">
        <f>IF(N663="nulová",J663,0)</f>
        <v>0</v>
      </c>
      <c r="BJ663" s="17" t="s">
        <v>84</v>
      </c>
      <c r="BK663" s="148">
        <f>ROUND(I663*H663,2)</f>
        <v>0</v>
      </c>
      <c r="BL663" s="17" t="s">
        <v>300</v>
      </c>
      <c r="BM663" s="147" t="s">
        <v>2230</v>
      </c>
    </row>
    <row r="664" spans="2:65" s="12" customFormat="1" ht="10.199999999999999">
      <c r="B664" s="149"/>
      <c r="D664" s="150" t="s">
        <v>204</v>
      </c>
      <c r="E664" s="151" t="s">
        <v>1</v>
      </c>
      <c r="F664" s="152" t="s">
        <v>1251</v>
      </c>
      <c r="H664" s="151" t="s">
        <v>1</v>
      </c>
      <c r="I664" s="153"/>
      <c r="L664" s="149"/>
      <c r="M664" s="154"/>
      <c r="T664" s="155"/>
      <c r="AT664" s="151" t="s">
        <v>204</v>
      </c>
      <c r="AU664" s="151" t="s">
        <v>86</v>
      </c>
      <c r="AV664" s="12" t="s">
        <v>84</v>
      </c>
      <c r="AW664" s="12" t="s">
        <v>32</v>
      </c>
      <c r="AX664" s="12" t="s">
        <v>77</v>
      </c>
      <c r="AY664" s="151" t="s">
        <v>195</v>
      </c>
    </row>
    <row r="665" spans="2:65" s="13" customFormat="1" ht="10.199999999999999">
      <c r="B665" s="156"/>
      <c r="D665" s="150" t="s">
        <v>204</v>
      </c>
      <c r="E665" s="157" t="s">
        <v>1</v>
      </c>
      <c r="F665" s="158" t="s">
        <v>1974</v>
      </c>
      <c r="H665" s="159">
        <v>455.52</v>
      </c>
      <c r="I665" s="160"/>
      <c r="L665" s="156"/>
      <c r="M665" s="161"/>
      <c r="T665" s="162"/>
      <c r="AT665" s="157" t="s">
        <v>204</v>
      </c>
      <c r="AU665" s="157" t="s">
        <v>86</v>
      </c>
      <c r="AV665" s="13" t="s">
        <v>86</v>
      </c>
      <c r="AW665" s="13" t="s">
        <v>32</v>
      </c>
      <c r="AX665" s="13" t="s">
        <v>77</v>
      </c>
      <c r="AY665" s="157" t="s">
        <v>195</v>
      </c>
    </row>
    <row r="666" spans="2:65" s="14" customFormat="1" ht="10.199999999999999">
      <c r="B666" s="163"/>
      <c r="D666" s="150" t="s">
        <v>204</v>
      </c>
      <c r="E666" s="164" t="s">
        <v>1</v>
      </c>
      <c r="F666" s="165" t="s">
        <v>220</v>
      </c>
      <c r="H666" s="166">
        <v>455.52</v>
      </c>
      <c r="I666" s="167"/>
      <c r="L666" s="163"/>
      <c r="M666" s="168"/>
      <c r="T666" s="169"/>
      <c r="AT666" s="164" t="s">
        <v>204</v>
      </c>
      <c r="AU666" s="164" t="s">
        <v>86</v>
      </c>
      <c r="AV666" s="14" t="s">
        <v>202</v>
      </c>
      <c r="AW666" s="14" t="s">
        <v>32</v>
      </c>
      <c r="AX666" s="14" t="s">
        <v>84</v>
      </c>
      <c r="AY666" s="164" t="s">
        <v>195</v>
      </c>
    </row>
    <row r="667" spans="2:65" s="13" customFormat="1" ht="10.199999999999999">
      <c r="B667" s="156"/>
      <c r="D667" s="150" t="s">
        <v>204</v>
      </c>
      <c r="F667" s="158" t="s">
        <v>2231</v>
      </c>
      <c r="H667" s="159">
        <v>501.072</v>
      </c>
      <c r="I667" s="160"/>
      <c r="L667" s="156"/>
      <c r="M667" s="161"/>
      <c r="T667" s="162"/>
      <c r="AT667" s="157" t="s">
        <v>204</v>
      </c>
      <c r="AU667" s="157" t="s">
        <v>86</v>
      </c>
      <c r="AV667" s="13" t="s">
        <v>86</v>
      </c>
      <c r="AW667" s="13" t="s">
        <v>4</v>
      </c>
      <c r="AX667" s="13" t="s">
        <v>84</v>
      </c>
      <c r="AY667" s="157" t="s">
        <v>195</v>
      </c>
    </row>
    <row r="668" spans="2:65" s="1" customFormat="1" ht="24.15" customHeight="1">
      <c r="B668" s="32"/>
      <c r="C668" s="136" t="s">
        <v>1138</v>
      </c>
      <c r="D668" s="136" t="s">
        <v>197</v>
      </c>
      <c r="E668" s="137" t="s">
        <v>1248</v>
      </c>
      <c r="F668" s="138" t="s">
        <v>1249</v>
      </c>
      <c r="G668" s="139" t="s">
        <v>200</v>
      </c>
      <c r="H668" s="140">
        <v>175.2</v>
      </c>
      <c r="I668" s="141"/>
      <c r="J668" s="142">
        <f>ROUND(I668*H668,2)</f>
        <v>0</v>
      </c>
      <c r="K668" s="138" t="s">
        <v>201</v>
      </c>
      <c r="L668" s="32"/>
      <c r="M668" s="143" t="s">
        <v>1</v>
      </c>
      <c r="N668" s="144" t="s">
        <v>42</v>
      </c>
      <c r="P668" s="145">
        <f>O668*H668</f>
        <v>0</v>
      </c>
      <c r="Q668" s="145">
        <v>2.5000000000000001E-4</v>
      </c>
      <c r="R668" s="145">
        <f>Q668*H668</f>
        <v>4.3799999999999999E-2</v>
      </c>
      <c r="S668" s="145">
        <v>0</v>
      </c>
      <c r="T668" s="146">
        <f>S668*H668</f>
        <v>0</v>
      </c>
      <c r="AR668" s="147" t="s">
        <v>300</v>
      </c>
      <c r="AT668" s="147" t="s">
        <v>197</v>
      </c>
      <c r="AU668" s="147" t="s">
        <v>86</v>
      </c>
      <c r="AY668" s="17" t="s">
        <v>195</v>
      </c>
      <c r="BE668" s="148">
        <f>IF(N668="základní",J668,0)</f>
        <v>0</v>
      </c>
      <c r="BF668" s="148">
        <f>IF(N668="snížená",J668,0)</f>
        <v>0</v>
      </c>
      <c r="BG668" s="148">
        <f>IF(N668="zákl. přenesená",J668,0)</f>
        <v>0</v>
      </c>
      <c r="BH668" s="148">
        <f>IF(N668="sníž. přenesená",J668,0)</f>
        <v>0</v>
      </c>
      <c r="BI668" s="148">
        <f>IF(N668="nulová",J668,0)</f>
        <v>0</v>
      </c>
      <c r="BJ668" s="17" t="s">
        <v>84</v>
      </c>
      <c r="BK668" s="148">
        <f>ROUND(I668*H668,2)</f>
        <v>0</v>
      </c>
      <c r="BL668" s="17" t="s">
        <v>300</v>
      </c>
      <c r="BM668" s="147" t="s">
        <v>2232</v>
      </c>
    </row>
    <row r="669" spans="2:65" s="12" customFormat="1" ht="10.199999999999999">
      <c r="B669" s="149"/>
      <c r="D669" s="150" t="s">
        <v>204</v>
      </c>
      <c r="E669" s="151" t="s">
        <v>1</v>
      </c>
      <c r="F669" s="152" t="s">
        <v>2233</v>
      </c>
      <c r="H669" s="151" t="s">
        <v>1</v>
      </c>
      <c r="I669" s="153"/>
      <c r="L669" s="149"/>
      <c r="M669" s="154"/>
      <c r="T669" s="155"/>
      <c r="AT669" s="151" t="s">
        <v>204</v>
      </c>
      <c r="AU669" s="151" t="s">
        <v>86</v>
      </c>
      <c r="AV669" s="12" t="s">
        <v>84</v>
      </c>
      <c r="AW669" s="12" t="s">
        <v>32</v>
      </c>
      <c r="AX669" s="12" t="s">
        <v>77</v>
      </c>
      <c r="AY669" s="151" t="s">
        <v>195</v>
      </c>
    </row>
    <row r="670" spans="2:65" s="13" customFormat="1" ht="10.199999999999999">
      <c r="B670" s="156"/>
      <c r="D670" s="150" t="s">
        <v>204</v>
      </c>
      <c r="E670" s="157" t="s">
        <v>1</v>
      </c>
      <c r="F670" s="158" t="s">
        <v>2234</v>
      </c>
      <c r="H670" s="159">
        <v>175.2</v>
      </c>
      <c r="I670" s="160"/>
      <c r="L670" s="156"/>
      <c r="M670" s="161"/>
      <c r="T670" s="162"/>
      <c r="AT670" s="157" t="s">
        <v>204</v>
      </c>
      <c r="AU670" s="157" t="s">
        <v>86</v>
      </c>
      <c r="AV670" s="13" t="s">
        <v>86</v>
      </c>
      <c r="AW670" s="13" t="s">
        <v>32</v>
      </c>
      <c r="AX670" s="13" t="s">
        <v>84</v>
      </c>
      <c r="AY670" s="157" t="s">
        <v>195</v>
      </c>
    </row>
    <row r="671" spans="2:65" s="1" customFormat="1" ht="24.15" customHeight="1">
      <c r="B671" s="32"/>
      <c r="C671" s="183" t="s">
        <v>1144</v>
      </c>
      <c r="D671" s="183" t="s">
        <v>612</v>
      </c>
      <c r="E671" s="184" t="s">
        <v>1263</v>
      </c>
      <c r="F671" s="185" t="s">
        <v>1264</v>
      </c>
      <c r="G671" s="186" t="s">
        <v>200</v>
      </c>
      <c r="H671" s="187">
        <v>201.48</v>
      </c>
      <c r="I671" s="188"/>
      <c r="J671" s="189">
        <f>ROUND(I671*H671,2)</f>
        <v>0</v>
      </c>
      <c r="K671" s="185" t="s">
        <v>201</v>
      </c>
      <c r="L671" s="190"/>
      <c r="M671" s="191" t="s">
        <v>1</v>
      </c>
      <c r="N671" s="192" t="s">
        <v>42</v>
      </c>
      <c r="P671" s="145">
        <f>O671*H671</f>
        <v>0</v>
      </c>
      <c r="Q671" s="145">
        <v>2.66E-3</v>
      </c>
      <c r="R671" s="145">
        <f>Q671*H671</f>
        <v>0.53593679999999999</v>
      </c>
      <c r="S671" s="145">
        <v>0</v>
      </c>
      <c r="T671" s="146">
        <f>S671*H671</f>
        <v>0</v>
      </c>
      <c r="AR671" s="147" t="s">
        <v>394</v>
      </c>
      <c r="AT671" s="147" t="s">
        <v>612</v>
      </c>
      <c r="AU671" s="147" t="s">
        <v>86</v>
      </c>
      <c r="AY671" s="17" t="s">
        <v>195</v>
      </c>
      <c r="BE671" s="148">
        <f>IF(N671="základní",J671,0)</f>
        <v>0</v>
      </c>
      <c r="BF671" s="148">
        <f>IF(N671="snížená",J671,0)</f>
        <v>0</v>
      </c>
      <c r="BG671" s="148">
        <f>IF(N671="zákl. přenesená",J671,0)</f>
        <v>0</v>
      </c>
      <c r="BH671" s="148">
        <f>IF(N671="sníž. přenesená",J671,0)</f>
        <v>0</v>
      </c>
      <c r="BI671" s="148">
        <f>IF(N671="nulová",J671,0)</f>
        <v>0</v>
      </c>
      <c r="BJ671" s="17" t="s">
        <v>84</v>
      </c>
      <c r="BK671" s="148">
        <f>ROUND(I671*H671,2)</f>
        <v>0</v>
      </c>
      <c r="BL671" s="17" t="s">
        <v>300</v>
      </c>
      <c r="BM671" s="147" t="s">
        <v>2235</v>
      </c>
    </row>
    <row r="672" spans="2:65" s="13" customFormat="1" ht="10.199999999999999">
      <c r="B672" s="156"/>
      <c r="D672" s="150" t="s">
        <v>204</v>
      </c>
      <c r="E672" s="157" t="s">
        <v>1</v>
      </c>
      <c r="F672" s="158" t="s">
        <v>2236</v>
      </c>
      <c r="H672" s="159">
        <v>201.48</v>
      </c>
      <c r="I672" s="160"/>
      <c r="L672" s="156"/>
      <c r="M672" s="161"/>
      <c r="T672" s="162"/>
      <c r="AT672" s="157" t="s">
        <v>204</v>
      </c>
      <c r="AU672" s="157" t="s">
        <v>86</v>
      </c>
      <c r="AV672" s="13" t="s">
        <v>86</v>
      </c>
      <c r="AW672" s="13" t="s">
        <v>32</v>
      </c>
      <c r="AX672" s="13" t="s">
        <v>84</v>
      </c>
      <c r="AY672" s="157" t="s">
        <v>195</v>
      </c>
    </row>
    <row r="673" spans="2:65" s="1" customFormat="1" ht="24.15" customHeight="1">
      <c r="B673" s="32"/>
      <c r="C673" s="136" t="s">
        <v>1149</v>
      </c>
      <c r="D673" s="136" t="s">
        <v>197</v>
      </c>
      <c r="E673" s="137" t="s">
        <v>1268</v>
      </c>
      <c r="F673" s="138" t="s">
        <v>1269</v>
      </c>
      <c r="G673" s="139" t="s">
        <v>200</v>
      </c>
      <c r="H673" s="140">
        <v>119.215</v>
      </c>
      <c r="I673" s="141"/>
      <c r="J673" s="142">
        <f>ROUND(I673*H673,2)</f>
        <v>0</v>
      </c>
      <c r="K673" s="138" t="s">
        <v>249</v>
      </c>
      <c r="L673" s="32"/>
      <c r="M673" s="143" t="s">
        <v>1</v>
      </c>
      <c r="N673" s="144" t="s">
        <v>42</v>
      </c>
      <c r="P673" s="145">
        <f>O673*H673</f>
        <v>0</v>
      </c>
      <c r="Q673" s="145">
        <v>2.5000000000000001E-4</v>
      </c>
      <c r="R673" s="145">
        <f>Q673*H673</f>
        <v>2.980375E-2</v>
      </c>
      <c r="S673" s="145">
        <v>0</v>
      </c>
      <c r="T673" s="146">
        <f>S673*H673</f>
        <v>0</v>
      </c>
      <c r="AR673" s="147" t="s">
        <v>300</v>
      </c>
      <c r="AT673" s="147" t="s">
        <v>197</v>
      </c>
      <c r="AU673" s="147" t="s">
        <v>86</v>
      </c>
      <c r="AY673" s="17" t="s">
        <v>195</v>
      </c>
      <c r="BE673" s="148">
        <f>IF(N673="základní",J673,0)</f>
        <v>0</v>
      </c>
      <c r="BF673" s="148">
        <f>IF(N673="snížená",J673,0)</f>
        <v>0</v>
      </c>
      <c r="BG673" s="148">
        <f>IF(N673="zákl. přenesená",J673,0)</f>
        <v>0</v>
      </c>
      <c r="BH673" s="148">
        <f>IF(N673="sníž. přenesená",J673,0)</f>
        <v>0</v>
      </c>
      <c r="BI673" s="148">
        <f>IF(N673="nulová",J673,0)</f>
        <v>0</v>
      </c>
      <c r="BJ673" s="17" t="s">
        <v>84</v>
      </c>
      <c r="BK673" s="148">
        <f>ROUND(I673*H673,2)</f>
        <v>0</v>
      </c>
      <c r="BL673" s="17" t="s">
        <v>300</v>
      </c>
      <c r="BM673" s="147" t="s">
        <v>2237</v>
      </c>
    </row>
    <row r="674" spans="2:65" s="1" customFormat="1" ht="28.8">
      <c r="B674" s="32"/>
      <c r="D674" s="150" t="s">
        <v>251</v>
      </c>
      <c r="F674" s="170" t="s">
        <v>252</v>
      </c>
      <c r="I674" s="171"/>
      <c r="L674" s="32"/>
      <c r="M674" s="172"/>
      <c r="T674" s="56"/>
      <c r="AT674" s="17" t="s">
        <v>251</v>
      </c>
      <c r="AU674" s="17" t="s">
        <v>86</v>
      </c>
    </row>
    <row r="675" spans="2:65" s="12" customFormat="1" ht="10.199999999999999">
      <c r="B675" s="149"/>
      <c r="D675" s="150" t="s">
        <v>204</v>
      </c>
      <c r="E675" s="151" t="s">
        <v>1</v>
      </c>
      <c r="F675" s="152" t="s">
        <v>1251</v>
      </c>
      <c r="H675" s="151" t="s">
        <v>1</v>
      </c>
      <c r="I675" s="153"/>
      <c r="L675" s="149"/>
      <c r="M675" s="154"/>
      <c r="T675" s="155"/>
      <c r="AT675" s="151" t="s">
        <v>204</v>
      </c>
      <c r="AU675" s="151" t="s">
        <v>86</v>
      </c>
      <c r="AV675" s="12" t="s">
        <v>84</v>
      </c>
      <c r="AW675" s="12" t="s">
        <v>32</v>
      </c>
      <c r="AX675" s="12" t="s">
        <v>77</v>
      </c>
      <c r="AY675" s="151" t="s">
        <v>195</v>
      </c>
    </row>
    <row r="676" spans="2:65" s="13" customFormat="1" ht="10.199999999999999">
      <c r="B676" s="156"/>
      <c r="D676" s="150" t="s">
        <v>204</v>
      </c>
      <c r="E676" s="157" t="s">
        <v>1</v>
      </c>
      <c r="F676" s="158" t="s">
        <v>2238</v>
      </c>
      <c r="H676" s="159">
        <v>85.754999999999995</v>
      </c>
      <c r="I676" s="160"/>
      <c r="L676" s="156"/>
      <c r="M676" s="161"/>
      <c r="T676" s="162"/>
      <c r="AT676" s="157" t="s">
        <v>204</v>
      </c>
      <c r="AU676" s="157" t="s">
        <v>86</v>
      </c>
      <c r="AV676" s="13" t="s">
        <v>86</v>
      </c>
      <c r="AW676" s="13" t="s">
        <v>32</v>
      </c>
      <c r="AX676" s="13" t="s">
        <v>77</v>
      </c>
      <c r="AY676" s="157" t="s">
        <v>195</v>
      </c>
    </row>
    <row r="677" spans="2:65" s="13" customFormat="1" ht="10.199999999999999">
      <c r="B677" s="156"/>
      <c r="D677" s="150" t="s">
        <v>204</v>
      </c>
      <c r="E677" s="157" t="s">
        <v>1</v>
      </c>
      <c r="F677" s="158" t="s">
        <v>2139</v>
      </c>
      <c r="H677" s="159">
        <v>8.5</v>
      </c>
      <c r="I677" s="160"/>
      <c r="L677" s="156"/>
      <c r="M677" s="161"/>
      <c r="T677" s="162"/>
      <c r="AT677" s="157" t="s">
        <v>204</v>
      </c>
      <c r="AU677" s="157" t="s">
        <v>86</v>
      </c>
      <c r="AV677" s="13" t="s">
        <v>86</v>
      </c>
      <c r="AW677" s="13" t="s">
        <v>32</v>
      </c>
      <c r="AX677" s="13" t="s">
        <v>77</v>
      </c>
      <c r="AY677" s="157" t="s">
        <v>195</v>
      </c>
    </row>
    <row r="678" spans="2:65" s="13" customFormat="1" ht="10.199999999999999">
      <c r="B678" s="156"/>
      <c r="D678" s="150" t="s">
        <v>204</v>
      </c>
      <c r="E678" s="157" t="s">
        <v>1</v>
      </c>
      <c r="F678" s="158" t="s">
        <v>2140</v>
      </c>
      <c r="H678" s="159">
        <v>24.96</v>
      </c>
      <c r="I678" s="160"/>
      <c r="L678" s="156"/>
      <c r="M678" s="161"/>
      <c r="T678" s="162"/>
      <c r="AT678" s="157" t="s">
        <v>204</v>
      </c>
      <c r="AU678" s="157" t="s">
        <v>86</v>
      </c>
      <c r="AV678" s="13" t="s">
        <v>86</v>
      </c>
      <c r="AW678" s="13" t="s">
        <v>32</v>
      </c>
      <c r="AX678" s="13" t="s">
        <v>77</v>
      </c>
      <c r="AY678" s="157" t="s">
        <v>195</v>
      </c>
    </row>
    <row r="679" spans="2:65" s="14" customFormat="1" ht="10.199999999999999">
      <c r="B679" s="163"/>
      <c r="D679" s="150" t="s">
        <v>204</v>
      </c>
      <c r="E679" s="164" t="s">
        <v>1</v>
      </c>
      <c r="F679" s="165" t="s">
        <v>220</v>
      </c>
      <c r="H679" s="166">
        <v>119.215</v>
      </c>
      <c r="I679" s="167"/>
      <c r="L679" s="163"/>
      <c r="M679" s="168"/>
      <c r="T679" s="169"/>
      <c r="AT679" s="164" t="s">
        <v>204</v>
      </c>
      <c r="AU679" s="164" t="s">
        <v>86</v>
      </c>
      <c r="AV679" s="14" t="s">
        <v>202</v>
      </c>
      <c r="AW679" s="14" t="s">
        <v>32</v>
      </c>
      <c r="AX679" s="14" t="s">
        <v>84</v>
      </c>
      <c r="AY679" s="164" t="s">
        <v>195</v>
      </c>
    </row>
    <row r="680" spans="2:65" s="1" customFormat="1" ht="24.15" customHeight="1">
      <c r="B680" s="32"/>
      <c r="C680" s="136" t="s">
        <v>1154</v>
      </c>
      <c r="D680" s="136" t="s">
        <v>197</v>
      </c>
      <c r="E680" s="137" t="s">
        <v>1272</v>
      </c>
      <c r="F680" s="138" t="s">
        <v>1273</v>
      </c>
      <c r="G680" s="139" t="s">
        <v>432</v>
      </c>
      <c r="H680" s="140">
        <v>1</v>
      </c>
      <c r="I680" s="141"/>
      <c r="J680" s="142">
        <f>ROUND(I680*H680,2)</f>
        <v>0</v>
      </c>
      <c r="K680" s="138" t="s">
        <v>249</v>
      </c>
      <c r="L680" s="32"/>
      <c r="M680" s="143" t="s">
        <v>1</v>
      </c>
      <c r="N680" s="144" t="s">
        <v>42</v>
      </c>
      <c r="P680" s="145">
        <f>O680*H680</f>
        <v>0</v>
      </c>
      <c r="Q680" s="145">
        <v>2.5000000000000001E-4</v>
      </c>
      <c r="R680" s="145">
        <f>Q680*H680</f>
        <v>2.5000000000000001E-4</v>
      </c>
      <c r="S680" s="145">
        <v>0</v>
      </c>
      <c r="T680" s="146">
        <f>S680*H680</f>
        <v>0</v>
      </c>
      <c r="AR680" s="147" t="s">
        <v>300</v>
      </c>
      <c r="AT680" s="147" t="s">
        <v>197</v>
      </c>
      <c r="AU680" s="147" t="s">
        <v>86</v>
      </c>
      <c r="AY680" s="17" t="s">
        <v>195</v>
      </c>
      <c r="BE680" s="148">
        <f>IF(N680="základní",J680,0)</f>
        <v>0</v>
      </c>
      <c r="BF680" s="148">
        <f>IF(N680="snížená",J680,0)</f>
        <v>0</v>
      </c>
      <c r="BG680" s="148">
        <f>IF(N680="zákl. přenesená",J680,0)</f>
        <v>0</v>
      </c>
      <c r="BH680" s="148">
        <f>IF(N680="sníž. přenesená",J680,0)</f>
        <v>0</v>
      </c>
      <c r="BI680" s="148">
        <f>IF(N680="nulová",J680,0)</f>
        <v>0</v>
      </c>
      <c r="BJ680" s="17" t="s">
        <v>84</v>
      </c>
      <c r="BK680" s="148">
        <f>ROUND(I680*H680,2)</f>
        <v>0</v>
      </c>
      <c r="BL680" s="17" t="s">
        <v>300</v>
      </c>
      <c r="BM680" s="147" t="s">
        <v>2239</v>
      </c>
    </row>
    <row r="681" spans="2:65" s="1" customFormat="1" ht="28.8">
      <c r="B681" s="32"/>
      <c r="D681" s="150" t="s">
        <v>251</v>
      </c>
      <c r="F681" s="170" t="s">
        <v>252</v>
      </c>
      <c r="I681" s="171"/>
      <c r="L681" s="32"/>
      <c r="M681" s="172"/>
      <c r="T681" s="56"/>
      <c r="AT681" s="17" t="s">
        <v>251</v>
      </c>
      <c r="AU681" s="17" t="s">
        <v>86</v>
      </c>
    </row>
    <row r="682" spans="2:65" s="12" customFormat="1" ht="10.199999999999999">
      <c r="B682" s="149"/>
      <c r="D682" s="150" t="s">
        <v>204</v>
      </c>
      <c r="E682" s="151" t="s">
        <v>1</v>
      </c>
      <c r="F682" s="152" t="s">
        <v>1251</v>
      </c>
      <c r="H682" s="151" t="s">
        <v>1</v>
      </c>
      <c r="I682" s="153"/>
      <c r="L682" s="149"/>
      <c r="M682" s="154"/>
      <c r="T682" s="155"/>
      <c r="AT682" s="151" t="s">
        <v>204</v>
      </c>
      <c r="AU682" s="151" t="s">
        <v>86</v>
      </c>
      <c r="AV682" s="12" t="s">
        <v>84</v>
      </c>
      <c r="AW682" s="12" t="s">
        <v>32</v>
      </c>
      <c r="AX682" s="12" t="s">
        <v>77</v>
      </c>
      <c r="AY682" s="151" t="s">
        <v>195</v>
      </c>
    </row>
    <row r="683" spans="2:65" s="13" customFormat="1" ht="10.199999999999999">
      <c r="B683" s="156"/>
      <c r="D683" s="150" t="s">
        <v>204</v>
      </c>
      <c r="E683" s="157" t="s">
        <v>1</v>
      </c>
      <c r="F683" s="158" t="s">
        <v>84</v>
      </c>
      <c r="H683" s="159">
        <v>1</v>
      </c>
      <c r="I683" s="160"/>
      <c r="L683" s="156"/>
      <c r="M683" s="161"/>
      <c r="T683" s="162"/>
      <c r="AT683" s="157" t="s">
        <v>204</v>
      </c>
      <c r="AU683" s="157" t="s">
        <v>86</v>
      </c>
      <c r="AV683" s="13" t="s">
        <v>86</v>
      </c>
      <c r="AW683" s="13" t="s">
        <v>32</v>
      </c>
      <c r="AX683" s="13" t="s">
        <v>84</v>
      </c>
      <c r="AY683" s="157" t="s">
        <v>195</v>
      </c>
    </row>
    <row r="684" spans="2:65" s="1" customFormat="1" ht="24.15" customHeight="1">
      <c r="B684" s="32"/>
      <c r="C684" s="136" t="s">
        <v>1161</v>
      </c>
      <c r="D684" s="136" t="s">
        <v>197</v>
      </c>
      <c r="E684" s="137" t="s">
        <v>2240</v>
      </c>
      <c r="F684" s="138" t="s">
        <v>2241</v>
      </c>
      <c r="G684" s="139" t="s">
        <v>244</v>
      </c>
      <c r="H684" s="140">
        <v>1</v>
      </c>
      <c r="I684" s="141"/>
      <c r="J684" s="142">
        <f>ROUND(I684*H684,2)</f>
        <v>0</v>
      </c>
      <c r="K684" s="138" t="s">
        <v>249</v>
      </c>
      <c r="L684" s="32"/>
      <c r="M684" s="143" t="s">
        <v>1</v>
      </c>
      <c r="N684" s="144" t="s">
        <v>42</v>
      </c>
      <c r="P684" s="145">
        <f>O684*H684</f>
        <v>0</v>
      </c>
      <c r="Q684" s="145">
        <v>1.2999999999999999E-4</v>
      </c>
      <c r="R684" s="145">
        <f>Q684*H684</f>
        <v>1.2999999999999999E-4</v>
      </c>
      <c r="S684" s="145">
        <v>0</v>
      </c>
      <c r="T684" s="146">
        <f>S684*H684</f>
        <v>0</v>
      </c>
      <c r="AR684" s="147" t="s">
        <v>300</v>
      </c>
      <c r="AT684" s="147" t="s">
        <v>197</v>
      </c>
      <c r="AU684" s="147" t="s">
        <v>86</v>
      </c>
      <c r="AY684" s="17" t="s">
        <v>195</v>
      </c>
      <c r="BE684" s="148">
        <f>IF(N684="základní",J684,0)</f>
        <v>0</v>
      </c>
      <c r="BF684" s="148">
        <f>IF(N684="snížená",J684,0)</f>
        <v>0</v>
      </c>
      <c r="BG684" s="148">
        <f>IF(N684="zákl. přenesená",J684,0)</f>
        <v>0</v>
      </c>
      <c r="BH684" s="148">
        <f>IF(N684="sníž. přenesená",J684,0)</f>
        <v>0</v>
      </c>
      <c r="BI684" s="148">
        <f>IF(N684="nulová",J684,0)</f>
        <v>0</v>
      </c>
      <c r="BJ684" s="17" t="s">
        <v>84</v>
      </c>
      <c r="BK684" s="148">
        <f>ROUND(I684*H684,2)</f>
        <v>0</v>
      </c>
      <c r="BL684" s="17" t="s">
        <v>300</v>
      </c>
      <c r="BM684" s="147" t="s">
        <v>2242</v>
      </c>
    </row>
    <row r="685" spans="2:65" s="1" customFormat="1" ht="28.8">
      <c r="B685" s="32"/>
      <c r="D685" s="150" t="s">
        <v>251</v>
      </c>
      <c r="F685" s="170" t="s">
        <v>252</v>
      </c>
      <c r="I685" s="171"/>
      <c r="L685" s="32"/>
      <c r="M685" s="172"/>
      <c r="T685" s="56"/>
      <c r="AT685" s="17" t="s">
        <v>251</v>
      </c>
      <c r="AU685" s="17" t="s">
        <v>86</v>
      </c>
    </row>
    <row r="686" spans="2:65" s="12" customFormat="1" ht="10.199999999999999">
      <c r="B686" s="149"/>
      <c r="D686" s="150" t="s">
        <v>204</v>
      </c>
      <c r="E686" s="151" t="s">
        <v>1</v>
      </c>
      <c r="F686" s="152" t="s">
        <v>2243</v>
      </c>
      <c r="H686" s="151" t="s">
        <v>1</v>
      </c>
      <c r="I686" s="153"/>
      <c r="L686" s="149"/>
      <c r="M686" s="154"/>
      <c r="T686" s="155"/>
      <c r="AT686" s="151" t="s">
        <v>204</v>
      </c>
      <c r="AU686" s="151" t="s">
        <v>86</v>
      </c>
      <c r="AV686" s="12" t="s">
        <v>84</v>
      </c>
      <c r="AW686" s="12" t="s">
        <v>32</v>
      </c>
      <c r="AX686" s="12" t="s">
        <v>77</v>
      </c>
      <c r="AY686" s="151" t="s">
        <v>195</v>
      </c>
    </row>
    <row r="687" spans="2:65" s="13" customFormat="1" ht="10.199999999999999">
      <c r="B687" s="156"/>
      <c r="D687" s="150" t="s">
        <v>204</v>
      </c>
      <c r="E687" s="157" t="s">
        <v>1</v>
      </c>
      <c r="F687" s="158" t="s">
        <v>84</v>
      </c>
      <c r="H687" s="159">
        <v>1</v>
      </c>
      <c r="I687" s="160"/>
      <c r="L687" s="156"/>
      <c r="M687" s="161"/>
      <c r="T687" s="162"/>
      <c r="AT687" s="157" t="s">
        <v>204</v>
      </c>
      <c r="AU687" s="157" t="s">
        <v>86</v>
      </c>
      <c r="AV687" s="13" t="s">
        <v>86</v>
      </c>
      <c r="AW687" s="13" t="s">
        <v>32</v>
      </c>
      <c r="AX687" s="13" t="s">
        <v>84</v>
      </c>
      <c r="AY687" s="157" t="s">
        <v>195</v>
      </c>
    </row>
    <row r="688" spans="2:65" s="1" customFormat="1" ht="33" customHeight="1">
      <c r="B688" s="32"/>
      <c r="C688" s="136" t="s">
        <v>1167</v>
      </c>
      <c r="D688" s="136" t="s">
        <v>197</v>
      </c>
      <c r="E688" s="137" t="s">
        <v>1287</v>
      </c>
      <c r="F688" s="138" t="s">
        <v>2244</v>
      </c>
      <c r="G688" s="139" t="s">
        <v>244</v>
      </c>
      <c r="H688" s="140">
        <v>5</v>
      </c>
      <c r="I688" s="141"/>
      <c r="J688" s="142">
        <f>ROUND(I688*H688,2)</f>
        <v>0</v>
      </c>
      <c r="K688" s="138" t="s">
        <v>249</v>
      </c>
      <c r="L688" s="32"/>
      <c r="M688" s="143" t="s">
        <v>1</v>
      </c>
      <c r="N688" s="144" t="s">
        <v>42</v>
      </c>
      <c r="P688" s="145">
        <f>O688*H688</f>
        <v>0</v>
      </c>
      <c r="Q688" s="145">
        <v>0</v>
      </c>
      <c r="R688" s="145">
        <f>Q688*H688</f>
        <v>0</v>
      </c>
      <c r="S688" s="145">
        <v>0</v>
      </c>
      <c r="T688" s="146">
        <f>S688*H688</f>
        <v>0</v>
      </c>
      <c r="AR688" s="147" t="s">
        <v>300</v>
      </c>
      <c r="AT688" s="147" t="s">
        <v>197</v>
      </c>
      <c r="AU688" s="147" t="s">
        <v>86</v>
      </c>
      <c r="AY688" s="17" t="s">
        <v>195</v>
      </c>
      <c r="BE688" s="148">
        <f>IF(N688="základní",J688,0)</f>
        <v>0</v>
      </c>
      <c r="BF688" s="148">
        <f>IF(N688="snížená",J688,0)</f>
        <v>0</v>
      </c>
      <c r="BG688" s="148">
        <f>IF(N688="zákl. přenesená",J688,0)</f>
        <v>0</v>
      </c>
      <c r="BH688" s="148">
        <f>IF(N688="sníž. přenesená",J688,0)</f>
        <v>0</v>
      </c>
      <c r="BI688" s="148">
        <f>IF(N688="nulová",J688,0)</f>
        <v>0</v>
      </c>
      <c r="BJ688" s="17" t="s">
        <v>84</v>
      </c>
      <c r="BK688" s="148">
        <f>ROUND(I688*H688,2)</f>
        <v>0</v>
      </c>
      <c r="BL688" s="17" t="s">
        <v>300</v>
      </c>
      <c r="BM688" s="147" t="s">
        <v>2245</v>
      </c>
    </row>
    <row r="689" spans="2:65" s="1" customFormat="1" ht="28.8">
      <c r="B689" s="32"/>
      <c r="D689" s="150" t="s">
        <v>251</v>
      </c>
      <c r="F689" s="170" t="s">
        <v>252</v>
      </c>
      <c r="I689" s="171"/>
      <c r="L689" s="32"/>
      <c r="M689" s="172"/>
      <c r="T689" s="56"/>
      <c r="AT689" s="17" t="s">
        <v>251</v>
      </c>
      <c r="AU689" s="17" t="s">
        <v>86</v>
      </c>
    </row>
    <row r="690" spans="2:65" s="12" customFormat="1" ht="20.399999999999999">
      <c r="B690" s="149"/>
      <c r="D690" s="150" t="s">
        <v>204</v>
      </c>
      <c r="E690" s="151" t="s">
        <v>1</v>
      </c>
      <c r="F690" s="152" t="s">
        <v>1290</v>
      </c>
      <c r="H690" s="151" t="s">
        <v>1</v>
      </c>
      <c r="I690" s="153"/>
      <c r="L690" s="149"/>
      <c r="M690" s="154"/>
      <c r="T690" s="155"/>
      <c r="AT690" s="151" t="s">
        <v>204</v>
      </c>
      <c r="AU690" s="151" t="s">
        <v>86</v>
      </c>
      <c r="AV690" s="12" t="s">
        <v>84</v>
      </c>
      <c r="AW690" s="12" t="s">
        <v>32</v>
      </c>
      <c r="AX690" s="12" t="s">
        <v>77</v>
      </c>
      <c r="AY690" s="151" t="s">
        <v>195</v>
      </c>
    </row>
    <row r="691" spans="2:65" s="13" customFormat="1" ht="10.199999999999999">
      <c r="B691" s="156"/>
      <c r="D691" s="150" t="s">
        <v>204</v>
      </c>
      <c r="E691" s="157" t="s">
        <v>1</v>
      </c>
      <c r="F691" s="158" t="s">
        <v>225</v>
      </c>
      <c r="H691" s="159">
        <v>5</v>
      </c>
      <c r="I691" s="160"/>
      <c r="L691" s="156"/>
      <c r="M691" s="161"/>
      <c r="T691" s="162"/>
      <c r="AT691" s="157" t="s">
        <v>204</v>
      </c>
      <c r="AU691" s="157" t="s">
        <v>86</v>
      </c>
      <c r="AV691" s="13" t="s">
        <v>86</v>
      </c>
      <c r="AW691" s="13" t="s">
        <v>32</v>
      </c>
      <c r="AX691" s="13" t="s">
        <v>84</v>
      </c>
      <c r="AY691" s="157" t="s">
        <v>195</v>
      </c>
    </row>
    <row r="692" spans="2:65" s="1" customFormat="1" ht="33" customHeight="1">
      <c r="B692" s="32"/>
      <c r="C692" s="136" t="s">
        <v>1172</v>
      </c>
      <c r="D692" s="136" t="s">
        <v>197</v>
      </c>
      <c r="E692" s="137" t="s">
        <v>2246</v>
      </c>
      <c r="F692" s="138" t="s">
        <v>2247</v>
      </c>
      <c r="G692" s="139" t="s">
        <v>244</v>
      </c>
      <c r="H692" s="140">
        <v>1</v>
      </c>
      <c r="I692" s="141"/>
      <c r="J692" s="142">
        <f>ROUND(I692*H692,2)</f>
        <v>0</v>
      </c>
      <c r="K692" s="138" t="s">
        <v>249</v>
      </c>
      <c r="L692" s="32"/>
      <c r="M692" s="143" t="s">
        <v>1</v>
      </c>
      <c r="N692" s="144" t="s">
        <v>42</v>
      </c>
      <c r="P692" s="145">
        <f>O692*H692</f>
        <v>0</v>
      </c>
      <c r="Q692" s="145">
        <v>0</v>
      </c>
      <c r="R692" s="145">
        <f>Q692*H692</f>
        <v>0</v>
      </c>
      <c r="S692" s="145">
        <v>0</v>
      </c>
      <c r="T692" s="146">
        <f>S692*H692</f>
        <v>0</v>
      </c>
      <c r="AR692" s="147" t="s">
        <v>300</v>
      </c>
      <c r="AT692" s="147" t="s">
        <v>197</v>
      </c>
      <c r="AU692" s="147" t="s">
        <v>86</v>
      </c>
      <c r="AY692" s="17" t="s">
        <v>195</v>
      </c>
      <c r="BE692" s="148">
        <f>IF(N692="základní",J692,0)</f>
        <v>0</v>
      </c>
      <c r="BF692" s="148">
        <f>IF(N692="snížená",J692,0)</f>
        <v>0</v>
      </c>
      <c r="BG692" s="148">
        <f>IF(N692="zákl. přenesená",J692,0)</f>
        <v>0</v>
      </c>
      <c r="BH692" s="148">
        <f>IF(N692="sníž. přenesená",J692,0)</f>
        <v>0</v>
      </c>
      <c r="BI692" s="148">
        <f>IF(N692="nulová",J692,0)</f>
        <v>0</v>
      </c>
      <c r="BJ692" s="17" t="s">
        <v>84</v>
      </c>
      <c r="BK692" s="148">
        <f>ROUND(I692*H692,2)</f>
        <v>0</v>
      </c>
      <c r="BL692" s="17" t="s">
        <v>300</v>
      </c>
      <c r="BM692" s="147" t="s">
        <v>2248</v>
      </c>
    </row>
    <row r="693" spans="2:65" s="1" customFormat="1" ht="28.8">
      <c r="B693" s="32"/>
      <c r="D693" s="150" t="s">
        <v>251</v>
      </c>
      <c r="F693" s="170" t="s">
        <v>252</v>
      </c>
      <c r="I693" s="171"/>
      <c r="L693" s="32"/>
      <c r="M693" s="172"/>
      <c r="T693" s="56"/>
      <c r="AT693" s="17" t="s">
        <v>251</v>
      </c>
      <c r="AU693" s="17" t="s">
        <v>86</v>
      </c>
    </row>
    <row r="694" spans="2:65" s="12" customFormat="1" ht="20.399999999999999">
      <c r="B694" s="149"/>
      <c r="D694" s="150" t="s">
        <v>204</v>
      </c>
      <c r="E694" s="151" t="s">
        <v>1</v>
      </c>
      <c r="F694" s="152" t="s">
        <v>1290</v>
      </c>
      <c r="H694" s="151" t="s">
        <v>1</v>
      </c>
      <c r="I694" s="153"/>
      <c r="L694" s="149"/>
      <c r="M694" s="154"/>
      <c r="T694" s="155"/>
      <c r="AT694" s="151" t="s">
        <v>204</v>
      </c>
      <c r="AU694" s="151" t="s">
        <v>86</v>
      </c>
      <c r="AV694" s="12" t="s">
        <v>84</v>
      </c>
      <c r="AW694" s="12" t="s">
        <v>32</v>
      </c>
      <c r="AX694" s="12" t="s">
        <v>77</v>
      </c>
      <c r="AY694" s="151" t="s">
        <v>195</v>
      </c>
    </row>
    <row r="695" spans="2:65" s="13" customFormat="1" ht="10.199999999999999">
      <c r="B695" s="156"/>
      <c r="D695" s="150" t="s">
        <v>204</v>
      </c>
      <c r="E695" s="157" t="s">
        <v>1</v>
      </c>
      <c r="F695" s="158" t="s">
        <v>84</v>
      </c>
      <c r="H695" s="159">
        <v>1</v>
      </c>
      <c r="I695" s="160"/>
      <c r="L695" s="156"/>
      <c r="M695" s="161"/>
      <c r="T695" s="162"/>
      <c r="AT695" s="157" t="s">
        <v>204</v>
      </c>
      <c r="AU695" s="157" t="s">
        <v>86</v>
      </c>
      <c r="AV695" s="13" t="s">
        <v>86</v>
      </c>
      <c r="AW695" s="13" t="s">
        <v>32</v>
      </c>
      <c r="AX695" s="13" t="s">
        <v>84</v>
      </c>
      <c r="AY695" s="157" t="s">
        <v>195</v>
      </c>
    </row>
    <row r="696" spans="2:65" s="1" customFormat="1" ht="24.15" customHeight="1">
      <c r="B696" s="32"/>
      <c r="C696" s="136" t="s">
        <v>1176</v>
      </c>
      <c r="D696" s="136" t="s">
        <v>197</v>
      </c>
      <c r="E696" s="137" t="s">
        <v>1307</v>
      </c>
      <c r="F696" s="138" t="s">
        <v>1308</v>
      </c>
      <c r="G696" s="139" t="s">
        <v>329</v>
      </c>
      <c r="H696" s="140">
        <v>36.5</v>
      </c>
      <c r="I696" s="141"/>
      <c r="J696" s="142">
        <f>ROUND(I696*H696,2)</f>
        <v>0</v>
      </c>
      <c r="K696" s="138" t="s">
        <v>249</v>
      </c>
      <c r="L696" s="32"/>
      <c r="M696" s="143" t="s">
        <v>1</v>
      </c>
      <c r="N696" s="144" t="s">
        <v>42</v>
      </c>
      <c r="P696" s="145">
        <f>O696*H696</f>
        <v>0</v>
      </c>
      <c r="Q696" s="145">
        <v>0</v>
      </c>
      <c r="R696" s="145">
        <f>Q696*H696</f>
        <v>0</v>
      </c>
      <c r="S696" s="145">
        <v>0</v>
      </c>
      <c r="T696" s="146">
        <f>S696*H696</f>
        <v>0</v>
      </c>
      <c r="AR696" s="147" t="s">
        <v>300</v>
      </c>
      <c r="AT696" s="147" t="s">
        <v>197</v>
      </c>
      <c r="AU696" s="147" t="s">
        <v>86</v>
      </c>
      <c r="AY696" s="17" t="s">
        <v>195</v>
      </c>
      <c r="BE696" s="148">
        <f>IF(N696="základní",J696,0)</f>
        <v>0</v>
      </c>
      <c r="BF696" s="148">
        <f>IF(N696="snížená",J696,0)</f>
        <v>0</v>
      </c>
      <c r="BG696" s="148">
        <f>IF(N696="zákl. přenesená",J696,0)</f>
        <v>0</v>
      </c>
      <c r="BH696" s="148">
        <f>IF(N696="sníž. přenesená",J696,0)</f>
        <v>0</v>
      </c>
      <c r="BI696" s="148">
        <f>IF(N696="nulová",J696,0)</f>
        <v>0</v>
      </c>
      <c r="BJ696" s="17" t="s">
        <v>84</v>
      </c>
      <c r="BK696" s="148">
        <f>ROUND(I696*H696,2)</f>
        <v>0</v>
      </c>
      <c r="BL696" s="17" t="s">
        <v>300</v>
      </c>
      <c r="BM696" s="147" t="s">
        <v>2249</v>
      </c>
    </row>
    <row r="697" spans="2:65" s="1" customFormat="1" ht="28.8">
      <c r="B697" s="32"/>
      <c r="D697" s="150" t="s">
        <v>251</v>
      </c>
      <c r="F697" s="170" t="s">
        <v>252</v>
      </c>
      <c r="I697" s="171"/>
      <c r="L697" s="32"/>
      <c r="M697" s="172"/>
      <c r="T697" s="56"/>
      <c r="AT697" s="17" t="s">
        <v>251</v>
      </c>
      <c r="AU697" s="17" t="s">
        <v>86</v>
      </c>
    </row>
    <row r="698" spans="2:65" s="12" customFormat="1" ht="20.399999999999999">
      <c r="B698" s="149"/>
      <c r="D698" s="150" t="s">
        <v>204</v>
      </c>
      <c r="E698" s="151" t="s">
        <v>1</v>
      </c>
      <c r="F698" s="152" t="s">
        <v>1290</v>
      </c>
      <c r="H698" s="151" t="s">
        <v>1</v>
      </c>
      <c r="I698" s="153"/>
      <c r="L698" s="149"/>
      <c r="M698" s="154"/>
      <c r="T698" s="155"/>
      <c r="AT698" s="151" t="s">
        <v>204</v>
      </c>
      <c r="AU698" s="151" t="s">
        <v>86</v>
      </c>
      <c r="AV698" s="12" t="s">
        <v>84</v>
      </c>
      <c r="AW698" s="12" t="s">
        <v>32</v>
      </c>
      <c r="AX698" s="12" t="s">
        <v>77</v>
      </c>
      <c r="AY698" s="151" t="s">
        <v>195</v>
      </c>
    </row>
    <row r="699" spans="2:65" s="12" customFormat="1" ht="10.199999999999999">
      <c r="B699" s="149"/>
      <c r="D699" s="150" t="s">
        <v>204</v>
      </c>
      <c r="E699" s="151" t="s">
        <v>1</v>
      </c>
      <c r="F699" s="152" t="s">
        <v>1310</v>
      </c>
      <c r="H699" s="151" t="s">
        <v>1</v>
      </c>
      <c r="I699" s="153"/>
      <c r="L699" s="149"/>
      <c r="M699" s="154"/>
      <c r="T699" s="155"/>
      <c r="AT699" s="151" t="s">
        <v>204</v>
      </c>
      <c r="AU699" s="151" t="s">
        <v>86</v>
      </c>
      <c r="AV699" s="12" t="s">
        <v>84</v>
      </c>
      <c r="AW699" s="12" t="s">
        <v>32</v>
      </c>
      <c r="AX699" s="12" t="s">
        <v>77</v>
      </c>
      <c r="AY699" s="151" t="s">
        <v>195</v>
      </c>
    </row>
    <row r="700" spans="2:65" s="13" customFormat="1" ht="10.199999999999999">
      <c r="B700" s="156"/>
      <c r="D700" s="150" t="s">
        <v>204</v>
      </c>
      <c r="E700" s="157" t="s">
        <v>1</v>
      </c>
      <c r="F700" s="158" t="s">
        <v>1979</v>
      </c>
      <c r="H700" s="159">
        <v>36.5</v>
      </c>
      <c r="I700" s="160"/>
      <c r="L700" s="156"/>
      <c r="M700" s="161"/>
      <c r="T700" s="162"/>
      <c r="AT700" s="157" t="s">
        <v>204</v>
      </c>
      <c r="AU700" s="157" t="s">
        <v>86</v>
      </c>
      <c r="AV700" s="13" t="s">
        <v>86</v>
      </c>
      <c r="AW700" s="13" t="s">
        <v>32</v>
      </c>
      <c r="AX700" s="13" t="s">
        <v>84</v>
      </c>
      <c r="AY700" s="157" t="s">
        <v>195</v>
      </c>
    </row>
    <row r="701" spans="2:65" s="1" customFormat="1" ht="21.75" customHeight="1">
      <c r="B701" s="32"/>
      <c r="C701" s="136" t="s">
        <v>1180</v>
      </c>
      <c r="D701" s="136" t="s">
        <v>197</v>
      </c>
      <c r="E701" s="137" t="s">
        <v>1313</v>
      </c>
      <c r="F701" s="138" t="s">
        <v>1314</v>
      </c>
      <c r="G701" s="139" t="s">
        <v>432</v>
      </c>
      <c r="H701" s="140">
        <v>1</v>
      </c>
      <c r="I701" s="141"/>
      <c r="J701" s="142">
        <f>ROUND(I701*H701,2)</f>
        <v>0</v>
      </c>
      <c r="K701" s="138" t="s">
        <v>249</v>
      </c>
      <c r="L701" s="32"/>
      <c r="M701" s="143" t="s">
        <v>1</v>
      </c>
      <c r="N701" s="144" t="s">
        <v>42</v>
      </c>
      <c r="P701" s="145">
        <f>O701*H701</f>
        <v>0</v>
      </c>
      <c r="Q701" s="145">
        <v>0</v>
      </c>
      <c r="R701" s="145">
        <f>Q701*H701</f>
        <v>0</v>
      </c>
      <c r="S701" s="145">
        <v>0</v>
      </c>
      <c r="T701" s="146">
        <f>S701*H701</f>
        <v>0</v>
      </c>
      <c r="AR701" s="147" t="s">
        <v>300</v>
      </c>
      <c r="AT701" s="147" t="s">
        <v>197</v>
      </c>
      <c r="AU701" s="147" t="s">
        <v>86</v>
      </c>
      <c r="AY701" s="17" t="s">
        <v>195</v>
      </c>
      <c r="BE701" s="148">
        <f>IF(N701="základní",J701,0)</f>
        <v>0</v>
      </c>
      <c r="BF701" s="148">
        <f>IF(N701="snížená",J701,0)</f>
        <v>0</v>
      </c>
      <c r="BG701" s="148">
        <f>IF(N701="zákl. přenesená",J701,0)</f>
        <v>0</v>
      </c>
      <c r="BH701" s="148">
        <f>IF(N701="sníž. přenesená",J701,0)</f>
        <v>0</v>
      </c>
      <c r="BI701" s="148">
        <f>IF(N701="nulová",J701,0)</f>
        <v>0</v>
      </c>
      <c r="BJ701" s="17" t="s">
        <v>84</v>
      </c>
      <c r="BK701" s="148">
        <f>ROUND(I701*H701,2)</f>
        <v>0</v>
      </c>
      <c r="BL701" s="17" t="s">
        <v>300</v>
      </c>
      <c r="BM701" s="147" t="s">
        <v>2250</v>
      </c>
    </row>
    <row r="702" spans="2:65" s="1" customFormat="1" ht="67.2">
      <c r="B702" s="32"/>
      <c r="D702" s="150" t="s">
        <v>251</v>
      </c>
      <c r="F702" s="170" t="s">
        <v>1316</v>
      </c>
      <c r="I702" s="171"/>
      <c r="L702" s="32"/>
      <c r="M702" s="172"/>
      <c r="T702" s="56"/>
      <c r="AT702" s="17" t="s">
        <v>251</v>
      </c>
      <c r="AU702" s="17" t="s">
        <v>86</v>
      </c>
    </row>
    <row r="703" spans="2:65" s="12" customFormat="1" ht="20.399999999999999">
      <c r="B703" s="149"/>
      <c r="D703" s="150" t="s">
        <v>204</v>
      </c>
      <c r="E703" s="151" t="s">
        <v>1</v>
      </c>
      <c r="F703" s="152" t="s">
        <v>1317</v>
      </c>
      <c r="H703" s="151" t="s">
        <v>1</v>
      </c>
      <c r="I703" s="153"/>
      <c r="L703" s="149"/>
      <c r="M703" s="154"/>
      <c r="T703" s="155"/>
      <c r="AT703" s="151" t="s">
        <v>204</v>
      </c>
      <c r="AU703" s="151" t="s">
        <v>86</v>
      </c>
      <c r="AV703" s="12" t="s">
        <v>84</v>
      </c>
      <c r="AW703" s="12" t="s">
        <v>32</v>
      </c>
      <c r="AX703" s="12" t="s">
        <v>77</v>
      </c>
      <c r="AY703" s="151" t="s">
        <v>195</v>
      </c>
    </row>
    <row r="704" spans="2:65" s="13" customFormat="1" ht="10.199999999999999">
      <c r="B704" s="156"/>
      <c r="D704" s="150" t="s">
        <v>204</v>
      </c>
      <c r="E704" s="157" t="s">
        <v>1</v>
      </c>
      <c r="F704" s="158" t="s">
        <v>84</v>
      </c>
      <c r="H704" s="159">
        <v>1</v>
      </c>
      <c r="I704" s="160"/>
      <c r="L704" s="156"/>
      <c r="M704" s="161"/>
      <c r="T704" s="162"/>
      <c r="AT704" s="157" t="s">
        <v>204</v>
      </c>
      <c r="AU704" s="157" t="s">
        <v>86</v>
      </c>
      <c r="AV704" s="13" t="s">
        <v>86</v>
      </c>
      <c r="AW704" s="13" t="s">
        <v>32</v>
      </c>
      <c r="AX704" s="13" t="s">
        <v>84</v>
      </c>
      <c r="AY704" s="157" t="s">
        <v>195</v>
      </c>
    </row>
    <row r="705" spans="2:65" s="1" customFormat="1" ht="24.15" customHeight="1">
      <c r="B705" s="32"/>
      <c r="C705" s="136" t="s">
        <v>1186</v>
      </c>
      <c r="D705" s="136" t="s">
        <v>197</v>
      </c>
      <c r="E705" s="137" t="s">
        <v>1319</v>
      </c>
      <c r="F705" s="138" t="s">
        <v>1320</v>
      </c>
      <c r="G705" s="139" t="s">
        <v>237</v>
      </c>
      <c r="H705" s="140">
        <v>6.9560000000000004</v>
      </c>
      <c r="I705" s="141"/>
      <c r="J705" s="142">
        <f>ROUND(I705*H705,2)</f>
        <v>0</v>
      </c>
      <c r="K705" s="138" t="s">
        <v>201</v>
      </c>
      <c r="L705" s="32"/>
      <c r="M705" s="143" t="s">
        <v>1</v>
      </c>
      <c r="N705" s="144" t="s">
        <v>42</v>
      </c>
      <c r="P705" s="145">
        <f>O705*H705</f>
        <v>0</v>
      </c>
      <c r="Q705" s="145">
        <v>0</v>
      </c>
      <c r="R705" s="145">
        <f>Q705*H705</f>
        <v>0</v>
      </c>
      <c r="S705" s="145">
        <v>0</v>
      </c>
      <c r="T705" s="146">
        <f>S705*H705</f>
        <v>0</v>
      </c>
      <c r="AR705" s="147" t="s">
        <v>300</v>
      </c>
      <c r="AT705" s="147" t="s">
        <v>197</v>
      </c>
      <c r="AU705" s="147" t="s">
        <v>86</v>
      </c>
      <c r="AY705" s="17" t="s">
        <v>195</v>
      </c>
      <c r="BE705" s="148">
        <f>IF(N705="základní",J705,0)</f>
        <v>0</v>
      </c>
      <c r="BF705" s="148">
        <f>IF(N705="snížená",J705,0)</f>
        <v>0</v>
      </c>
      <c r="BG705" s="148">
        <f>IF(N705="zákl. přenesená",J705,0)</f>
        <v>0</v>
      </c>
      <c r="BH705" s="148">
        <f>IF(N705="sníž. přenesená",J705,0)</f>
        <v>0</v>
      </c>
      <c r="BI705" s="148">
        <f>IF(N705="nulová",J705,0)</f>
        <v>0</v>
      </c>
      <c r="BJ705" s="17" t="s">
        <v>84</v>
      </c>
      <c r="BK705" s="148">
        <f>ROUND(I705*H705,2)</f>
        <v>0</v>
      </c>
      <c r="BL705" s="17" t="s">
        <v>300</v>
      </c>
      <c r="BM705" s="147" t="s">
        <v>2251</v>
      </c>
    </row>
    <row r="706" spans="2:65" s="11" customFormat="1" ht="22.8" customHeight="1">
      <c r="B706" s="124"/>
      <c r="D706" s="125" t="s">
        <v>76</v>
      </c>
      <c r="E706" s="134" t="s">
        <v>531</v>
      </c>
      <c r="F706" s="134" t="s">
        <v>532</v>
      </c>
      <c r="I706" s="127"/>
      <c r="J706" s="135">
        <f>BK706</f>
        <v>0</v>
      </c>
      <c r="L706" s="124"/>
      <c r="M706" s="129"/>
      <c r="P706" s="130">
        <f>SUM(P707:P744)</f>
        <v>0</v>
      </c>
      <c r="R706" s="130">
        <f>SUM(R707:R744)</f>
        <v>5.5511356799999998</v>
      </c>
      <c r="T706" s="131">
        <f>SUM(T707:T744)</f>
        <v>0</v>
      </c>
      <c r="AR706" s="125" t="s">
        <v>86</v>
      </c>
      <c r="AT706" s="132" t="s">
        <v>76</v>
      </c>
      <c r="AU706" s="132" t="s">
        <v>84</v>
      </c>
      <c r="AY706" s="125" t="s">
        <v>195</v>
      </c>
      <c r="BK706" s="133">
        <f>SUM(BK707:BK744)</f>
        <v>0</v>
      </c>
    </row>
    <row r="707" spans="2:65" s="1" customFormat="1" ht="21.75" customHeight="1">
      <c r="B707" s="32"/>
      <c r="C707" s="136" t="s">
        <v>1192</v>
      </c>
      <c r="D707" s="136" t="s">
        <v>197</v>
      </c>
      <c r="E707" s="137" t="s">
        <v>1373</v>
      </c>
      <c r="F707" s="138" t="s">
        <v>1374</v>
      </c>
      <c r="G707" s="139" t="s">
        <v>329</v>
      </c>
      <c r="H707" s="140">
        <v>92.94</v>
      </c>
      <c r="I707" s="141"/>
      <c r="J707" s="142">
        <f>ROUND(I707*H707,2)</f>
        <v>0</v>
      </c>
      <c r="K707" s="138" t="s">
        <v>249</v>
      </c>
      <c r="L707" s="32"/>
      <c r="M707" s="143" t="s">
        <v>1</v>
      </c>
      <c r="N707" s="144" t="s">
        <v>42</v>
      </c>
      <c r="P707" s="145">
        <f>O707*H707</f>
        <v>0</v>
      </c>
      <c r="Q707" s="145">
        <v>3.1199999999999999E-3</v>
      </c>
      <c r="R707" s="145">
        <f>Q707*H707</f>
        <v>0.28997279999999998</v>
      </c>
      <c r="S707" s="145">
        <v>0</v>
      </c>
      <c r="T707" s="146">
        <f>S707*H707</f>
        <v>0</v>
      </c>
      <c r="AR707" s="147" t="s">
        <v>300</v>
      </c>
      <c r="AT707" s="147" t="s">
        <v>197</v>
      </c>
      <c r="AU707" s="147" t="s">
        <v>86</v>
      </c>
      <c r="AY707" s="17" t="s">
        <v>195</v>
      </c>
      <c r="BE707" s="148">
        <f>IF(N707="základní",J707,0)</f>
        <v>0</v>
      </c>
      <c r="BF707" s="148">
        <f>IF(N707="snížená",J707,0)</f>
        <v>0</v>
      </c>
      <c r="BG707" s="148">
        <f>IF(N707="zákl. přenesená",J707,0)</f>
        <v>0</v>
      </c>
      <c r="BH707" s="148">
        <f>IF(N707="sníž. přenesená",J707,0)</f>
        <v>0</v>
      </c>
      <c r="BI707" s="148">
        <f>IF(N707="nulová",J707,0)</f>
        <v>0</v>
      </c>
      <c r="BJ707" s="17" t="s">
        <v>84</v>
      </c>
      <c r="BK707" s="148">
        <f>ROUND(I707*H707,2)</f>
        <v>0</v>
      </c>
      <c r="BL707" s="17" t="s">
        <v>300</v>
      </c>
      <c r="BM707" s="147" t="s">
        <v>2252</v>
      </c>
    </row>
    <row r="708" spans="2:65" s="1" customFormat="1" ht="28.8">
      <c r="B708" s="32"/>
      <c r="D708" s="150" t="s">
        <v>251</v>
      </c>
      <c r="F708" s="170" t="s">
        <v>252</v>
      </c>
      <c r="I708" s="171"/>
      <c r="L708" s="32"/>
      <c r="M708" s="172"/>
      <c r="T708" s="56"/>
      <c r="AT708" s="17" t="s">
        <v>251</v>
      </c>
      <c r="AU708" s="17" t="s">
        <v>86</v>
      </c>
    </row>
    <row r="709" spans="2:65" s="12" customFormat="1" ht="10.199999999999999">
      <c r="B709" s="149"/>
      <c r="D709" s="150" t="s">
        <v>204</v>
      </c>
      <c r="E709" s="151" t="s">
        <v>1</v>
      </c>
      <c r="F709" s="152" t="s">
        <v>1376</v>
      </c>
      <c r="H709" s="151" t="s">
        <v>1</v>
      </c>
      <c r="I709" s="153"/>
      <c r="L709" s="149"/>
      <c r="M709" s="154"/>
      <c r="T709" s="155"/>
      <c r="AT709" s="151" t="s">
        <v>204</v>
      </c>
      <c r="AU709" s="151" t="s">
        <v>86</v>
      </c>
      <c r="AV709" s="12" t="s">
        <v>84</v>
      </c>
      <c r="AW709" s="12" t="s">
        <v>32</v>
      </c>
      <c r="AX709" s="12" t="s">
        <v>77</v>
      </c>
      <c r="AY709" s="151" t="s">
        <v>195</v>
      </c>
    </row>
    <row r="710" spans="2:65" s="13" customFormat="1" ht="10.199999999999999">
      <c r="B710" s="156"/>
      <c r="D710" s="150" t="s">
        <v>204</v>
      </c>
      <c r="E710" s="157" t="s">
        <v>1</v>
      </c>
      <c r="F710" s="158" t="s">
        <v>2253</v>
      </c>
      <c r="H710" s="159">
        <v>85.48</v>
      </c>
      <c r="I710" s="160"/>
      <c r="L710" s="156"/>
      <c r="M710" s="161"/>
      <c r="T710" s="162"/>
      <c r="AT710" s="157" t="s">
        <v>204</v>
      </c>
      <c r="AU710" s="157" t="s">
        <v>86</v>
      </c>
      <c r="AV710" s="13" t="s">
        <v>86</v>
      </c>
      <c r="AW710" s="13" t="s">
        <v>32</v>
      </c>
      <c r="AX710" s="13" t="s">
        <v>77</v>
      </c>
      <c r="AY710" s="157" t="s">
        <v>195</v>
      </c>
    </row>
    <row r="711" spans="2:65" s="13" customFormat="1" ht="10.199999999999999">
      <c r="B711" s="156"/>
      <c r="D711" s="150" t="s">
        <v>204</v>
      </c>
      <c r="E711" s="157" t="s">
        <v>1</v>
      </c>
      <c r="F711" s="158" t="s">
        <v>2139</v>
      </c>
      <c r="H711" s="159">
        <v>8.5</v>
      </c>
      <c r="I711" s="160"/>
      <c r="L711" s="156"/>
      <c r="M711" s="161"/>
      <c r="T711" s="162"/>
      <c r="AT711" s="157" t="s">
        <v>204</v>
      </c>
      <c r="AU711" s="157" t="s">
        <v>86</v>
      </c>
      <c r="AV711" s="13" t="s">
        <v>86</v>
      </c>
      <c r="AW711" s="13" t="s">
        <v>32</v>
      </c>
      <c r="AX711" s="13" t="s">
        <v>77</v>
      </c>
      <c r="AY711" s="157" t="s">
        <v>195</v>
      </c>
    </row>
    <row r="712" spans="2:65" s="13" customFormat="1" ht="10.199999999999999">
      <c r="B712" s="156"/>
      <c r="D712" s="150" t="s">
        <v>204</v>
      </c>
      <c r="E712" s="157" t="s">
        <v>1</v>
      </c>
      <c r="F712" s="158" t="s">
        <v>2196</v>
      </c>
      <c r="H712" s="159">
        <v>-22.5</v>
      </c>
      <c r="I712" s="160"/>
      <c r="L712" s="156"/>
      <c r="M712" s="161"/>
      <c r="T712" s="162"/>
      <c r="AT712" s="157" t="s">
        <v>204</v>
      </c>
      <c r="AU712" s="157" t="s">
        <v>86</v>
      </c>
      <c r="AV712" s="13" t="s">
        <v>86</v>
      </c>
      <c r="AW712" s="13" t="s">
        <v>32</v>
      </c>
      <c r="AX712" s="13" t="s">
        <v>77</v>
      </c>
      <c r="AY712" s="157" t="s">
        <v>195</v>
      </c>
    </row>
    <row r="713" spans="2:65" s="13" customFormat="1" ht="10.199999999999999">
      <c r="B713" s="156"/>
      <c r="D713" s="150" t="s">
        <v>204</v>
      </c>
      <c r="E713" s="157" t="s">
        <v>1</v>
      </c>
      <c r="F713" s="158" t="s">
        <v>2197</v>
      </c>
      <c r="H713" s="159">
        <v>-3.5</v>
      </c>
      <c r="I713" s="160"/>
      <c r="L713" s="156"/>
      <c r="M713" s="161"/>
      <c r="T713" s="162"/>
      <c r="AT713" s="157" t="s">
        <v>204</v>
      </c>
      <c r="AU713" s="157" t="s">
        <v>86</v>
      </c>
      <c r="AV713" s="13" t="s">
        <v>86</v>
      </c>
      <c r="AW713" s="13" t="s">
        <v>32</v>
      </c>
      <c r="AX713" s="13" t="s">
        <v>77</v>
      </c>
      <c r="AY713" s="157" t="s">
        <v>195</v>
      </c>
    </row>
    <row r="714" spans="2:65" s="13" customFormat="1" ht="10.199999999999999">
      <c r="B714" s="156"/>
      <c r="D714" s="150" t="s">
        <v>204</v>
      </c>
      <c r="E714" s="157" t="s">
        <v>1</v>
      </c>
      <c r="F714" s="158" t="s">
        <v>2140</v>
      </c>
      <c r="H714" s="159">
        <v>24.96</v>
      </c>
      <c r="I714" s="160"/>
      <c r="L714" s="156"/>
      <c r="M714" s="161"/>
      <c r="T714" s="162"/>
      <c r="AT714" s="157" t="s">
        <v>204</v>
      </c>
      <c r="AU714" s="157" t="s">
        <v>86</v>
      </c>
      <c r="AV714" s="13" t="s">
        <v>86</v>
      </c>
      <c r="AW714" s="13" t="s">
        <v>32</v>
      </c>
      <c r="AX714" s="13" t="s">
        <v>77</v>
      </c>
      <c r="AY714" s="157" t="s">
        <v>195</v>
      </c>
    </row>
    <row r="715" spans="2:65" s="14" customFormat="1" ht="10.199999999999999">
      <c r="B715" s="163"/>
      <c r="D715" s="150" t="s">
        <v>204</v>
      </c>
      <c r="E715" s="164" t="s">
        <v>1</v>
      </c>
      <c r="F715" s="165" t="s">
        <v>220</v>
      </c>
      <c r="H715" s="166">
        <v>92.94</v>
      </c>
      <c r="I715" s="167"/>
      <c r="L715" s="163"/>
      <c r="M715" s="168"/>
      <c r="T715" s="169"/>
      <c r="AT715" s="164" t="s">
        <v>204</v>
      </c>
      <c r="AU715" s="164" t="s">
        <v>86</v>
      </c>
      <c r="AV715" s="14" t="s">
        <v>202</v>
      </c>
      <c r="AW715" s="14" t="s">
        <v>32</v>
      </c>
      <c r="AX715" s="14" t="s">
        <v>84</v>
      </c>
      <c r="AY715" s="164" t="s">
        <v>195</v>
      </c>
    </row>
    <row r="716" spans="2:65" s="1" customFormat="1" ht="24.15" customHeight="1">
      <c r="B716" s="32"/>
      <c r="C716" s="136" t="s">
        <v>1199</v>
      </c>
      <c r="D716" s="136" t="s">
        <v>197</v>
      </c>
      <c r="E716" s="137" t="s">
        <v>1323</v>
      </c>
      <c r="F716" s="138" t="s">
        <v>1324</v>
      </c>
      <c r="G716" s="139" t="s">
        <v>329</v>
      </c>
      <c r="H716" s="140">
        <v>80</v>
      </c>
      <c r="I716" s="141"/>
      <c r="J716" s="142">
        <f>ROUND(I716*H716,2)</f>
        <v>0</v>
      </c>
      <c r="K716" s="138" t="s">
        <v>201</v>
      </c>
      <c r="L716" s="32"/>
      <c r="M716" s="143" t="s">
        <v>1</v>
      </c>
      <c r="N716" s="144" t="s">
        <v>42</v>
      </c>
      <c r="P716" s="145">
        <f>O716*H716</f>
        <v>0</v>
      </c>
      <c r="Q716" s="145">
        <v>2.1000000000000001E-4</v>
      </c>
      <c r="R716" s="145">
        <f>Q716*H716</f>
        <v>1.6800000000000002E-2</v>
      </c>
      <c r="S716" s="145">
        <v>0</v>
      </c>
      <c r="T716" s="146">
        <f>S716*H716</f>
        <v>0</v>
      </c>
      <c r="AR716" s="147" t="s">
        <v>300</v>
      </c>
      <c r="AT716" s="147" t="s">
        <v>197</v>
      </c>
      <c r="AU716" s="147" t="s">
        <v>86</v>
      </c>
      <c r="AY716" s="17" t="s">
        <v>195</v>
      </c>
      <c r="BE716" s="148">
        <f>IF(N716="základní",J716,0)</f>
        <v>0</v>
      </c>
      <c r="BF716" s="148">
        <f>IF(N716="snížená",J716,0)</f>
        <v>0</v>
      </c>
      <c r="BG716" s="148">
        <f>IF(N716="zákl. přenesená",J716,0)</f>
        <v>0</v>
      </c>
      <c r="BH716" s="148">
        <f>IF(N716="sníž. přenesená",J716,0)</f>
        <v>0</v>
      </c>
      <c r="BI716" s="148">
        <f>IF(N716="nulová",J716,0)</f>
        <v>0</v>
      </c>
      <c r="BJ716" s="17" t="s">
        <v>84</v>
      </c>
      <c r="BK716" s="148">
        <f>ROUND(I716*H716,2)</f>
        <v>0</v>
      </c>
      <c r="BL716" s="17" t="s">
        <v>300</v>
      </c>
      <c r="BM716" s="147" t="s">
        <v>2254</v>
      </c>
    </row>
    <row r="717" spans="2:65" s="12" customFormat="1" ht="10.199999999999999">
      <c r="B717" s="149"/>
      <c r="D717" s="150" t="s">
        <v>204</v>
      </c>
      <c r="E717" s="151" t="s">
        <v>1</v>
      </c>
      <c r="F717" s="152" t="s">
        <v>205</v>
      </c>
      <c r="H717" s="151" t="s">
        <v>1</v>
      </c>
      <c r="I717" s="153"/>
      <c r="L717" s="149"/>
      <c r="M717" s="154"/>
      <c r="T717" s="155"/>
      <c r="AT717" s="151" t="s">
        <v>204</v>
      </c>
      <c r="AU717" s="151" t="s">
        <v>86</v>
      </c>
      <c r="AV717" s="12" t="s">
        <v>84</v>
      </c>
      <c r="AW717" s="12" t="s">
        <v>32</v>
      </c>
      <c r="AX717" s="12" t="s">
        <v>77</v>
      </c>
      <c r="AY717" s="151" t="s">
        <v>195</v>
      </c>
    </row>
    <row r="718" spans="2:65" s="13" customFormat="1" ht="10.199999999999999">
      <c r="B718" s="156"/>
      <c r="D718" s="150" t="s">
        <v>204</v>
      </c>
      <c r="E718" s="157" t="s">
        <v>1</v>
      </c>
      <c r="F718" s="158" t="s">
        <v>996</v>
      </c>
      <c r="H718" s="159">
        <v>80</v>
      </c>
      <c r="I718" s="160"/>
      <c r="L718" s="156"/>
      <c r="M718" s="161"/>
      <c r="T718" s="162"/>
      <c r="AT718" s="157" t="s">
        <v>204</v>
      </c>
      <c r="AU718" s="157" t="s">
        <v>86</v>
      </c>
      <c r="AV718" s="13" t="s">
        <v>86</v>
      </c>
      <c r="AW718" s="13" t="s">
        <v>32</v>
      </c>
      <c r="AX718" s="13" t="s">
        <v>84</v>
      </c>
      <c r="AY718" s="157" t="s">
        <v>195</v>
      </c>
    </row>
    <row r="719" spans="2:65" s="1" customFormat="1" ht="24.15" customHeight="1">
      <c r="B719" s="32"/>
      <c r="C719" s="136" t="s">
        <v>1205</v>
      </c>
      <c r="D719" s="136" t="s">
        <v>197</v>
      </c>
      <c r="E719" s="137" t="s">
        <v>1327</v>
      </c>
      <c r="F719" s="138" t="s">
        <v>1328</v>
      </c>
      <c r="G719" s="139" t="s">
        <v>200</v>
      </c>
      <c r="H719" s="140">
        <v>58.4</v>
      </c>
      <c r="I719" s="141"/>
      <c r="J719" s="142">
        <f>ROUND(I719*H719,2)</f>
        <v>0</v>
      </c>
      <c r="K719" s="138" t="s">
        <v>201</v>
      </c>
      <c r="L719" s="32"/>
      <c r="M719" s="143" t="s">
        <v>1</v>
      </c>
      <c r="N719" s="144" t="s">
        <v>42</v>
      </c>
      <c r="P719" s="145">
        <f>O719*H719</f>
        <v>0</v>
      </c>
      <c r="Q719" s="145">
        <v>1.3999999999999999E-4</v>
      </c>
      <c r="R719" s="145">
        <f>Q719*H719</f>
        <v>8.1759999999999992E-3</v>
      </c>
      <c r="S719" s="145">
        <v>0</v>
      </c>
      <c r="T719" s="146">
        <f>S719*H719</f>
        <v>0</v>
      </c>
      <c r="AR719" s="147" t="s">
        <v>300</v>
      </c>
      <c r="AT719" s="147" t="s">
        <v>197</v>
      </c>
      <c r="AU719" s="147" t="s">
        <v>86</v>
      </c>
      <c r="AY719" s="17" t="s">
        <v>195</v>
      </c>
      <c r="BE719" s="148">
        <f>IF(N719="základní",J719,0)</f>
        <v>0</v>
      </c>
      <c r="BF719" s="148">
        <f>IF(N719="snížená",J719,0)</f>
        <v>0</v>
      </c>
      <c r="BG719" s="148">
        <f>IF(N719="zákl. přenesená",J719,0)</f>
        <v>0</v>
      </c>
      <c r="BH719" s="148">
        <f>IF(N719="sníž. přenesená",J719,0)</f>
        <v>0</v>
      </c>
      <c r="BI719" s="148">
        <f>IF(N719="nulová",J719,0)</f>
        <v>0</v>
      </c>
      <c r="BJ719" s="17" t="s">
        <v>84</v>
      </c>
      <c r="BK719" s="148">
        <f>ROUND(I719*H719,2)</f>
        <v>0</v>
      </c>
      <c r="BL719" s="17" t="s">
        <v>300</v>
      </c>
      <c r="BM719" s="147" t="s">
        <v>2255</v>
      </c>
    </row>
    <row r="720" spans="2:65" s="12" customFormat="1" ht="10.199999999999999">
      <c r="B720" s="149"/>
      <c r="D720" s="150" t="s">
        <v>204</v>
      </c>
      <c r="E720" s="151" t="s">
        <v>1</v>
      </c>
      <c r="F720" s="152" t="s">
        <v>1330</v>
      </c>
      <c r="H720" s="151" t="s">
        <v>1</v>
      </c>
      <c r="I720" s="153"/>
      <c r="L720" s="149"/>
      <c r="M720" s="154"/>
      <c r="T720" s="155"/>
      <c r="AT720" s="151" t="s">
        <v>204</v>
      </c>
      <c r="AU720" s="151" t="s">
        <v>86</v>
      </c>
      <c r="AV720" s="12" t="s">
        <v>84</v>
      </c>
      <c r="AW720" s="12" t="s">
        <v>32</v>
      </c>
      <c r="AX720" s="12" t="s">
        <v>77</v>
      </c>
      <c r="AY720" s="151" t="s">
        <v>195</v>
      </c>
    </row>
    <row r="721" spans="2:65" s="13" customFormat="1" ht="10.199999999999999">
      <c r="B721" s="156"/>
      <c r="D721" s="150" t="s">
        <v>204</v>
      </c>
      <c r="E721" s="157" t="s">
        <v>1</v>
      </c>
      <c r="F721" s="158" t="s">
        <v>2256</v>
      </c>
      <c r="H721" s="159">
        <v>58.4</v>
      </c>
      <c r="I721" s="160"/>
      <c r="L721" s="156"/>
      <c r="M721" s="161"/>
      <c r="T721" s="162"/>
      <c r="AT721" s="157" t="s">
        <v>204</v>
      </c>
      <c r="AU721" s="157" t="s">
        <v>86</v>
      </c>
      <c r="AV721" s="13" t="s">
        <v>86</v>
      </c>
      <c r="AW721" s="13" t="s">
        <v>32</v>
      </c>
      <c r="AX721" s="13" t="s">
        <v>84</v>
      </c>
      <c r="AY721" s="157" t="s">
        <v>195</v>
      </c>
    </row>
    <row r="722" spans="2:65" s="1" customFormat="1" ht="24.15" customHeight="1">
      <c r="B722" s="32"/>
      <c r="C722" s="136" t="s">
        <v>1209</v>
      </c>
      <c r="D722" s="136" t="s">
        <v>197</v>
      </c>
      <c r="E722" s="137" t="s">
        <v>1333</v>
      </c>
      <c r="F722" s="138" t="s">
        <v>1334</v>
      </c>
      <c r="G722" s="139" t="s">
        <v>200</v>
      </c>
      <c r="H722" s="140">
        <v>549.02599999999995</v>
      </c>
      <c r="I722" s="141"/>
      <c r="J722" s="142">
        <f>ROUND(I722*H722,2)</f>
        <v>0</v>
      </c>
      <c r="K722" s="138" t="s">
        <v>201</v>
      </c>
      <c r="L722" s="32"/>
      <c r="M722" s="143" t="s">
        <v>1</v>
      </c>
      <c r="N722" s="144" t="s">
        <v>42</v>
      </c>
      <c r="P722" s="145">
        <f>O722*H722</f>
        <v>0</v>
      </c>
      <c r="Q722" s="145">
        <v>1.3999999999999999E-4</v>
      </c>
      <c r="R722" s="145">
        <f>Q722*H722</f>
        <v>7.6863639999999983E-2</v>
      </c>
      <c r="S722" s="145">
        <v>0</v>
      </c>
      <c r="T722" s="146">
        <f>S722*H722</f>
        <v>0</v>
      </c>
      <c r="AR722" s="147" t="s">
        <v>300</v>
      </c>
      <c r="AT722" s="147" t="s">
        <v>197</v>
      </c>
      <c r="AU722" s="147" t="s">
        <v>86</v>
      </c>
      <c r="AY722" s="17" t="s">
        <v>195</v>
      </c>
      <c r="BE722" s="148">
        <f>IF(N722="základní",J722,0)</f>
        <v>0</v>
      </c>
      <c r="BF722" s="148">
        <f>IF(N722="snížená",J722,0)</f>
        <v>0</v>
      </c>
      <c r="BG722" s="148">
        <f>IF(N722="zákl. přenesená",J722,0)</f>
        <v>0</v>
      </c>
      <c r="BH722" s="148">
        <f>IF(N722="sníž. přenesená",J722,0)</f>
        <v>0</v>
      </c>
      <c r="BI722" s="148">
        <f>IF(N722="nulová",J722,0)</f>
        <v>0</v>
      </c>
      <c r="BJ722" s="17" t="s">
        <v>84</v>
      </c>
      <c r="BK722" s="148">
        <f>ROUND(I722*H722,2)</f>
        <v>0</v>
      </c>
      <c r="BL722" s="17" t="s">
        <v>300</v>
      </c>
      <c r="BM722" s="147" t="s">
        <v>2257</v>
      </c>
    </row>
    <row r="723" spans="2:65" s="1" customFormat="1" ht="24.15" customHeight="1">
      <c r="B723" s="32"/>
      <c r="C723" s="136" t="s">
        <v>1214</v>
      </c>
      <c r="D723" s="136" t="s">
        <v>197</v>
      </c>
      <c r="E723" s="137" t="s">
        <v>1337</v>
      </c>
      <c r="F723" s="138" t="s">
        <v>1338</v>
      </c>
      <c r="G723" s="139" t="s">
        <v>200</v>
      </c>
      <c r="H723" s="140">
        <v>549.02599999999995</v>
      </c>
      <c r="I723" s="141"/>
      <c r="J723" s="142">
        <f>ROUND(I723*H723,2)</f>
        <v>0</v>
      </c>
      <c r="K723" s="138" t="s">
        <v>201</v>
      </c>
      <c r="L723" s="32"/>
      <c r="M723" s="143" t="s">
        <v>1</v>
      </c>
      <c r="N723" s="144" t="s">
        <v>42</v>
      </c>
      <c r="P723" s="145">
        <f>O723*H723</f>
        <v>0</v>
      </c>
      <c r="Q723" s="145">
        <v>2.3000000000000001E-4</v>
      </c>
      <c r="R723" s="145">
        <f>Q723*H723</f>
        <v>0.12627597999999998</v>
      </c>
      <c r="S723" s="145">
        <v>0</v>
      </c>
      <c r="T723" s="146">
        <f>S723*H723</f>
        <v>0</v>
      </c>
      <c r="AR723" s="147" t="s">
        <v>300</v>
      </c>
      <c r="AT723" s="147" t="s">
        <v>197</v>
      </c>
      <c r="AU723" s="147" t="s">
        <v>86</v>
      </c>
      <c r="AY723" s="17" t="s">
        <v>195</v>
      </c>
      <c r="BE723" s="148">
        <f>IF(N723="základní",J723,0)</f>
        <v>0</v>
      </c>
      <c r="BF723" s="148">
        <f>IF(N723="snížená",J723,0)</f>
        <v>0</v>
      </c>
      <c r="BG723" s="148">
        <f>IF(N723="zákl. přenesená",J723,0)</f>
        <v>0</v>
      </c>
      <c r="BH723" s="148">
        <f>IF(N723="sníž. přenesená",J723,0)</f>
        <v>0</v>
      </c>
      <c r="BI723" s="148">
        <f>IF(N723="nulová",J723,0)</f>
        <v>0</v>
      </c>
      <c r="BJ723" s="17" t="s">
        <v>84</v>
      </c>
      <c r="BK723" s="148">
        <f>ROUND(I723*H723,2)</f>
        <v>0</v>
      </c>
      <c r="BL723" s="17" t="s">
        <v>300</v>
      </c>
      <c r="BM723" s="147" t="s">
        <v>2258</v>
      </c>
    </row>
    <row r="724" spans="2:65" s="1" customFormat="1" ht="21.75" customHeight="1">
      <c r="B724" s="32"/>
      <c r="C724" s="136" t="s">
        <v>1218</v>
      </c>
      <c r="D724" s="136" t="s">
        <v>197</v>
      </c>
      <c r="E724" s="137" t="s">
        <v>1341</v>
      </c>
      <c r="F724" s="138" t="s">
        <v>1342</v>
      </c>
      <c r="G724" s="139" t="s">
        <v>200</v>
      </c>
      <c r="H724" s="140">
        <v>455.52</v>
      </c>
      <c r="I724" s="141"/>
      <c r="J724" s="142">
        <f>ROUND(I724*H724,2)</f>
        <v>0</v>
      </c>
      <c r="K724" s="138" t="s">
        <v>201</v>
      </c>
      <c r="L724" s="32"/>
      <c r="M724" s="143" t="s">
        <v>1</v>
      </c>
      <c r="N724" s="144" t="s">
        <v>42</v>
      </c>
      <c r="P724" s="145">
        <f>O724*H724</f>
        <v>0</v>
      </c>
      <c r="Q724" s="145">
        <v>0</v>
      </c>
      <c r="R724" s="145">
        <f>Q724*H724</f>
        <v>0</v>
      </c>
      <c r="S724" s="145">
        <v>0</v>
      </c>
      <c r="T724" s="146">
        <f>S724*H724</f>
        <v>0</v>
      </c>
      <c r="AR724" s="147" t="s">
        <v>300</v>
      </c>
      <c r="AT724" s="147" t="s">
        <v>197</v>
      </c>
      <c r="AU724" s="147" t="s">
        <v>86</v>
      </c>
      <c r="AY724" s="17" t="s">
        <v>195</v>
      </c>
      <c r="BE724" s="148">
        <f>IF(N724="základní",J724,0)</f>
        <v>0</v>
      </c>
      <c r="BF724" s="148">
        <f>IF(N724="snížená",J724,0)</f>
        <v>0</v>
      </c>
      <c r="BG724" s="148">
        <f>IF(N724="zákl. přenesená",J724,0)</f>
        <v>0</v>
      </c>
      <c r="BH724" s="148">
        <f>IF(N724="sníž. přenesená",J724,0)</f>
        <v>0</v>
      </c>
      <c r="BI724" s="148">
        <f>IF(N724="nulová",J724,0)</f>
        <v>0</v>
      </c>
      <c r="BJ724" s="17" t="s">
        <v>84</v>
      </c>
      <c r="BK724" s="148">
        <f>ROUND(I724*H724,2)</f>
        <v>0</v>
      </c>
      <c r="BL724" s="17" t="s">
        <v>300</v>
      </c>
      <c r="BM724" s="147" t="s">
        <v>2259</v>
      </c>
    </row>
    <row r="725" spans="2:65" s="12" customFormat="1" ht="10.199999999999999">
      <c r="B725" s="149"/>
      <c r="D725" s="150" t="s">
        <v>204</v>
      </c>
      <c r="E725" s="151" t="s">
        <v>1</v>
      </c>
      <c r="F725" s="152" t="s">
        <v>1344</v>
      </c>
      <c r="H725" s="151" t="s">
        <v>1</v>
      </c>
      <c r="I725" s="153"/>
      <c r="L725" s="149"/>
      <c r="M725" s="154"/>
      <c r="T725" s="155"/>
      <c r="AT725" s="151" t="s">
        <v>204</v>
      </c>
      <c r="AU725" s="151" t="s">
        <v>86</v>
      </c>
      <c r="AV725" s="12" t="s">
        <v>84</v>
      </c>
      <c r="AW725" s="12" t="s">
        <v>32</v>
      </c>
      <c r="AX725" s="12" t="s">
        <v>77</v>
      </c>
      <c r="AY725" s="151" t="s">
        <v>195</v>
      </c>
    </row>
    <row r="726" spans="2:65" s="13" customFormat="1" ht="10.199999999999999">
      <c r="B726" s="156"/>
      <c r="D726" s="150" t="s">
        <v>204</v>
      </c>
      <c r="E726" s="157" t="s">
        <v>1</v>
      </c>
      <c r="F726" s="158" t="s">
        <v>2156</v>
      </c>
      <c r="H726" s="159">
        <v>455.52</v>
      </c>
      <c r="I726" s="160"/>
      <c r="L726" s="156"/>
      <c r="M726" s="161"/>
      <c r="T726" s="162"/>
      <c r="AT726" s="157" t="s">
        <v>204</v>
      </c>
      <c r="AU726" s="157" t="s">
        <v>86</v>
      </c>
      <c r="AV726" s="13" t="s">
        <v>86</v>
      </c>
      <c r="AW726" s="13" t="s">
        <v>32</v>
      </c>
      <c r="AX726" s="13" t="s">
        <v>77</v>
      </c>
      <c r="AY726" s="157" t="s">
        <v>195</v>
      </c>
    </row>
    <row r="727" spans="2:65" s="14" customFormat="1" ht="10.199999999999999">
      <c r="B727" s="163"/>
      <c r="D727" s="150" t="s">
        <v>204</v>
      </c>
      <c r="E727" s="164" t="s">
        <v>1</v>
      </c>
      <c r="F727" s="165" t="s">
        <v>220</v>
      </c>
      <c r="H727" s="166">
        <v>455.52</v>
      </c>
      <c r="I727" s="167"/>
      <c r="L727" s="163"/>
      <c r="M727" s="168"/>
      <c r="T727" s="169"/>
      <c r="AT727" s="164" t="s">
        <v>204</v>
      </c>
      <c r="AU727" s="164" t="s">
        <v>86</v>
      </c>
      <c r="AV727" s="14" t="s">
        <v>202</v>
      </c>
      <c r="AW727" s="14" t="s">
        <v>32</v>
      </c>
      <c r="AX727" s="14" t="s">
        <v>84</v>
      </c>
      <c r="AY727" s="164" t="s">
        <v>195</v>
      </c>
    </row>
    <row r="728" spans="2:65" s="1" customFormat="1" ht="24.15" customHeight="1">
      <c r="B728" s="32"/>
      <c r="C728" s="136" t="s">
        <v>1223</v>
      </c>
      <c r="D728" s="136" t="s">
        <v>197</v>
      </c>
      <c r="E728" s="137" t="s">
        <v>1346</v>
      </c>
      <c r="F728" s="138" t="s">
        <v>1347</v>
      </c>
      <c r="G728" s="139" t="s">
        <v>200</v>
      </c>
      <c r="H728" s="140">
        <v>455.52</v>
      </c>
      <c r="I728" s="141"/>
      <c r="J728" s="142">
        <f>ROUND(I728*H728,2)</f>
        <v>0</v>
      </c>
      <c r="K728" s="138" t="s">
        <v>201</v>
      </c>
      <c r="L728" s="32"/>
      <c r="M728" s="143" t="s">
        <v>1</v>
      </c>
      <c r="N728" s="144" t="s">
        <v>42</v>
      </c>
      <c r="P728" s="145">
        <f>O728*H728</f>
        <v>0</v>
      </c>
      <c r="Q728" s="145">
        <v>4.7999999999999996E-3</v>
      </c>
      <c r="R728" s="145">
        <f>Q728*H728</f>
        <v>2.1864959999999996</v>
      </c>
      <c r="S728" s="145">
        <v>0</v>
      </c>
      <c r="T728" s="146">
        <f>S728*H728</f>
        <v>0</v>
      </c>
      <c r="AR728" s="147" t="s">
        <v>300</v>
      </c>
      <c r="AT728" s="147" t="s">
        <v>197</v>
      </c>
      <c r="AU728" s="147" t="s">
        <v>86</v>
      </c>
      <c r="AY728" s="17" t="s">
        <v>195</v>
      </c>
      <c r="BE728" s="148">
        <f>IF(N728="základní",J728,0)</f>
        <v>0</v>
      </c>
      <c r="BF728" s="148">
        <f>IF(N728="snížená",J728,0)</f>
        <v>0</v>
      </c>
      <c r="BG728" s="148">
        <f>IF(N728="zákl. přenesená",J728,0)</f>
        <v>0</v>
      </c>
      <c r="BH728" s="148">
        <f>IF(N728="sníž. přenesená",J728,0)</f>
        <v>0</v>
      </c>
      <c r="BI728" s="148">
        <f>IF(N728="nulová",J728,0)</f>
        <v>0</v>
      </c>
      <c r="BJ728" s="17" t="s">
        <v>84</v>
      </c>
      <c r="BK728" s="148">
        <f>ROUND(I728*H728,2)</f>
        <v>0</v>
      </c>
      <c r="BL728" s="17" t="s">
        <v>300</v>
      </c>
      <c r="BM728" s="147" t="s">
        <v>2260</v>
      </c>
    </row>
    <row r="729" spans="2:65" s="13" customFormat="1" ht="10.199999999999999">
      <c r="B729" s="156"/>
      <c r="D729" s="150" t="s">
        <v>204</v>
      </c>
      <c r="E729" s="157" t="s">
        <v>1</v>
      </c>
      <c r="F729" s="158" t="s">
        <v>1974</v>
      </c>
      <c r="H729" s="159">
        <v>455.52</v>
      </c>
      <c r="I729" s="160"/>
      <c r="L729" s="156"/>
      <c r="M729" s="161"/>
      <c r="T729" s="162"/>
      <c r="AT729" s="157" t="s">
        <v>204</v>
      </c>
      <c r="AU729" s="157" t="s">
        <v>86</v>
      </c>
      <c r="AV729" s="13" t="s">
        <v>86</v>
      </c>
      <c r="AW729" s="13" t="s">
        <v>32</v>
      </c>
      <c r="AX729" s="13" t="s">
        <v>84</v>
      </c>
      <c r="AY729" s="157" t="s">
        <v>195</v>
      </c>
    </row>
    <row r="730" spans="2:65" s="1" customFormat="1" ht="21.75" customHeight="1">
      <c r="B730" s="32"/>
      <c r="C730" s="136" t="s">
        <v>1227</v>
      </c>
      <c r="D730" s="136" t="s">
        <v>197</v>
      </c>
      <c r="E730" s="137" t="s">
        <v>1356</v>
      </c>
      <c r="F730" s="138" t="s">
        <v>1357</v>
      </c>
      <c r="G730" s="139" t="s">
        <v>200</v>
      </c>
      <c r="H730" s="140">
        <v>467.41399999999999</v>
      </c>
      <c r="I730" s="141"/>
      <c r="J730" s="142">
        <f>ROUND(I730*H730,2)</f>
        <v>0</v>
      </c>
      <c r="K730" s="138" t="s">
        <v>201</v>
      </c>
      <c r="L730" s="32"/>
      <c r="M730" s="143" t="s">
        <v>1</v>
      </c>
      <c r="N730" s="144" t="s">
        <v>42</v>
      </c>
      <c r="P730" s="145">
        <f>O730*H730</f>
        <v>0</v>
      </c>
      <c r="Q730" s="145">
        <v>4.2999999999999999E-4</v>
      </c>
      <c r="R730" s="145">
        <f>Q730*H730</f>
        <v>0.20098801999999999</v>
      </c>
      <c r="S730" s="145">
        <v>0</v>
      </c>
      <c r="T730" s="146">
        <f>S730*H730</f>
        <v>0</v>
      </c>
      <c r="AR730" s="147" t="s">
        <v>300</v>
      </c>
      <c r="AT730" s="147" t="s">
        <v>197</v>
      </c>
      <c r="AU730" s="147" t="s">
        <v>86</v>
      </c>
      <c r="AY730" s="17" t="s">
        <v>195</v>
      </c>
      <c r="BE730" s="148">
        <f>IF(N730="základní",J730,0)</f>
        <v>0</v>
      </c>
      <c r="BF730" s="148">
        <f>IF(N730="snížená",J730,0)</f>
        <v>0</v>
      </c>
      <c r="BG730" s="148">
        <f>IF(N730="zákl. přenesená",J730,0)</f>
        <v>0</v>
      </c>
      <c r="BH730" s="148">
        <f>IF(N730="sníž. přenesená",J730,0)</f>
        <v>0</v>
      </c>
      <c r="BI730" s="148">
        <f>IF(N730="nulová",J730,0)</f>
        <v>0</v>
      </c>
      <c r="BJ730" s="17" t="s">
        <v>84</v>
      </c>
      <c r="BK730" s="148">
        <f>ROUND(I730*H730,2)</f>
        <v>0</v>
      </c>
      <c r="BL730" s="17" t="s">
        <v>300</v>
      </c>
      <c r="BM730" s="147" t="s">
        <v>2261</v>
      </c>
    </row>
    <row r="731" spans="2:65" s="12" customFormat="1" ht="10.199999999999999">
      <c r="B731" s="149"/>
      <c r="D731" s="150" t="s">
        <v>204</v>
      </c>
      <c r="E731" s="151" t="s">
        <v>1</v>
      </c>
      <c r="F731" s="152" t="s">
        <v>1359</v>
      </c>
      <c r="H731" s="151" t="s">
        <v>1</v>
      </c>
      <c r="I731" s="153"/>
      <c r="L731" s="149"/>
      <c r="M731" s="154"/>
      <c r="T731" s="155"/>
      <c r="AT731" s="151" t="s">
        <v>204</v>
      </c>
      <c r="AU731" s="151" t="s">
        <v>86</v>
      </c>
      <c r="AV731" s="12" t="s">
        <v>84</v>
      </c>
      <c r="AW731" s="12" t="s">
        <v>32</v>
      </c>
      <c r="AX731" s="12" t="s">
        <v>77</v>
      </c>
      <c r="AY731" s="151" t="s">
        <v>195</v>
      </c>
    </row>
    <row r="732" spans="2:65" s="13" customFormat="1" ht="10.199999999999999">
      <c r="B732" s="156"/>
      <c r="D732" s="150" t="s">
        <v>204</v>
      </c>
      <c r="E732" s="157" t="s">
        <v>1</v>
      </c>
      <c r="F732" s="158" t="s">
        <v>1974</v>
      </c>
      <c r="H732" s="159">
        <v>455.52</v>
      </c>
      <c r="I732" s="160"/>
      <c r="L732" s="156"/>
      <c r="M732" s="161"/>
      <c r="T732" s="162"/>
      <c r="AT732" s="157" t="s">
        <v>204</v>
      </c>
      <c r="AU732" s="157" t="s">
        <v>86</v>
      </c>
      <c r="AV732" s="13" t="s">
        <v>86</v>
      </c>
      <c r="AW732" s="13" t="s">
        <v>32</v>
      </c>
      <c r="AX732" s="13" t="s">
        <v>77</v>
      </c>
      <c r="AY732" s="157" t="s">
        <v>195</v>
      </c>
    </row>
    <row r="733" spans="2:65" s="12" customFormat="1" ht="10.199999999999999">
      <c r="B733" s="149"/>
      <c r="D733" s="150" t="s">
        <v>204</v>
      </c>
      <c r="E733" s="151" t="s">
        <v>1</v>
      </c>
      <c r="F733" s="152" t="s">
        <v>1360</v>
      </c>
      <c r="H733" s="151" t="s">
        <v>1</v>
      </c>
      <c r="I733" s="153"/>
      <c r="L733" s="149"/>
      <c r="M733" s="154"/>
      <c r="T733" s="155"/>
      <c r="AT733" s="151" t="s">
        <v>204</v>
      </c>
      <c r="AU733" s="151" t="s">
        <v>86</v>
      </c>
      <c r="AV733" s="12" t="s">
        <v>84</v>
      </c>
      <c r="AW733" s="12" t="s">
        <v>32</v>
      </c>
      <c r="AX733" s="12" t="s">
        <v>77</v>
      </c>
      <c r="AY733" s="151" t="s">
        <v>195</v>
      </c>
    </row>
    <row r="734" spans="2:65" s="13" customFormat="1" ht="10.199999999999999">
      <c r="B734" s="156"/>
      <c r="D734" s="150" t="s">
        <v>204</v>
      </c>
      <c r="E734" s="157" t="s">
        <v>1</v>
      </c>
      <c r="F734" s="158" t="s">
        <v>2262</v>
      </c>
      <c r="H734" s="159">
        <v>11.044</v>
      </c>
      <c r="I734" s="160"/>
      <c r="L734" s="156"/>
      <c r="M734" s="161"/>
      <c r="T734" s="162"/>
      <c r="AT734" s="157" t="s">
        <v>204</v>
      </c>
      <c r="AU734" s="157" t="s">
        <v>86</v>
      </c>
      <c r="AV734" s="13" t="s">
        <v>86</v>
      </c>
      <c r="AW734" s="13" t="s">
        <v>32</v>
      </c>
      <c r="AX734" s="13" t="s">
        <v>77</v>
      </c>
      <c r="AY734" s="157" t="s">
        <v>195</v>
      </c>
    </row>
    <row r="735" spans="2:65" s="13" customFormat="1" ht="10.199999999999999">
      <c r="B735" s="156"/>
      <c r="D735" s="150" t="s">
        <v>204</v>
      </c>
      <c r="E735" s="157" t="s">
        <v>1</v>
      </c>
      <c r="F735" s="158" t="s">
        <v>2263</v>
      </c>
      <c r="H735" s="159">
        <v>0.85</v>
      </c>
      <c r="I735" s="160"/>
      <c r="L735" s="156"/>
      <c r="M735" s="161"/>
      <c r="T735" s="162"/>
      <c r="AT735" s="157" t="s">
        <v>204</v>
      </c>
      <c r="AU735" s="157" t="s">
        <v>86</v>
      </c>
      <c r="AV735" s="13" t="s">
        <v>86</v>
      </c>
      <c r="AW735" s="13" t="s">
        <v>32</v>
      </c>
      <c r="AX735" s="13" t="s">
        <v>77</v>
      </c>
      <c r="AY735" s="157" t="s">
        <v>195</v>
      </c>
    </row>
    <row r="736" spans="2:65" s="14" customFormat="1" ht="10.199999999999999">
      <c r="B736" s="163"/>
      <c r="D736" s="150" t="s">
        <v>204</v>
      </c>
      <c r="E736" s="164" t="s">
        <v>1</v>
      </c>
      <c r="F736" s="165" t="s">
        <v>220</v>
      </c>
      <c r="H736" s="166">
        <v>467.41399999999999</v>
      </c>
      <c r="I736" s="167"/>
      <c r="L736" s="163"/>
      <c r="M736" s="168"/>
      <c r="T736" s="169"/>
      <c r="AT736" s="164" t="s">
        <v>204</v>
      </c>
      <c r="AU736" s="164" t="s">
        <v>86</v>
      </c>
      <c r="AV736" s="14" t="s">
        <v>202</v>
      </c>
      <c r="AW736" s="14" t="s">
        <v>32</v>
      </c>
      <c r="AX736" s="14" t="s">
        <v>84</v>
      </c>
      <c r="AY736" s="164" t="s">
        <v>195</v>
      </c>
    </row>
    <row r="737" spans="2:65" s="1" customFormat="1" ht="24.15" customHeight="1">
      <c r="B737" s="32"/>
      <c r="C737" s="136" t="s">
        <v>1233</v>
      </c>
      <c r="D737" s="136" t="s">
        <v>197</v>
      </c>
      <c r="E737" s="137" t="s">
        <v>1363</v>
      </c>
      <c r="F737" s="138" t="s">
        <v>1364</v>
      </c>
      <c r="G737" s="139" t="s">
        <v>200</v>
      </c>
      <c r="H737" s="140">
        <v>467.41399999999999</v>
      </c>
      <c r="I737" s="141"/>
      <c r="J737" s="142">
        <f>ROUND(I737*H737,2)</f>
        <v>0</v>
      </c>
      <c r="K737" s="138" t="s">
        <v>201</v>
      </c>
      <c r="L737" s="32"/>
      <c r="M737" s="143" t="s">
        <v>1</v>
      </c>
      <c r="N737" s="144" t="s">
        <v>42</v>
      </c>
      <c r="P737" s="145">
        <f>O737*H737</f>
        <v>0</v>
      </c>
      <c r="Q737" s="145">
        <v>6.6E-4</v>
      </c>
      <c r="R737" s="145">
        <f>Q737*H737</f>
        <v>0.30849324</v>
      </c>
      <c r="S737" s="145">
        <v>0</v>
      </c>
      <c r="T737" s="146">
        <f>S737*H737</f>
        <v>0</v>
      </c>
      <c r="AR737" s="147" t="s">
        <v>300</v>
      </c>
      <c r="AT737" s="147" t="s">
        <v>197</v>
      </c>
      <c r="AU737" s="147" t="s">
        <v>86</v>
      </c>
      <c r="AY737" s="17" t="s">
        <v>195</v>
      </c>
      <c r="BE737" s="148">
        <f>IF(N737="základní",J737,0)</f>
        <v>0</v>
      </c>
      <c r="BF737" s="148">
        <f>IF(N737="snížená",J737,0)</f>
        <v>0</v>
      </c>
      <c r="BG737" s="148">
        <f>IF(N737="zákl. přenesená",J737,0)</f>
        <v>0</v>
      </c>
      <c r="BH737" s="148">
        <f>IF(N737="sníž. přenesená",J737,0)</f>
        <v>0</v>
      </c>
      <c r="BI737" s="148">
        <f>IF(N737="nulová",J737,0)</f>
        <v>0</v>
      </c>
      <c r="BJ737" s="17" t="s">
        <v>84</v>
      </c>
      <c r="BK737" s="148">
        <f>ROUND(I737*H737,2)</f>
        <v>0</v>
      </c>
      <c r="BL737" s="17" t="s">
        <v>300</v>
      </c>
      <c r="BM737" s="147" t="s">
        <v>2264</v>
      </c>
    </row>
    <row r="738" spans="2:65" s="13" customFormat="1" ht="10.199999999999999">
      <c r="B738" s="156"/>
      <c r="D738" s="150" t="s">
        <v>204</v>
      </c>
      <c r="E738" s="157" t="s">
        <v>1</v>
      </c>
      <c r="F738" s="158" t="s">
        <v>2265</v>
      </c>
      <c r="H738" s="159">
        <v>467.41399999999999</v>
      </c>
      <c r="I738" s="160"/>
      <c r="L738" s="156"/>
      <c r="M738" s="161"/>
      <c r="T738" s="162"/>
      <c r="AT738" s="157" t="s">
        <v>204</v>
      </c>
      <c r="AU738" s="157" t="s">
        <v>86</v>
      </c>
      <c r="AV738" s="13" t="s">
        <v>86</v>
      </c>
      <c r="AW738" s="13" t="s">
        <v>32</v>
      </c>
      <c r="AX738" s="13" t="s">
        <v>84</v>
      </c>
      <c r="AY738" s="157" t="s">
        <v>195</v>
      </c>
    </row>
    <row r="739" spans="2:65" s="1" customFormat="1" ht="24.15" customHeight="1">
      <c r="B739" s="32"/>
      <c r="C739" s="136" t="s">
        <v>1238</v>
      </c>
      <c r="D739" s="136" t="s">
        <v>197</v>
      </c>
      <c r="E739" s="137" t="s">
        <v>1367</v>
      </c>
      <c r="F739" s="138" t="s">
        <v>1368</v>
      </c>
      <c r="G739" s="139" t="s">
        <v>200</v>
      </c>
      <c r="H739" s="140">
        <v>934.82799999999997</v>
      </c>
      <c r="I739" s="141"/>
      <c r="J739" s="142">
        <f>ROUND(I739*H739,2)</f>
        <v>0</v>
      </c>
      <c r="K739" s="138" t="s">
        <v>201</v>
      </c>
      <c r="L739" s="32"/>
      <c r="M739" s="143" t="s">
        <v>1</v>
      </c>
      <c r="N739" s="144" t="s">
        <v>42</v>
      </c>
      <c r="P739" s="145">
        <f>O739*H739</f>
        <v>0</v>
      </c>
      <c r="Q739" s="145">
        <v>2.5000000000000001E-3</v>
      </c>
      <c r="R739" s="145">
        <f>Q739*H739</f>
        <v>2.3370700000000002</v>
      </c>
      <c r="S739" s="145">
        <v>0</v>
      </c>
      <c r="T739" s="146">
        <f>S739*H739</f>
        <v>0</v>
      </c>
      <c r="AR739" s="147" t="s">
        <v>300</v>
      </c>
      <c r="AT739" s="147" t="s">
        <v>197</v>
      </c>
      <c r="AU739" s="147" t="s">
        <v>86</v>
      </c>
      <c r="AY739" s="17" t="s">
        <v>195</v>
      </c>
      <c r="BE739" s="148">
        <f>IF(N739="základní",J739,0)</f>
        <v>0</v>
      </c>
      <c r="BF739" s="148">
        <f>IF(N739="snížená",J739,0)</f>
        <v>0</v>
      </c>
      <c r="BG739" s="148">
        <f>IF(N739="zákl. přenesená",J739,0)</f>
        <v>0</v>
      </c>
      <c r="BH739" s="148">
        <f>IF(N739="sníž. přenesená",J739,0)</f>
        <v>0</v>
      </c>
      <c r="BI739" s="148">
        <f>IF(N739="nulová",J739,0)</f>
        <v>0</v>
      </c>
      <c r="BJ739" s="17" t="s">
        <v>84</v>
      </c>
      <c r="BK739" s="148">
        <f>ROUND(I739*H739,2)</f>
        <v>0</v>
      </c>
      <c r="BL739" s="17" t="s">
        <v>300</v>
      </c>
      <c r="BM739" s="147" t="s">
        <v>2266</v>
      </c>
    </row>
    <row r="740" spans="2:65" s="12" customFormat="1" ht="10.199999999999999">
      <c r="B740" s="149"/>
      <c r="D740" s="150" t="s">
        <v>204</v>
      </c>
      <c r="E740" s="151" t="s">
        <v>1</v>
      </c>
      <c r="F740" s="152" t="s">
        <v>1370</v>
      </c>
      <c r="H740" s="151" t="s">
        <v>1</v>
      </c>
      <c r="I740" s="153"/>
      <c r="L740" s="149"/>
      <c r="M740" s="154"/>
      <c r="T740" s="155"/>
      <c r="AT740" s="151" t="s">
        <v>204</v>
      </c>
      <c r="AU740" s="151" t="s">
        <v>86</v>
      </c>
      <c r="AV740" s="12" t="s">
        <v>84</v>
      </c>
      <c r="AW740" s="12" t="s">
        <v>32</v>
      </c>
      <c r="AX740" s="12" t="s">
        <v>77</v>
      </c>
      <c r="AY740" s="151" t="s">
        <v>195</v>
      </c>
    </row>
    <row r="741" spans="2:65" s="13" customFormat="1" ht="10.199999999999999">
      <c r="B741" s="156"/>
      <c r="D741" s="150" t="s">
        <v>204</v>
      </c>
      <c r="E741" s="157" t="s">
        <v>1</v>
      </c>
      <c r="F741" s="158" t="s">
        <v>2265</v>
      </c>
      <c r="H741" s="159">
        <v>467.41399999999999</v>
      </c>
      <c r="I741" s="160"/>
      <c r="L741" s="156"/>
      <c r="M741" s="161"/>
      <c r="T741" s="162"/>
      <c r="AT741" s="157" t="s">
        <v>204</v>
      </c>
      <c r="AU741" s="157" t="s">
        <v>86</v>
      </c>
      <c r="AV741" s="13" t="s">
        <v>86</v>
      </c>
      <c r="AW741" s="13" t="s">
        <v>32</v>
      </c>
      <c r="AX741" s="13" t="s">
        <v>77</v>
      </c>
      <c r="AY741" s="157" t="s">
        <v>195</v>
      </c>
    </row>
    <row r="742" spans="2:65" s="12" customFormat="1" ht="10.199999999999999">
      <c r="B742" s="149"/>
      <c r="D742" s="150" t="s">
        <v>204</v>
      </c>
      <c r="E742" s="151" t="s">
        <v>1</v>
      </c>
      <c r="F742" s="152" t="s">
        <v>1371</v>
      </c>
      <c r="H742" s="151" t="s">
        <v>1</v>
      </c>
      <c r="I742" s="153"/>
      <c r="L742" s="149"/>
      <c r="M742" s="154"/>
      <c r="T742" s="155"/>
      <c r="AT742" s="151" t="s">
        <v>204</v>
      </c>
      <c r="AU742" s="151" t="s">
        <v>86</v>
      </c>
      <c r="AV742" s="12" t="s">
        <v>84</v>
      </c>
      <c r="AW742" s="12" t="s">
        <v>32</v>
      </c>
      <c r="AX742" s="12" t="s">
        <v>77</v>
      </c>
      <c r="AY742" s="151" t="s">
        <v>195</v>
      </c>
    </row>
    <row r="743" spans="2:65" s="13" customFormat="1" ht="10.199999999999999">
      <c r="B743" s="156"/>
      <c r="D743" s="150" t="s">
        <v>204</v>
      </c>
      <c r="E743" s="157" t="s">
        <v>1</v>
      </c>
      <c r="F743" s="158" t="s">
        <v>2265</v>
      </c>
      <c r="H743" s="159">
        <v>467.41399999999999</v>
      </c>
      <c r="I743" s="160"/>
      <c r="L743" s="156"/>
      <c r="M743" s="161"/>
      <c r="T743" s="162"/>
      <c r="AT743" s="157" t="s">
        <v>204</v>
      </c>
      <c r="AU743" s="157" t="s">
        <v>86</v>
      </c>
      <c r="AV743" s="13" t="s">
        <v>86</v>
      </c>
      <c r="AW743" s="13" t="s">
        <v>32</v>
      </c>
      <c r="AX743" s="13" t="s">
        <v>77</v>
      </c>
      <c r="AY743" s="157" t="s">
        <v>195</v>
      </c>
    </row>
    <row r="744" spans="2:65" s="14" customFormat="1" ht="10.199999999999999">
      <c r="B744" s="163"/>
      <c r="D744" s="150" t="s">
        <v>204</v>
      </c>
      <c r="E744" s="164" t="s">
        <v>1</v>
      </c>
      <c r="F744" s="165" t="s">
        <v>220</v>
      </c>
      <c r="H744" s="166">
        <v>934.82799999999997</v>
      </c>
      <c r="I744" s="167"/>
      <c r="L744" s="163"/>
      <c r="M744" s="168"/>
      <c r="T744" s="169"/>
      <c r="AT744" s="164" t="s">
        <v>204</v>
      </c>
      <c r="AU744" s="164" t="s">
        <v>86</v>
      </c>
      <c r="AV744" s="14" t="s">
        <v>202</v>
      </c>
      <c r="AW744" s="14" t="s">
        <v>32</v>
      </c>
      <c r="AX744" s="14" t="s">
        <v>84</v>
      </c>
      <c r="AY744" s="164" t="s">
        <v>195</v>
      </c>
    </row>
    <row r="745" spans="2:65" s="11" customFormat="1" ht="22.8" customHeight="1">
      <c r="B745" s="124"/>
      <c r="D745" s="125" t="s">
        <v>76</v>
      </c>
      <c r="E745" s="134" t="s">
        <v>550</v>
      </c>
      <c r="F745" s="134" t="s">
        <v>551</v>
      </c>
      <c r="I745" s="127"/>
      <c r="J745" s="135">
        <f>BK745</f>
        <v>0</v>
      </c>
      <c r="L745" s="124"/>
      <c r="M745" s="129"/>
      <c r="P745" s="130">
        <f>SUM(P746:P761)</f>
        <v>0</v>
      </c>
      <c r="R745" s="130">
        <f>SUM(R746:R761)</f>
        <v>0.1489645</v>
      </c>
      <c r="T745" s="131">
        <f>SUM(T746:T761)</f>
        <v>0</v>
      </c>
      <c r="AR745" s="125" t="s">
        <v>86</v>
      </c>
      <c r="AT745" s="132" t="s">
        <v>76</v>
      </c>
      <c r="AU745" s="132" t="s">
        <v>84</v>
      </c>
      <c r="AY745" s="125" t="s">
        <v>195</v>
      </c>
      <c r="BK745" s="133">
        <f>SUM(BK746:BK761)</f>
        <v>0</v>
      </c>
    </row>
    <row r="746" spans="2:65" s="1" customFormat="1" ht="24.15" customHeight="1">
      <c r="B746" s="32"/>
      <c r="C746" s="136" t="s">
        <v>1247</v>
      </c>
      <c r="D746" s="136" t="s">
        <v>197</v>
      </c>
      <c r="E746" s="137" t="s">
        <v>1379</v>
      </c>
      <c r="F746" s="138" t="s">
        <v>1380</v>
      </c>
      <c r="G746" s="139" t="s">
        <v>200</v>
      </c>
      <c r="H746" s="140">
        <v>297.92899999999997</v>
      </c>
      <c r="I746" s="141"/>
      <c r="J746" s="142">
        <f>ROUND(I746*H746,2)</f>
        <v>0</v>
      </c>
      <c r="K746" s="138" t="s">
        <v>201</v>
      </c>
      <c r="L746" s="32"/>
      <c r="M746" s="143" t="s">
        <v>1</v>
      </c>
      <c r="N746" s="144" t="s">
        <v>42</v>
      </c>
      <c r="P746" s="145">
        <f>O746*H746</f>
        <v>0</v>
      </c>
      <c r="Q746" s="145">
        <v>2.1000000000000001E-4</v>
      </c>
      <c r="R746" s="145">
        <f>Q746*H746</f>
        <v>6.2565090000000004E-2</v>
      </c>
      <c r="S746" s="145">
        <v>0</v>
      </c>
      <c r="T746" s="146">
        <f>S746*H746</f>
        <v>0</v>
      </c>
      <c r="AR746" s="147" t="s">
        <v>300</v>
      </c>
      <c r="AT746" s="147" t="s">
        <v>197</v>
      </c>
      <c r="AU746" s="147" t="s">
        <v>86</v>
      </c>
      <c r="AY746" s="17" t="s">
        <v>195</v>
      </c>
      <c r="BE746" s="148">
        <f>IF(N746="základní",J746,0)</f>
        <v>0</v>
      </c>
      <c r="BF746" s="148">
        <f>IF(N746="snížená",J746,0)</f>
        <v>0</v>
      </c>
      <c r="BG746" s="148">
        <f>IF(N746="zákl. přenesená",J746,0)</f>
        <v>0</v>
      </c>
      <c r="BH746" s="148">
        <f>IF(N746="sníž. přenesená",J746,0)</f>
        <v>0</v>
      </c>
      <c r="BI746" s="148">
        <f>IF(N746="nulová",J746,0)</f>
        <v>0</v>
      </c>
      <c r="BJ746" s="17" t="s">
        <v>84</v>
      </c>
      <c r="BK746" s="148">
        <f>ROUND(I746*H746,2)</f>
        <v>0</v>
      </c>
      <c r="BL746" s="17" t="s">
        <v>300</v>
      </c>
      <c r="BM746" s="147" t="s">
        <v>2267</v>
      </c>
    </row>
    <row r="747" spans="2:65" s="12" customFormat="1" ht="10.199999999999999">
      <c r="B747" s="149"/>
      <c r="D747" s="150" t="s">
        <v>204</v>
      </c>
      <c r="E747" s="151" t="s">
        <v>1</v>
      </c>
      <c r="F747" s="152" t="s">
        <v>806</v>
      </c>
      <c r="H747" s="151" t="s">
        <v>1</v>
      </c>
      <c r="I747" s="153"/>
      <c r="L747" s="149"/>
      <c r="M747" s="154"/>
      <c r="T747" s="155"/>
      <c r="AT747" s="151" t="s">
        <v>204</v>
      </c>
      <c r="AU747" s="151" t="s">
        <v>86</v>
      </c>
      <c r="AV747" s="12" t="s">
        <v>84</v>
      </c>
      <c r="AW747" s="12" t="s">
        <v>32</v>
      </c>
      <c r="AX747" s="12" t="s">
        <v>77</v>
      </c>
      <c r="AY747" s="151" t="s">
        <v>195</v>
      </c>
    </row>
    <row r="748" spans="2:65" s="12" customFormat="1" ht="10.199999999999999">
      <c r="B748" s="149"/>
      <c r="D748" s="150" t="s">
        <v>204</v>
      </c>
      <c r="E748" s="151" t="s">
        <v>1</v>
      </c>
      <c r="F748" s="152" t="s">
        <v>807</v>
      </c>
      <c r="H748" s="151" t="s">
        <v>1</v>
      </c>
      <c r="I748" s="153"/>
      <c r="L748" s="149"/>
      <c r="M748" s="154"/>
      <c r="T748" s="155"/>
      <c r="AT748" s="151" t="s">
        <v>204</v>
      </c>
      <c r="AU748" s="151" t="s">
        <v>86</v>
      </c>
      <c r="AV748" s="12" t="s">
        <v>84</v>
      </c>
      <c r="AW748" s="12" t="s">
        <v>32</v>
      </c>
      <c r="AX748" s="12" t="s">
        <v>77</v>
      </c>
      <c r="AY748" s="151" t="s">
        <v>195</v>
      </c>
    </row>
    <row r="749" spans="2:65" s="12" customFormat="1" ht="10.199999999999999">
      <c r="B749" s="149"/>
      <c r="D749" s="150" t="s">
        <v>204</v>
      </c>
      <c r="E749" s="151" t="s">
        <v>1</v>
      </c>
      <c r="F749" s="152" t="s">
        <v>808</v>
      </c>
      <c r="H749" s="151" t="s">
        <v>1</v>
      </c>
      <c r="I749" s="153"/>
      <c r="L749" s="149"/>
      <c r="M749" s="154"/>
      <c r="T749" s="155"/>
      <c r="AT749" s="151" t="s">
        <v>204</v>
      </c>
      <c r="AU749" s="151" t="s">
        <v>86</v>
      </c>
      <c r="AV749" s="12" t="s">
        <v>84</v>
      </c>
      <c r="AW749" s="12" t="s">
        <v>32</v>
      </c>
      <c r="AX749" s="12" t="s">
        <v>77</v>
      </c>
      <c r="AY749" s="151" t="s">
        <v>195</v>
      </c>
    </row>
    <row r="750" spans="2:65" s="13" customFormat="1" ht="10.199999999999999">
      <c r="B750" s="156"/>
      <c r="D750" s="150" t="s">
        <v>204</v>
      </c>
      <c r="E750" s="157" t="s">
        <v>1</v>
      </c>
      <c r="F750" s="158" t="s">
        <v>2268</v>
      </c>
      <c r="H750" s="159">
        <v>158.20500000000001</v>
      </c>
      <c r="I750" s="160"/>
      <c r="L750" s="156"/>
      <c r="M750" s="161"/>
      <c r="T750" s="162"/>
      <c r="AT750" s="157" t="s">
        <v>204</v>
      </c>
      <c r="AU750" s="157" t="s">
        <v>86</v>
      </c>
      <c r="AV750" s="13" t="s">
        <v>86</v>
      </c>
      <c r="AW750" s="13" t="s">
        <v>32</v>
      </c>
      <c r="AX750" s="13" t="s">
        <v>77</v>
      </c>
      <c r="AY750" s="157" t="s">
        <v>195</v>
      </c>
    </row>
    <row r="751" spans="2:65" s="13" customFormat="1" ht="10.199999999999999">
      <c r="B751" s="156"/>
      <c r="D751" s="150" t="s">
        <v>204</v>
      </c>
      <c r="E751" s="157" t="s">
        <v>1</v>
      </c>
      <c r="F751" s="158" t="s">
        <v>2070</v>
      </c>
      <c r="H751" s="159">
        <v>-34.32</v>
      </c>
      <c r="I751" s="160"/>
      <c r="L751" s="156"/>
      <c r="M751" s="161"/>
      <c r="T751" s="162"/>
      <c r="AT751" s="157" t="s">
        <v>204</v>
      </c>
      <c r="AU751" s="157" t="s">
        <v>86</v>
      </c>
      <c r="AV751" s="13" t="s">
        <v>86</v>
      </c>
      <c r="AW751" s="13" t="s">
        <v>32</v>
      </c>
      <c r="AX751" s="13" t="s">
        <v>77</v>
      </c>
      <c r="AY751" s="157" t="s">
        <v>195</v>
      </c>
    </row>
    <row r="752" spans="2:65" s="12" customFormat="1" ht="10.199999999999999">
      <c r="B752" s="149"/>
      <c r="D752" s="150" t="s">
        <v>204</v>
      </c>
      <c r="E752" s="151" t="s">
        <v>1</v>
      </c>
      <c r="F752" s="152" t="s">
        <v>811</v>
      </c>
      <c r="H752" s="151" t="s">
        <v>1</v>
      </c>
      <c r="I752" s="153"/>
      <c r="L752" s="149"/>
      <c r="M752" s="154"/>
      <c r="T752" s="155"/>
      <c r="AT752" s="151" t="s">
        <v>204</v>
      </c>
      <c r="AU752" s="151" t="s">
        <v>86</v>
      </c>
      <c r="AV752" s="12" t="s">
        <v>84</v>
      </c>
      <c r="AW752" s="12" t="s">
        <v>32</v>
      </c>
      <c r="AX752" s="12" t="s">
        <v>77</v>
      </c>
      <c r="AY752" s="151" t="s">
        <v>195</v>
      </c>
    </row>
    <row r="753" spans="2:65" s="13" customFormat="1" ht="10.199999999999999">
      <c r="B753" s="156"/>
      <c r="D753" s="150" t="s">
        <v>204</v>
      </c>
      <c r="E753" s="157" t="s">
        <v>1</v>
      </c>
      <c r="F753" s="158" t="s">
        <v>2071</v>
      </c>
      <c r="H753" s="159">
        <v>117.895</v>
      </c>
      <c r="I753" s="160"/>
      <c r="L753" s="156"/>
      <c r="M753" s="161"/>
      <c r="T753" s="162"/>
      <c r="AT753" s="157" t="s">
        <v>204</v>
      </c>
      <c r="AU753" s="157" t="s">
        <v>86</v>
      </c>
      <c r="AV753" s="13" t="s">
        <v>86</v>
      </c>
      <c r="AW753" s="13" t="s">
        <v>32</v>
      </c>
      <c r="AX753" s="13" t="s">
        <v>77</v>
      </c>
      <c r="AY753" s="157" t="s">
        <v>195</v>
      </c>
    </row>
    <row r="754" spans="2:65" s="13" customFormat="1" ht="10.199999999999999">
      <c r="B754" s="156"/>
      <c r="D754" s="150" t="s">
        <v>204</v>
      </c>
      <c r="E754" s="157" t="s">
        <v>1</v>
      </c>
      <c r="F754" s="158" t="s">
        <v>2269</v>
      </c>
      <c r="H754" s="159">
        <v>-61.875</v>
      </c>
      <c r="I754" s="160"/>
      <c r="L754" s="156"/>
      <c r="M754" s="161"/>
      <c r="T754" s="162"/>
      <c r="AT754" s="157" t="s">
        <v>204</v>
      </c>
      <c r="AU754" s="157" t="s">
        <v>86</v>
      </c>
      <c r="AV754" s="13" t="s">
        <v>86</v>
      </c>
      <c r="AW754" s="13" t="s">
        <v>32</v>
      </c>
      <c r="AX754" s="13" t="s">
        <v>77</v>
      </c>
      <c r="AY754" s="157" t="s">
        <v>195</v>
      </c>
    </row>
    <row r="755" spans="2:65" s="13" customFormat="1" ht="10.199999999999999">
      <c r="B755" s="156"/>
      <c r="D755" s="150" t="s">
        <v>204</v>
      </c>
      <c r="E755" s="157" t="s">
        <v>1</v>
      </c>
      <c r="F755" s="158" t="s">
        <v>2270</v>
      </c>
      <c r="H755" s="159">
        <v>9.625</v>
      </c>
      <c r="I755" s="160"/>
      <c r="L755" s="156"/>
      <c r="M755" s="161"/>
      <c r="T755" s="162"/>
      <c r="AT755" s="157" t="s">
        <v>204</v>
      </c>
      <c r="AU755" s="157" t="s">
        <v>86</v>
      </c>
      <c r="AV755" s="13" t="s">
        <v>86</v>
      </c>
      <c r="AW755" s="13" t="s">
        <v>32</v>
      </c>
      <c r="AX755" s="13" t="s">
        <v>77</v>
      </c>
      <c r="AY755" s="157" t="s">
        <v>195</v>
      </c>
    </row>
    <row r="756" spans="2:65" s="12" customFormat="1" ht="10.199999999999999">
      <c r="B756" s="149"/>
      <c r="D756" s="150" t="s">
        <v>204</v>
      </c>
      <c r="E756" s="151" t="s">
        <v>1</v>
      </c>
      <c r="F756" s="152" t="s">
        <v>275</v>
      </c>
      <c r="H756" s="151" t="s">
        <v>1</v>
      </c>
      <c r="I756" s="153"/>
      <c r="L756" s="149"/>
      <c r="M756" s="154"/>
      <c r="T756" s="155"/>
      <c r="AT756" s="151" t="s">
        <v>204</v>
      </c>
      <c r="AU756" s="151" t="s">
        <v>86</v>
      </c>
      <c r="AV756" s="12" t="s">
        <v>84</v>
      </c>
      <c r="AW756" s="12" t="s">
        <v>32</v>
      </c>
      <c r="AX756" s="12" t="s">
        <v>77</v>
      </c>
      <c r="AY756" s="151" t="s">
        <v>195</v>
      </c>
    </row>
    <row r="757" spans="2:65" s="13" customFormat="1" ht="10.199999999999999">
      <c r="B757" s="156"/>
      <c r="D757" s="150" t="s">
        <v>204</v>
      </c>
      <c r="E757" s="157" t="s">
        <v>1</v>
      </c>
      <c r="F757" s="158" t="s">
        <v>2074</v>
      </c>
      <c r="H757" s="159">
        <v>27.777999999999999</v>
      </c>
      <c r="I757" s="160"/>
      <c r="L757" s="156"/>
      <c r="M757" s="161"/>
      <c r="T757" s="162"/>
      <c r="AT757" s="157" t="s">
        <v>204</v>
      </c>
      <c r="AU757" s="157" t="s">
        <v>86</v>
      </c>
      <c r="AV757" s="13" t="s">
        <v>86</v>
      </c>
      <c r="AW757" s="13" t="s">
        <v>32</v>
      </c>
      <c r="AX757" s="13" t="s">
        <v>77</v>
      </c>
      <c r="AY757" s="157" t="s">
        <v>195</v>
      </c>
    </row>
    <row r="758" spans="2:65" s="13" customFormat="1" ht="10.199999999999999">
      <c r="B758" s="156"/>
      <c r="D758" s="150" t="s">
        <v>204</v>
      </c>
      <c r="E758" s="157" t="s">
        <v>1</v>
      </c>
      <c r="F758" s="158" t="s">
        <v>2075</v>
      </c>
      <c r="H758" s="159">
        <v>80.620999999999995</v>
      </c>
      <c r="I758" s="160"/>
      <c r="L758" s="156"/>
      <c r="M758" s="161"/>
      <c r="T758" s="162"/>
      <c r="AT758" s="157" t="s">
        <v>204</v>
      </c>
      <c r="AU758" s="157" t="s">
        <v>86</v>
      </c>
      <c r="AV758" s="13" t="s">
        <v>86</v>
      </c>
      <c r="AW758" s="13" t="s">
        <v>32</v>
      </c>
      <c r="AX758" s="13" t="s">
        <v>77</v>
      </c>
      <c r="AY758" s="157" t="s">
        <v>195</v>
      </c>
    </row>
    <row r="759" spans="2:65" s="14" customFormat="1" ht="10.199999999999999">
      <c r="B759" s="163"/>
      <c r="D759" s="150" t="s">
        <v>204</v>
      </c>
      <c r="E759" s="164" t="s">
        <v>1</v>
      </c>
      <c r="F759" s="165" t="s">
        <v>220</v>
      </c>
      <c r="H759" s="166">
        <v>297.92899999999997</v>
      </c>
      <c r="I759" s="167"/>
      <c r="L759" s="163"/>
      <c r="M759" s="168"/>
      <c r="T759" s="169"/>
      <c r="AT759" s="164" t="s">
        <v>204</v>
      </c>
      <c r="AU759" s="164" t="s">
        <v>86</v>
      </c>
      <c r="AV759" s="14" t="s">
        <v>202</v>
      </c>
      <c r="AW759" s="14" t="s">
        <v>32</v>
      </c>
      <c r="AX759" s="14" t="s">
        <v>84</v>
      </c>
      <c r="AY759" s="164" t="s">
        <v>195</v>
      </c>
    </row>
    <row r="760" spans="2:65" s="1" customFormat="1" ht="33" customHeight="1">
      <c r="B760" s="32"/>
      <c r="C760" s="136" t="s">
        <v>1254</v>
      </c>
      <c r="D760" s="136" t="s">
        <v>197</v>
      </c>
      <c r="E760" s="137" t="s">
        <v>1383</v>
      </c>
      <c r="F760" s="138" t="s">
        <v>1384</v>
      </c>
      <c r="G760" s="139" t="s">
        <v>200</v>
      </c>
      <c r="H760" s="140">
        <v>297.92899999999997</v>
      </c>
      <c r="I760" s="141"/>
      <c r="J760" s="142">
        <f>ROUND(I760*H760,2)</f>
        <v>0</v>
      </c>
      <c r="K760" s="138" t="s">
        <v>201</v>
      </c>
      <c r="L760" s="32"/>
      <c r="M760" s="143" t="s">
        <v>1</v>
      </c>
      <c r="N760" s="144" t="s">
        <v>42</v>
      </c>
      <c r="P760" s="145">
        <f>O760*H760</f>
        <v>0</v>
      </c>
      <c r="Q760" s="145">
        <v>2.9E-4</v>
      </c>
      <c r="R760" s="145">
        <f>Q760*H760</f>
        <v>8.6399409999999996E-2</v>
      </c>
      <c r="S760" s="145">
        <v>0</v>
      </c>
      <c r="T760" s="146">
        <f>S760*H760</f>
        <v>0</v>
      </c>
      <c r="AR760" s="147" t="s">
        <v>300</v>
      </c>
      <c r="AT760" s="147" t="s">
        <v>197</v>
      </c>
      <c r="AU760" s="147" t="s">
        <v>86</v>
      </c>
      <c r="AY760" s="17" t="s">
        <v>195</v>
      </c>
      <c r="BE760" s="148">
        <f>IF(N760="základní",J760,0)</f>
        <v>0</v>
      </c>
      <c r="BF760" s="148">
        <f>IF(N760="snížená",J760,0)</f>
        <v>0</v>
      </c>
      <c r="BG760" s="148">
        <f>IF(N760="zákl. přenesená",J760,0)</f>
        <v>0</v>
      </c>
      <c r="BH760" s="148">
        <f>IF(N760="sníž. přenesená",J760,0)</f>
        <v>0</v>
      </c>
      <c r="BI760" s="148">
        <f>IF(N760="nulová",J760,0)</f>
        <v>0</v>
      </c>
      <c r="BJ760" s="17" t="s">
        <v>84</v>
      </c>
      <c r="BK760" s="148">
        <f>ROUND(I760*H760,2)</f>
        <v>0</v>
      </c>
      <c r="BL760" s="17" t="s">
        <v>300</v>
      </c>
      <c r="BM760" s="147" t="s">
        <v>2271</v>
      </c>
    </row>
    <row r="761" spans="2:65" s="13" customFormat="1" ht="10.199999999999999">
      <c r="B761" s="156"/>
      <c r="D761" s="150" t="s">
        <v>204</v>
      </c>
      <c r="E761" s="157" t="s">
        <v>1</v>
      </c>
      <c r="F761" s="158" t="s">
        <v>2272</v>
      </c>
      <c r="H761" s="159">
        <v>297.92899999999997</v>
      </c>
      <c r="I761" s="160"/>
      <c r="L761" s="156"/>
      <c r="M761" s="161"/>
      <c r="T761" s="162"/>
      <c r="AT761" s="157" t="s">
        <v>204</v>
      </c>
      <c r="AU761" s="157" t="s">
        <v>86</v>
      </c>
      <c r="AV761" s="13" t="s">
        <v>86</v>
      </c>
      <c r="AW761" s="13" t="s">
        <v>32</v>
      </c>
      <c r="AX761" s="13" t="s">
        <v>84</v>
      </c>
      <c r="AY761" s="157" t="s">
        <v>195</v>
      </c>
    </row>
    <row r="762" spans="2:65" s="11" customFormat="1" ht="25.95" customHeight="1">
      <c r="B762" s="124"/>
      <c r="D762" s="125" t="s">
        <v>76</v>
      </c>
      <c r="E762" s="126" t="s">
        <v>1387</v>
      </c>
      <c r="F762" s="126" t="s">
        <v>1388</v>
      </c>
      <c r="I762" s="127"/>
      <c r="J762" s="128">
        <f>BK762</f>
        <v>0</v>
      </c>
      <c r="L762" s="124"/>
      <c r="M762" s="129"/>
      <c r="P762" s="130">
        <f>SUM(P763:P766)</f>
        <v>0</v>
      </c>
      <c r="R762" s="130">
        <f>SUM(R763:R766)</f>
        <v>0</v>
      </c>
      <c r="T762" s="131">
        <f>SUM(T763:T766)</f>
        <v>0</v>
      </c>
      <c r="AR762" s="125" t="s">
        <v>202</v>
      </c>
      <c r="AT762" s="132" t="s">
        <v>76</v>
      </c>
      <c r="AU762" s="132" t="s">
        <v>77</v>
      </c>
      <c r="AY762" s="125" t="s">
        <v>195</v>
      </c>
      <c r="BK762" s="133">
        <f>SUM(BK763:BK766)</f>
        <v>0</v>
      </c>
    </row>
    <row r="763" spans="2:65" s="1" customFormat="1" ht="24.15" customHeight="1">
      <c r="B763" s="32"/>
      <c r="C763" s="136" t="s">
        <v>1259</v>
      </c>
      <c r="D763" s="136" t="s">
        <v>197</v>
      </c>
      <c r="E763" s="137" t="s">
        <v>1390</v>
      </c>
      <c r="F763" s="138" t="s">
        <v>1391</v>
      </c>
      <c r="G763" s="139" t="s">
        <v>432</v>
      </c>
      <c r="H763" s="140">
        <v>1</v>
      </c>
      <c r="I763" s="141"/>
      <c r="J763" s="142">
        <f>ROUND(I763*H763,2)</f>
        <v>0</v>
      </c>
      <c r="K763" s="138" t="s">
        <v>249</v>
      </c>
      <c r="L763" s="32"/>
      <c r="M763" s="143" t="s">
        <v>1</v>
      </c>
      <c r="N763" s="144" t="s">
        <v>42</v>
      </c>
      <c r="P763" s="145">
        <f>O763*H763</f>
        <v>0</v>
      </c>
      <c r="Q763" s="145">
        <v>0</v>
      </c>
      <c r="R763" s="145">
        <f>Q763*H763</f>
        <v>0</v>
      </c>
      <c r="S763" s="145">
        <v>0</v>
      </c>
      <c r="T763" s="146">
        <f>S763*H763</f>
        <v>0</v>
      </c>
      <c r="AR763" s="147" t="s">
        <v>562</v>
      </c>
      <c r="AT763" s="147" t="s">
        <v>197</v>
      </c>
      <c r="AU763" s="147" t="s">
        <v>84</v>
      </c>
      <c r="AY763" s="17" t="s">
        <v>195</v>
      </c>
      <c r="BE763" s="148">
        <f>IF(N763="základní",J763,0)</f>
        <v>0</v>
      </c>
      <c r="BF763" s="148">
        <f>IF(N763="snížená",J763,0)</f>
        <v>0</v>
      </c>
      <c r="BG763" s="148">
        <f>IF(N763="zákl. přenesená",J763,0)</f>
        <v>0</v>
      </c>
      <c r="BH763" s="148">
        <f>IF(N763="sníž. přenesená",J763,0)</f>
        <v>0</v>
      </c>
      <c r="BI763" s="148">
        <f>IF(N763="nulová",J763,0)</f>
        <v>0</v>
      </c>
      <c r="BJ763" s="17" t="s">
        <v>84</v>
      </c>
      <c r="BK763" s="148">
        <f>ROUND(I763*H763,2)</f>
        <v>0</v>
      </c>
      <c r="BL763" s="17" t="s">
        <v>562</v>
      </c>
      <c r="BM763" s="147" t="s">
        <v>2273</v>
      </c>
    </row>
    <row r="764" spans="2:65" s="1" customFormat="1" ht="28.8">
      <c r="B764" s="32"/>
      <c r="D764" s="150" t="s">
        <v>251</v>
      </c>
      <c r="F764" s="170" t="s">
        <v>252</v>
      </c>
      <c r="I764" s="171"/>
      <c r="L764" s="32"/>
      <c r="M764" s="172"/>
      <c r="T764" s="56"/>
      <c r="AT764" s="17" t="s">
        <v>251</v>
      </c>
      <c r="AU764" s="17" t="s">
        <v>84</v>
      </c>
    </row>
    <row r="765" spans="2:65" s="12" customFormat="1" ht="10.199999999999999">
      <c r="B765" s="149"/>
      <c r="D765" s="150" t="s">
        <v>204</v>
      </c>
      <c r="E765" s="151" t="s">
        <v>1</v>
      </c>
      <c r="F765" s="152" t="s">
        <v>1393</v>
      </c>
      <c r="H765" s="151" t="s">
        <v>1</v>
      </c>
      <c r="I765" s="153"/>
      <c r="L765" s="149"/>
      <c r="M765" s="154"/>
      <c r="T765" s="155"/>
      <c r="AT765" s="151" t="s">
        <v>204</v>
      </c>
      <c r="AU765" s="151" t="s">
        <v>84</v>
      </c>
      <c r="AV765" s="12" t="s">
        <v>84</v>
      </c>
      <c r="AW765" s="12" t="s">
        <v>32</v>
      </c>
      <c r="AX765" s="12" t="s">
        <v>77</v>
      </c>
      <c r="AY765" s="151" t="s">
        <v>195</v>
      </c>
    </row>
    <row r="766" spans="2:65" s="13" customFormat="1" ht="10.199999999999999">
      <c r="B766" s="156"/>
      <c r="D766" s="150" t="s">
        <v>204</v>
      </c>
      <c r="E766" s="157" t="s">
        <v>1</v>
      </c>
      <c r="F766" s="158" t="s">
        <v>84</v>
      </c>
      <c r="H766" s="159">
        <v>1</v>
      </c>
      <c r="I766" s="160"/>
      <c r="L766" s="156"/>
      <c r="M766" s="180"/>
      <c r="N766" s="181"/>
      <c r="O766" s="181"/>
      <c r="P766" s="181"/>
      <c r="Q766" s="181"/>
      <c r="R766" s="181"/>
      <c r="S766" s="181"/>
      <c r="T766" s="182"/>
      <c r="AT766" s="157" t="s">
        <v>204</v>
      </c>
      <c r="AU766" s="157" t="s">
        <v>84</v>
      </c>
      <c r="AV766" s="13" t="s">
        <v>86</v>
      </c>
      <c r="AW766" s="13" t="s">
        <v>32</v>
      </c>
      <c r="AX766" s="13" t="s">
        <v>84</v>
      </c>
      <c r="AY766" s="157" t="s">
        <v>195</v>
      </c>
    </row>
    <row r="767" spans="2:65" s="1" customFormat="1" ht="6.9" customHeight="1">
      <c r="B767" s="44"/>
      <c r="C767" s="45"/>
      <c r="D767" s="45"/>
      <c r="E767" s="45"/>
      <c r="F767" s="45"/>
      <c r="G767" s="45"/>
      <c r="H767" s="45"/>
      <c r="I767" s="45"/>
      <c r="J767" s="45"/>
      <c r="K767" s="45"/>
      <c r="L767" s="32"/>
    </row>
  </sheetData>
  <sheetProtection algorithmName="SHA-512" hashValue="wVPV0oFduLydiQFLIverefA/30ja9+sLUUxoIvVuJtZiAk9GHCyEF3F4zWJ9luLADdZ2sUTI1Eqh/14J4BfoaQ==" saltValue="VNSfobXmq0JBtJIN/HylQjp8XriT22gueH/G8eDVejyQFbt6x72QU9TsZq55GtiGenTlXYzdGqZSRrfiD2QIJw==" spinCount="100000" sheet="1" objects="1" scenarios="1" formatColumns="0" formatRows="0" autoFilter="0"/>
  <autoFilter ref="C138:K766" xr:uid="{00000000-0009-0000-0000-000009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0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124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3.2">
      <c r="B8" s="20"/>
      <c r="D8" s="27" t="s">
        <v>153</v>
      </c>
      <c r="L8" s="20"/>
    </row>
    <row r="9" spans="2:46" ht="16.5" customHeight="1">
      <c r="B9" s="20"/>
      <c r="E9" s="243" t="s">
        <v>1913</v>
      </c>
      <c r="F9" s="228"/>
      <c r="G9" s="228"/>
      <c r="H9" s="228"/>
      <c r="L9" s="20"/>
    </row>
    <row r="10" spans="2:46" ht="12" customHeight="1">
      <c r="B10" s="20"/>
      <c r="D10" s="27" t="s">
        <v>155</v>
      </c>
      <c r="L10" s="20"/>
    </row>
    <row r="11" spans="2:46" s="1" customFormat="1" ht="16.5" customHeight="1">
      <c r="B11" s="32"/>
      <c r="E11" s="219" t="s">
        <v>2274</v>
      </c>
      <c r="F11" s="245"/>
      <c r="G11" s="245"/>
      <c r="H11" s="245"/>
      <c r="L11" s="32"/>
    </row>
    <row r="12" spans="2:46" s="1" customFormat="1" ht="12" customHeight="1">
      <c r="B12" s="32"/>
      <c r="D12" s="27" t="s">
        <v>1395</v>
      </c>
      <c r="L12" s="32"/>
    </row>
    <row r="13" spans="2:46" s="1" customFormat="1" ht="16.5" customHeight="1">
      <c r="B13" s="32"/>
      <c r="E13" s="208" t="s">
        <v>2275</v>
      </c>
      <c r="F13" s="245"/>
      <c r="G13" s="245"/>
      <c r="H13" s="245"/>
      <c r="L13" s="32"/>
    </row>
    <row r="14" spans="2:46" s="1" customFormat="1" ht="10.199999999999999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9. 1. 2023</v>
      </c>
      <c r="L16" s="32"/>
    </row>
    <row r="17" spans="2:12" s="1" customFormat="1" ht="10.8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28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46" t="str">
        <f>'Rekapitulace stavby'!E14</f>
        <v>Vyplň údaj</v>
      </c>
      <c r="F22" s="227"/>
      <c r="G22" s="227"/>
      <c r="H22" s="227"/>
      <c r="I22" s="27" t="s">
        <v>27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30</v>
      </c>
      <c r="I24" s="27" t="s">
        <v>25</v>
      </c>
      <c r="J24" s="25" t="s">
        <v>1</v>
      </c>
      <c r="L24" s="32"/>
    </row>
    <row r="25" spans="2:12" s="1" customFormat="1" ht="18" customHeight="1">
      <c r="B25" s="32"/>
      <c r="E25" s="25" t="s">
        <v>31</v>
      </c>
      <c r="I25" s="27" t="s">
        <v>27</v>
      </c>
      <c r="J25" s="25" t="s">
        <v>1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25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35</v>
      </c>
      <c r="L30" s="32"/>
    </row>
    <row r="31" spans="2:12" s="7" customFormat="1" ht="16.5" customHeight="1">
      <c r="B31" s="94"/>
      <c r="E31" s="232" t="s">
        <v>1</v>
      </c>
      <c r="F31" s="232"/>
      <c r="G31" s="232"/>
      <c r="H31" s="232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37</v>
      </c>
      <c r="J34" s="66">
        <f>ROUND(J134,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39</v>
      </c>
      <c r="I36" s="35" t="s">
        <v>38</v>
      </c>
      <c r="J36" s="35" t="s">
        <v>40</v>
      </c>
      <c r="L36" s="32"/>
    </row>
    <row r="37" spans="2:12" s="1" customFormat="1" ht="14.4" customHeight="1">
      <c r="B37" s="32"/>
      <c r="D37" s="55" t="s">
        <v>41</v>
      </c>
      <c r="E37" s="27" t="s">
        <v>42</v>
      </c>
      <c r="F37" s="86">
        <f>ROUND((SUM(BE134:BE300)),  2)</f>
        <v>0</v>
      </c>
      <c r="I37" s="96">
        <v>0.21</v>
      </c>
      <c r="J37" s="86">
        <f>ROUND(((SUM(BE134:BE300))*I37),  2)</f>
        <v>0</v>
      </c>
      <c r="L37" s="32"/>
    </row>
    <row r="38" spans="2:12" s="1" customFormat="1" ht="14.4" customHeight="1">
      <c r="B38" s="32"/>
      <c r="E38" s="27" t="s">
        <v>43</v>
      </c>
      <c r="F38" s="86">
        <f>ROUND((SUM(BF134:BF300)),  2)</f>
        <v>0</v>
      </c>
      <c r="I38" s="96">
        <v>0.15</v>
      </c>
      <c r="J38" s="86">
        <f>ROUND(((SUM(BF134:BF300))*I38),  2)</f>
        <v>0</v>
      </c>
      <c r="L38" s="32"/>
    </row>
    <row r="39" spans="2:12" s="1" customFormat="1" ht="14.4" hidden="1" customHeight="1">
      <c r="B39" s="32"/>
      <c r="E39" s="27" t="s">
        <v>44</v>
      </c>
      <c r="F39" s="86">
        <f>ROUND((SUM(BG134:BG300)),  2)</f>
        <v>0</v>
      </c>
      <c r="I39" s="96">
        <v>0.21</v>
      </c>
      <c r="J39" s="86">
        <f>0</f>
        <v>0</v>
      </c>
      <c r="L39" s="32"/>
    </row>
    <row r="40" spans="2:12" s="1" customFormat="1" ht="14.4" hidden="1" customHeight="1">
      <c r="B40" s="32"/>
      <c r="E40" s="27" t="s">
        <v>45</v>
      </c>
      <c r="F40" s="86">
        <f>ROUND((SUM(BH134:BH300)),  2)</f>
        <v>0</v>
      </c>
      <c r="I40" s="96">
        <v>0.15</v>
      </c>
      <c r="J40" s="86">
        <f>0</f>
        <v>0</v>
      </c>
      <c r="L40" s="32"/>
    </row>
    <row r="41" spans="2:12" s="1" customFormat="1" ht="14.4" hidden="1" customHeight="1">
      <c r="B41" s="32"/>
      <c r="E41" s="27" t="s">
        <v>46</v>
      </c>
      <c r="F41" s="86">
        <f>ROUND((SUM(BI134:BI300)),  2)</f>
        <v>0</v>
      </c>
      <c r="I41" s="96">
        <v>0</v>
      </c>
      <c r="J41" s="86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47</v>
      </c>
      <c r="E43" s="57"/>
      <c r="F43" s="57"/>
      <c r="G43" s="99" t="s">
        <v>48</v>
      </c>
      <c r="H43" s="100" t="s">
        <v>49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ht="16.5" customHeight="1">
      <c r="B87" s="20"/>
      <c r="E87" s="243" t="s">
        <v>1913</v>
      </c>
      <c r="F87" s="228"/>
      <c r="G87" s="228"/>
      <c r="H87" s="228"/>
      <c r="L87" s="20"/>
    </row>
    <row r="88" spans="2:12" ht="12" customHeight="1">
      <c r="B88" s="20"/>
      <c r="C88" s="27" t="s">
        <v>155</v>
      </c>
      <c r="L88" s="20"/>
    </row>
    <row r="89" spans="2:12" s="1" customFormat="1" ht="16.5" customHeight="1">
      <c r="B89" s="32"/>
      <c r="E89" s="219" t="s">
        <v>2274</v>
      </c>
      <c r="F89" s="245"/>
      <c r="G89" s="245"/>
      <c r="H89" s="245"/>
      <c r="L89" s="32"/>
    </row>
    <row r="90" spans="2:12" s="1" customFormat="1" ht="12" customHeight="1">
      <c r="B90" s="32"/>
      <c r="C90" s="27" t="s">
        <v>1395</v>
      </c>
      <c r="L90" s="32"/>
    </row>
    <row r="91" spans="2:12" s="1" customFormat="1" ht="16.5" customHeight="1">
      <c r="B91" s="32"/>
      <c r="E91" s="208" t="str">
        <f>E13</f>
        <v>02.3.1 - Dešťová kanalizace a komunikace</v>
      </c>
      <c r="F91" s="245"/>
      <c r="G91" s="245"/>
      <c r="H91" s="245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Trutnov</v>
      </c>
      <c r="I93" s="27" t="s">
        <v>22</v>
      </c>
      <c r="J93" s="52" t="str">
        <f>IF(J16="","",J16)</f>
        <v>9. 1. 2023</v>
      </c>
      <c r="L93" s="32"/>
    </row>
    <row r="94" spans="2:12" s="1" customFormat="1" ht="6.9" customHeight="1">
      <c r="B94" s="32"/>
      <c r="L94" s="32"/>
    </row>
    <row r="95" spans="2:12" s="1" customFormat="1" ht="15.15" customHeight="1">
      <c r="B95" s="32"/>
      <c r="C95" s="27" t="s">
        <v>24</v>
      </c>
      <c r="F95" s="25" t="str">
        <f>E19</f>
        <v>Údržba silnic Královéhradeckého kraje a.s.</v>
      </c>
      <c r="I95" s="27" t="s">
        <v>30</v>
      </c>
      <c r="J95" s="30" t="str">
        <f>E25</f>
        <v>IRBOS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158</v>
      </c>
      <c r="D98" s="97"/>
      <c r="E98" s="97"/>
      <c r="F98" s="97"/>
      <c r="G98" s="97"/>
      <c r="H98" s="97"/>
      <c r="I98" s="97"/>
      <c r="J98" s="106" t="s">
        <v>159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8" customHeight="1">
      <c r="B100" s="32"/>
      <c r="C100" s="107" t="s">
        <v>160</v>
      </c>
      <c r="J100" s="66">
        <f>J134</f>
        <v>0</v>
      </c>
      <c r="L100" s="32"/>
      <c r="AU100" s="17" t="s">
        <v>161</v>
      </c>
    </row>
    <row r="101" spans="2:47" s="8" customFormat="1" ht="24.9" customHeight="1">
      <c r="B101" s="108"/>
      <c r="D101" s="109" t="s">
        <v>162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47" s="9" customFormat="1" ht="19.95" customHeight="1">
      <c r="B102" s="112"/>
      <c r="D102" s="113" t="s">
        <v>163</v>
      </c>
      <c r="E102" s="114"/>
      <c r="F102" s="114"/>
      <c r="G102" s="114"/>
      <c r="H102" s="114"/>
      <c r="I102" s="114"/>
      <c r="J102" s="115">
        <f>J136</f>
        <v>0</v>
      </c>
      <c r="L102" s="112"/>
    </row>
    <row r="103" spans="2:47" s="9" customFormat="1" ht="19.95" customHeight="1">
      <c r="B103" s="112"/>
      <c r="D103" s="113" t="s">
        <v>567</v>
      </c>
      <c r="E103" s="114"/>
      <c r="F103" s="114"/>
      <c r="G103" s="114"/>
      <c r="H103" s="114"/>
      <c r="I103" s="114"/>
      <c r="J103" s="115">
        <f>J205</f>
        <v>0</v>
      </c>
      <c r="L103" s="112"/>
    </row>
    <row r="104" spans="2:47" s="9" customFormat="1" ht="19.95" customHeight="1">
      <c r="B104" s="112"/>
      <c r="D104" s="113" t="s">
        <v>569</v>
      </c>
      <c r="E104" s="114"/>
      <c r="F104" s="114"/>
      <c r="G104" s="114"/>
      <c r="H104" s="114"/>
      <c r="I104" s="114"/>
      <c r="J104" s="115">
        <f>J232</f>
        <v>0</v>
      </c>
      <c r="L104" s="112"/>
    </row>
    <row r="105" spans="2:47" s="9" customFormat="1" ht="19.95" customHeight="1">
      <c r="B105" s="112"/>
      <c r="D105" s="113" t="s">
        <v>1397</v>
      </c>
      <c r="E105" s="114"/>
      <c r="F105" s="114"/>
      <c r="G105" s="114"/>
      <c r="H105" s="114"/>
      <c r="I105" s="114"/>
      <c r="J105" s="115">
        <f>J237</f>
        <v>0</v>
      </c>
      <c r="L105" s="112"/>
    </row>
    <row r="106" spans="2:47" s="9" customFormat="1" ht="19.95" customHeight="1">
      <c r="B106" s="112"/>
      <c r="D106" s="113" t="s">
        <v>570</v>
      </c>
      <c r="E106" s="114"/>
      <c r="F106" s="114"/>
      <c r="G106" s="114"/>
      <c r="H106" s="114"/>
      <c r="I106" s="114"/>
      <c r="J106" s="115">
        <f>J254</f>
        <v>0</v>
      </c>
      <c r="L106" s="112"/>
    </row>
    <row r="107" spans="2:47" s="9" customFormat="1" ht="19.95" customHeight="1">
      <c r="B107" s="112"/>
      <c r="D107" s="113" t="s">
        <v>164</v>
      </c>
      <c r="E107" s="114"/>
      <c r="F107" s="114"/>
      <c r="G107" s="114"/>
      <c r="H107" s="114"/>
      <c r="I107" s="114"/>
      <c r="J107" s="115">
        <f>J258</f>
        <v>0</v>
      </c>
      <c r="L107" s="112"/>
    </row>
    <row r="108" spans="2:47" s="9" customFormat="1" ht="19.95" customHeight="1">
      <c r="B108" s="112"/>
      <c r="D108" s="113" t="s">
        <v>165</v>
      </c>
      <c r="E108" s="114"/>
      <c r="F108" s="114"/>
      <c r="G108" s="114"/>
      <c r="H108" s="114"/>
      <c r="I108" s="114"/>
      <c r="J108" s="115">
        <f>J279</f>
        <v>0</v>
      </c>
      <c r="L108" s="112"/>
    </row>
    <row r="109" spans="2:47" s="9" customFormat="1" ht="19.95" customHeight="1">
      <c r="B109" s="112"/>
      <c r="D109" s="113" t="s">
        <v>166</v>
      </c>
      <c r="E109" s="114"/>
      <c r="F109" s="114"/>
      <c r="G109" s="114"/>
      <c r="H109" s="114"/>
      <c r="I109" s="114"/>
      <c r="J109" s="115">
        <f>J288</f>
        <v>0</v>
      </c>
      <c r="L109" s="112"/>
    </row>
    <row r="110" spans="2:47" s="9" customFormat="1" ht="19.95" customHeight="1">
      <c r="B110" s="112"/>
      <c r="D110" s="113" t="s">
        <v>572</v>
      </c>
      <c r="E110" s="114"/>
      <c r="F110" s="114"/>
      <c r="G110" s="114"/>
      <c r="H110" s="114"/>
      <c r="I110" s="114"/>
      <c r="J110" s="115">
        <f>J296</f>
        <v>0</v>
      </c>
      <c r="L110" s="112"/>
    </row>
    <row r="111" spans="2:47" s="1" customFormat="1" ht="21.75" customHeight="1">
      <c r="B111" s="32"/>
      <c r="L111" s="32"/>
    </row>
    <row r="112" spans="2:47" s="1" customFormat="1" ht="6.9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" customHeight="1">
      <c r="B117" s="32"/>
      <c r="C117" s="21" t="s">
        <v>180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43" t="str">
        <f>E7</f>
        <v>Rekonstrukce objektu garáží nákladních vozidel Trutnov</v>
      </c>
      <c r="F120" s="244"/>
      <c r="G120" s="244"/>
      <c r="H120" s="244"/>
      <c r="L120" s="32"/>
    </row>
    <row r="121" spans="2:12" ht="12" customHeight="1">
      <c r="B121" s="20"/>
      <c r="C121" s="27" t="s">
        <v>153</v>
      </c>
      <c r="L121" s="20"/>
    </row>
    <row r="122" spans="2:12" ht="16.5" customHeight="1">
      <c r="B122" s="20"/>
      <c r="E122" s="243" t="s">
        <v>1913</v>
      </c>
      <c r="F122" s="228"/>
      <c r="G122" s="228"/>
      <c r="H122" s="228"/>
      <c r="L122" s="20"/>
    </row>
    <row r="123" spans="2:12" ht="12" customHeight="1">
      <c r="B123" s="20"/>
      <c r="C123" s="27" t="s">
        <v>155</v>
      </c>
      <c r="L123" s="20"/>
    </row>
    <row r="124" spans="2:12" s="1" customFormat="1" ht="16.5" customHeight="1">
      <c r="B124" s="32"/>
      <c r="E124" s="219" t="s">
        <v>2274</v>
      </c>
      <c r="F124" s="245"/>
      <c r="G124" s="245"/>
      <c r="H124" s="245"/>
      <c r="L124" s="32"/>
    </row>
    <row r="125" spans="2:12" s="1" customFormat="1" ht="12" customHeight="1">
      <c r="B125" s="32"/>
      <c r="C125" s="27" t="s">
        <v>1395</v>
      </c>
      <c r="L125" s="32"/>
    </row>
    <row r="126" spans="2:12" s="1" customFormat="1" ht="16.5" customHeight="1">
      <c r="B126" s="32"/>
      <c r="E126" s="208" t="str">
        <f>E13</f>
        <v>02.3.1 - Dešťová kanalizace a komunikace</v>
      </c>
      <c r="F126" s="245"/>
      <c r="G126" s="245"/>
      <c r="H126" s="245"/>
      <c r="L126" s="32"/>
    </row>
    <row r="127" spans="2:12" s="1" customFormat="1" ht="6.9" customHeight="1">
      <c r="B127" s="32"/>
      <c r="L127" s="32"/>
    </row>
    <row r="128" spans="2:12" s="1" customFormat="1" ht="12" customHeight="1">
      <c r="B128" s="32"/>
      <c r="C128" s="27" t="s">
        <v>20</v>
      </c>
      <c r="F128" s="25" t="str">
        <f>F16</f>
        <v>Trutnov</v>
      </c>
      <c r="I128" s="27" t="s">
        <v>22</v>
      </c>
      <c r="J128" s="52" t="str">
        <f>IF(J16="","",J16)</f>
        <v>9. 1. 2023</v>
      </c>
      <c r="L128" s="32"/>
    </row>
    <row r="129" spans="2:65" s="1" customFormat="1" ht="6.9" customHeight="1">
      <c r="B129" s="32"/>
      <c r="L129" s="32"/>
    </row>
    <row r="130" spans="2:65" s="1" customFormat="1" ht="15.15" customHeight="1">
      <c r="B130" s="32"/>
      <c r="C130" s="27" t="s">
        <v>24</v>
      </c>
      <c r="F130" s="25" t="str">
        <f>E19</f>
        <v>Údržba silnic Královéhradeckého kraje a.s.</v>
      </c>
      <c r="I130" s="27" t="s">
        <v>30</v>
      </c>
      <c r="J130" s="30" t="str">
        <f>E25</f>
        <v>IRBOS s.r.o.</v>
      </c>
      <c r="L130" s="32"/>
    </row>
    <row r="131" spans="2:65" s="1" customFormat="1" ht="15.15" customHeight="1">
      <c r="B131" s="32"/>
      <c r="C131" s="27" t="s">
        <v>28</v>
      </c>
      <c r="F131" s="25" t="str">
        <f>IF(E22="","",E22)</f>
        <v>Vyplň údaj</v>
      </c>
      <c r="I131" s="27" t="s">
        <v>33</v>
      </c>
      <c r="J131" s="30" t="str">
        <f>E28</f>
        <v xml:space="preserve"> 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16"/>
      <c r="C133" s="117" t="s">
        <v>181</v>
      </c>
      <c r="D133" s="118" t="s">
        <v>62</v>
      </c>
      <c r="E133" s="118" t="s">
        <v>58</v>
      </c>
      <c r="F133" s="118" t="s">
        <v>59</v>
      </c>
      <c r="G133" s="118" t="s">
        <v>182</v>
      </c>
      <c r="H133" s="118" t="s">
        <v>183</v>
      </c>
      <c r="I133" s="118" t="s">
        <v>184</v>
      </c>
      <c r="J133" s="118" t="s">
        <v>159</v>
      </c>
      <c r="K133" s="119" t="s">
        <v>185</v>
      </c>
      <c r="L133" s="116"/>
      <c r="M133" s="59" t="s">
        <v>1</v>
      </c>
      <c r="N133" s="60" t="s">
        <v>41</v>
      </c>
      <c r="O133" s="60" t="s">
        <v>186</v>
      </c>
      <c r="P133" s="60" t="s">
        <v>187</v>
      </c>
      <c r="Q133" s="60" t="s">
        <v>188</v>
      </c>
      <c r="R133" s="60" t="s">
        <v>189</v>
      </c>
      <c r="S133" s="60" t="s">
        <v>190</v>
      </c>
      <c r="T133" s="61" t="s">
        <v>191</v>
      </c>
    </row>
    <row r="134" spans="2:65" s="1" customFormat="1" ht="22.8" customHeight="1">
      <c r="B134" s="32"/>
      <c r="C134" s="64" t="s">
        <v>192</v>
      </c>
      <c r="J134" s="120">
        <f>BK134</f>
        <v>0</v>
      </c>
      <c r="L134" s="32"/>
      <c r="M134" s="62"/>
      <c r="N134" s="53"/>
      <c r="O134" s="53"/>
      <c r="P134" s="121">
        <f>P135</f>
        <v>0</v>
      </c>
      <c r="Q134" s="53"/>
      <c r="R134" s="121">
        <f>R135</f>
        <v>198.89455444999996</v>
      </c>
      <c r="S134" s="53"/>
      <c r="T134" s="122">
        <f>T135</f>
        <v>136.60335000000001</v>
      </c>
      <c r="AT134" s="17" t="s">
        <v>76</v>
      </c>
      <c r="AU134" s="17" t="s">
        <v>161</v>
      </c>
      <c r="BK134" s="123">
        <f>BK135</f>
        <v>0</v>
      </c>
    </row>
    <row r="135" spans="2:65" s="11" customFormat="1" ht="25.95" customHeight="1">
      <c r="B135" s="124"/>
      <c r="D135" s="125" t="s">
        <v>76</v>
      </c>
      <c r="E135" s="126" t="s">
        <v>193</v>
      </c>
      <c r="F135" s="126" t="s">
        <v>194</v>
      </c>
      <c r="I135" s="127"/>
      <c r="J135" s="128">
        <f>BK135</f>
        <v>0</v>
      </c>
      <c r="L135" s="124"/>
      <c r="M135" s="129"/>
      <c r="P135" s="130">
        <f>P136+P205+P232+P237+P254+P258+P279+P288+P296</f>
        <v>0</v>
      </c>
      <c r="R135" s="130">
        <f>R136+R205+R232+R237+R254+R258+R279+R288+R296</f>
        <v>198.89455444999996</v>
      </c>
      <c r="T135" s="131">
        <f>T136+T205+T232+T237+T254+T258+T279+T288+T296</f>
        <v>136.60335000000001</v>
      </c>
      <c r="AR135" s="125" t="s">
        <v>84</v>
      </c>
      <c r="AT135" s="132" t="s">
        <v>76</v>
      </c>
      <c r="AU135" s="132" t="s">
        <v>77</v>
      </c>
      <c r="AY135" s="125" t="s">
        <v>195</v>
      </c>
      <c r="BK135" s="133">
        <f>BK136+BK205+BK232+BK237+BK254+BK258+BK279+BK288+BK296</f>
        <v>0</v>
      </c>
    </row>
    <row r="136" spans="2:65" s="11" customFormat="1" ht="22.8" customHeight="1">
      <c r="B136" s="124"/>
      <c r="D136" s="125" t="s">
        <v>76</v>
      </c>
      <c r="E136" s="134" t="s">
        <v>84</v>
      </c>
      <c r="F136" s="134" t="s">
        <v>196</v>
      </c>
      <c r="I136" s="127"/>
      <c r="J136" s="135">
        <f>BK136</f>
        <v>0</v>
      </c>
      <c r="L136" s="124"/>
      <c r="M136" s="129"/>
      <c r="P136" s="130">
        <f>SUM(P137:P204)</f>
        <v>0</v>
      </c>
      <c r="R136" s="130">
        <f>SUM(R137:R204)</f>
        <v>1.8667090499999999</v>
      </c>
      <c r="T136" s="131">
        <f>SUM(T137:T204)</f>
        <v>136.60335000000001</v>
      </c>
      <c r="AR136" s="125" t="s">
        <v>84</v>
      </c>
      <c r="AT136" s="132" t="s">
        <v>76</v>
      </c>
      <c r="AU136" s="132" t="s">
        <v>84</v>
      </c>
      <c r="AY136" s="125" t="s">
        <v>195</v>
      </c>
      <c r="BK136" s="133">
        <f>SUM(BK137:BK204)</f>
        <v>0</v>
      </c>
    </row>
    <row r="137" spans="2:65" s="1" customFormat="1" ht="24.15" customHeight="1">
      <c r="B137" s="32"/>
      <c r="C137" s="136" t="s">
        <v>84</v>
      </c>
      <c r="D137" s="136" t="s">
        <v>197</v>
      </c>
      <c r="E137" s="137" t="s">
        <v>1399</v>
      </c>
      <c r="F137" s="138" t="s">
        <v>1400</v>
      </c>
      <c r="G137" s="139" t="s">
        <v>200</v>
      </c>
      <c r="H137" s="140">
        <v>148.19999999999999</v>
      </c>
      <c r="I137" s="141"/>
      <c r="J137" s="142">
        <f>ROUND(I137*H137,2)</f>
        <v>0</v>
      </c>
      <c r="K137" s="138" t="s">
        <v>201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0.18</v>
      </c>
      <c r="T137" s="146">
        <f>S137*H137</f>
        <v>26.675999999999998</v>
      </c>
      <c r="AR137" s="147" t="s">
        <v>202</v>
      </c>
      <c r="AT137" s="147" t="s">
        <v>197</v>
      </c>
      <c r="AU137" s="147" t="s">
        <v>86</v>
      </c>
      <c r="AY137" s="17" t="s">
        <v>195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84</v>
      </c>
      <c r="BK137" s="148">
        <f>ROUND(I137*H137,2)</f>
        <v>0</v>
      </c>
      <c r="BL137" s="17" t="s">
        <v>202</v>
      </c>
      <c r="BM137" s="147" t="s">
        <v>2276</v>
      </c>
    </row>
    <row r="138" spans="2:65" s="12" customFormat="1" ht="20.399999999999999">
      <c r="B138" s="149"/>
      <c r="D138" s="150" t="s">
        <v>204</v>
      </c>
      <c r="E138" s="151" t="s">
        <v>1</v>
      </c>
      <c r="F138" s="152" t="s">
        <v>1402</v>
      </c>
      <c r="H138" s="151" t="s">
        <v>1</v>
      </c>
      <c r="I138" s="153"/>
      <c r="L138" s="149"/>
      <c r="M138" s="154"/>
      <c r="T138" s="155"/>
      <c r="AT138" s="151" t="s">
        <v>204</v>
      </c>
      <c r="AU138" s="151" t="s">
        <v>86</v>
      </c>
      <c r="AV138" s="12" t="s">
        <v>84</v>
      </c>
      <c r="AW138" s="12" t="s">
        <v>32</v>
      </c>
      <c r="AX138" s="12" t="s">
        <v>77</v>
      </c>
      <c r="AY138" s="151" t="s">
        <v>195</v>
      </c>
    </row>
    <row r="139" spans="2:65" s="12" customFormat="1" ht="20.399999999999999">
      <c r="B139" s="149"/>
      <c r="D139" s="150" t="s">
        <v>204</v>
      </c>
      <c r="E139" s="151" t="s">
        <v>1</v>
      </c>
      <c r="F139" s="152" t="s">
        <v>1403</v>
      </c>
      <c r="H139" s="151" t="s">
        <v>1</v>
      </c>
      <c r="I139" s="153"/>
      <c r="L139" s="149"/>
      <c r="M139" s="154"/>
      <c r="T139" s="155"/>
      <c r="AT139" s="151" t="s">
        <v>204</v>
      </c>
      <c r="AU139" s="151" t="s">
        <v>86</v>
      </c>
      <c r="AV139" s="12" t="s">
        <v>84</v>
      </c>
      <c r="AW139" s="12" t="s">
        <v>32</v>
      </c>
      <c r="AX139" s="12" t="s">
        <v>77</v>
      </c>
      <c r="AY139" s="151" t="s">
        <v>195</v>
      </c>
    </row>
    <row r="140" spans="2:65" s="13" customFormat="1" ht="10.199999999999999">
      <c r="B140" s="156"/>
      <c r="D140" s="150" t="s">
        <v>204</v>
      </c>
      <c r="E140" s="157" t="s">
        <v>1</v>
      </c>
      <c r="F140" s="158" t="s">
        <v>2277</v>
      </c>
      <c r="H140" s="159">
        <v>145.19999999999999</v>
      </c>
      <c r="I140" s="160"/>
      <c r="L140" s="156"/>
      <c r="M140" s="161"/>
      <c r="T140" s="162"/>
      <c r="AT140" s="157" t="s">
        <v>204</v>
      </c>
      <c r="AU140" s="157" t="s">
        <v>86</v>
      </c>
      <c r="AV140" s="13" t="s">
        <v>86</v>
      </c>
      <c r="AW140" s="13" t="s">
        <v>32</v>
      </c>
      <c r="AX140" s="13" t="s">
        <v>77</v>
      </c>
      <c r="AY140" s="157" t="s">
        <v>195</v>
      </c>
    </row>
    <row r="141" spans="2:65" s="13" customFormat="1" ht="10.199999999999999">
      <c r="B141" s="156"/>
      <c r="D141" s="150" t="s">
        <v>204</v>
      </c>
      <c r="E141" s="157" t="s">
        <v>1</v>
      </c>
      <c r="F141" s="158" t="s">
        <v>2278</v>
      </c>
      <c r="H141" s="159">
        <v>3</v>
      </c>
      <c r="I141" s="160"/>
      <c r="L141" s="156"/>
      <c r="M141" s="161"/>
      <c r="T141" s="162"/>
      <c r="AT141" s="157" t="s">
        <v>204</v>
      </c>
      <c r="AU141" s="157" t="s">
        <v>86</v>
      </c>
      <c r="AV141" s="13" t="s">
        <v>86</v>
      </c>
      <c r="AW141" s="13" t="s">
        <v>32</v>
      </c>
      <c r="AX141" s="13" t="s">
        <v>77</v>
      </c>
      <c r="AY141" s="157" t="s">
        <v>195</v>
      </c>
    </row>
    <row r="142" spans="2:65" s="14" customFormat="1" ht="10.199999999999999">
      <c r="B142" s="163"/>
      <c r="D142" s="150" t="s">
        <v>204</v>
      </c>
      <c r="E142" s="164" t="s">
        <v>1</v>
      </c>
      <c r="F142" s="165" t="s">
        <v>220</v>
      </c>
      <c r="H142" s="166">
        <v>148.19999999999999</v>
      </c>
      <c r="I142" s="167"/>
      <c r="L142" s="163"/>
      <c r="M142" s="168"/>
      <c r="T142" s="169"/>
      <c r="AT142" s="164" t="s">
        <v>204</v>
      </c>
      <c r="AU142" s="164" t="s">
        <v>86</v>
      </c>
      <c r="AV142" s="14" t="s">
        <v>202</v>
      </c>
      <c r="AW142" s="14" t="s">
        <v>32</v>
      </c>
      <c r="AX142" s="14" t="s">
        <v>84</v>
      </c>
      <c r="AY142" s="164" t="s">
        <v>195</v>
      </c>
    </row>
    <row r="143" spans="2:65" s="1" customFormat="1" ht="24.15" customHeight="1">
      <c r="B143" s="32"/>
      <c r="C143" s="136" t="s">
        <v>86</v>
      </c>
      <c r="D143" s="136" t="s">
        <v>197</v>
      </c>
      <c r="E143" s="137" t="s">
        <v>1410</v>
      </c>
      <c r="F143" s="138" t="s">
        <v>1411</v>
      </c>
      <c r="G143" s="139" t="s">
        <v>200</v>
      </c>
      <c r="H143" s="140">
        <v>148.19999999999999</v>
      </c>
      <c r="I143" s="141"/>
      <c r="J143" s="142">
        <f>ROUND(I143*H143,2)</f>
        <v>0</v>
      </c>
      <c r="K143" s="138" t="s">
        <v>201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0.5</v>
      </c>
      <c r="T143" s="146">
        <f>S143*H143</f>
        <v>74.099999999999994</v>
      </c>
      <c r="AR143" s="147" t="s">
        <v>202</v>
      </c>
      <c r="AT143" s="147" t="s">
        <v>197</v>
      </c>
      <c r="AU143" s="147" t="s">
        <v>86</v>
      </c>
      <c r="AY143" s="17" t="s">
        <v>195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84</v>
      </c>
      <c r="BK143" s="148">
        <f>ROUND(I143*H143,2)</f>
        <v>0</v>
      </c>
      <c r="BL143" s="17" t="s">
        <v>202</v>
      </c>
      <c r="BM143" s="147" t="s">
        <v>2279</v>
      </c>
    </row>
    <row r="144" spans="2:65" s="12" customFormat="1" ht="10.199999999999999">
      <c r="B144" s="149"/>
      <c r="D144" s="150" t="s">
        <v>204</v>
      </c>
      <c r="E144" s="151" t="s">
        <v>1</v>
      </c>
      <c r="F144" s="152" t="s">
        <v>1413</v>
      </c>
      <c r="H144" s="151" t="s">
        <v>1</v>
      </c>
      <c r="I144" s="153"/>
      <c r="L144" s="149"/>
      <c r="M144" s="154"/>
      <c r="T144" s="155"/>
      <c r="AT144" s="151" t="s">
        <v>204</v>
      </c>
      <c r="AU144" s="151" t="s">
        <v>86</v>
      </c>
      <c r="AV144" s="12" t="s">
        <v>84</v>
      </c>
      <c r="AW144" s="12" t="s">
        <v>32</v>
      </c>
      <c r="AX144" s="12" t="s">
        <v>77</v>
      </c>
      <c r="AY144" s="151" t="s">
        <v>195</v>
      </c>
    </row>
    <row r="145" spans="2:65" s="13" customFormat="1" ht="10.199999999999999">
      <c r="B145" s="156"/>
      <c r="D145" s="150" t="s">
        <v>204</v>
      </c>
      <c r="E145" s="157" t="s">
        <v>1</v>
      </c>
      <c r="F145" s="158" t="s">
        <v>2280</v>
      </c>
      <c r="H145" s="159">
        <v>148.19999999999999</v>
      </c>
      <c r="I145" s="160"/>
      <c r="L145" s="156"/>
      <c r="M145" s="161"/>
      <c r="T145" s="162"/>
      <c r="AT145" s="157" t="s">
        <v>204</v>
      </c>
      <c r="AU145" s="157" t="s">
        <v>86</v>
      </c>
      <c r="AV145" s="13" t="s">
        <v>86</v>
      </c>
      <c r="AW145" s="13" t="s">
        <v>32</v>
      </c>
      <c r="AX145" s="13" t="s">
        <v>84</v>
      </c>
      <c r="AY145" s="157" t="s">
        <v>195</v>
      </c>
    </row>
    <row r="146" spans="2:65" s="1" customFormat="1" ht="16.5" customHeight="1">
      <c r="B146" s="32"/>
      <c r="C146" s="136" t="s">
        <v>100</v>
      </c>
      <c r="D146" s="136" t="s">
        <v>197</v>
      </c>
      <c r="E146" s="137" t="s">
        <v>1415</v>
      </c>
      <c r="F146" s="138" t="s">
        <v>1416</v>
      </c>
      <c r="G146" s="139" t="s">
        <v>200</v>
      </c>
      <c r="H146" s="140">
        <v>148.19999999999999</v>
      </c>
      <c r="I146" s="141"/>
      <c r="J146" s="142">
        <f>ROUND(I146*H146,2)</f>
        <v>0</v>
      </c>
      <c r="K146" s="138" t="s">
        <v>201</v>
      </c>
      <c r="L146" s="32"/>
      <c r="M146" s="143" t="s">
        <v>1</v>
      </c>
      <c r="N146" s="144" t="s">
        <v>42</v>
      </c>
      <c r="P146" s="145">
        <f>O146*H146</f>
        <v>0</v>
      </c>
      <c r="Q146" s="145">
        <v>0</v>
      </c>
      <c r="R146" s="145">
        <f>Q146*H146</f>
        <v>0</v>
      </c>
      <c r="S146" s="145">
        <v>9.8000000000000004E-2</v>
      </c>
      <c r="T146" s="146">
        <f>S146*H146</f>
        <v>14.5236</v>
      </c>
      <c r="AR146" s="147" t="s">
        <v>202</v>
      </c>
      <c r="AT146" s="147" t="s">
        <v>197</v>
      </c>
      <c r="AU146" s="147" t="s">
        <v>86</v>
      </c>
      <c r="AY146" s="17" t="s">
        <v>195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84</v>
      </c>
      <c r="BK146" s="148">
        <f>ROUND(I146*H146,2)</f>
        <v>0</v>
      </c>
      <c r="BL146" s="17" t="s">
        <v>202</v>
      </c>
      <c r="BM146" s="147" t="s">
        <v>2281</v>
      </c>
    </row>
    <row r="147" spans="2:65" s="12" customFormat="1" ht="10.199999999999999">
      <c r="B147" s="149"/>
      <c r="D147" s="150" t="s">
        <v>204</v>
      </c>
      <c r="E147" s="151" t="s">
        <v>1</v>
      </c>
      <c r="F147" s="152" t="s">
        <v>1418</v>
      </c>
      <c r="H147" s="151" t="s">
        <v>1</v>
      </c>
      <c r="I147" s="153"/>
      <c r="L147" s="149"/>
      <c r="M147" s="154"/>
      <c r="T147" s="155"/>
      <c r="AT147" s="151" t="s">
        <v>204</v>
      </c>
      <c r="AU147" s="151" t="s">
        <v>86</v>
      </c>
      <c r="AV147" s="12" t="s">
        <v>84</v>
      </c>
      <c r="AW147" s="12" t="s">
        <v>32</v>
      </c>
      <c r="AX147" s="12" t="s">
        <v>77</v>
      </c>
      <c r="AY147" s="151" t="s">
        <v>195</v>
      </c>
    </row>
    <row r="148" spans="2:65" s="13" customFormat="1" ht="10.199999999999999">
      <c r="B148" s="156"/>
      <c r="D148" s="150" t="s">
        <v>204</v>
      </c>
      <c r="E148" s="157" t="s">
        <v>1</v>
      </c>
      <c r="F148" s="158" t="s">
        <v>2280</v>
      </c>
      <c r="H148" s="159">
        <v>148.19999999999999</v>
      </c>
      <c r="I148" s="160"/>
      <c r="L148" s="156"/>
      <c r="M148" s="161"/>
      <c r="T148" s="162"/>
      <c r="AT148" s="157" t="s">
        <v>204</v>
      </c>
      <c r="AU148" s="157" t="s">
        <v>86</v>
      </c>
      <c r="AV148" s="13" t="s">
        <v>86</v>
      </c>
      <c r="AW148" s="13" t="s">
        <v>32</v>
      </c>
      <c r="AX148" s="13" t="s">
        <v>77</v>
      </c>
      <c r="AY148" s="157" t="s">
        <v>195</v>
      </c>
    </row>
    <row r="149" spans="2:65" s="14" customFormat="1" ht="10.199999999999999">
      <c r="B149" s="163"/>
      <c r="D149" s="150" t="s">
        <v>204</v>
      </c>
      <c r="E149" s="164" t="s">
        <v>1</v>
      </c>
      <c r="F149" s="165" t="s">
        <v>220</v>
      </c>
      <c r="H149" s="166">
        <v>148.19999999999999</v>
      </c>
      <c r="I149" s="167"/>
      <c r="L149" s="163"/>
      <c r="M149" s="168"/>
      <c r="T149" s="169"/>
      <c r="AT149" s="164" t="s">
        <v>204</v>
      </c>
      <c r="AU149" s="164" t="s">
        <v>86</v>
      </c>
      <c r="AV149" s="14" t="s">
        <v>202</v>
      </c>
      <c r="AW149" s="14" t="s">
        <v>32</v>
      </c>
      <c r="AX149" s="14" t="s">
        <v>84</v>
      </c>
      <c r="AY149" s="164" t="s">
        <v>195</v>
      </c>
    </row>
    <row r="150" spans="2:65" s="1" customFormat="1" ht="24.15" customHeight="1">
      <c r="B150" s="32"/>
      <c r="C150" s="136" t="s">
        <v>202</v>
      </c>
      <c r="D150" s="136" t="s">
        <v>197</v>
      </c>
      <c r="E150" s="137" t="s">
        <v>2282</v>
      </c>
      <c r="F150" s="138" t="s">
        <v>2283</v>
      </c>
      <c r="G150" s="139" t="s">
        <v>200</v>
      </c>
      <c r="H150" s="140">
        <v>148.19999999999999</v>
      </c>
      <c r="I150" s="141"/>
      <c r="J150" s="142">
        <f>ROUND(I150*H150,2)</f>
        <v>0</v>
      </c>
      <c r="K150" s="138" t="s">
        <v>201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1.0000000000000001E-5</v>
      </c>
      <c r="R150" s="145">
        <f>Q150*H150</f>
        <v>1.482E-3</v>
      </c>
      <c r="S150" s="145">
        <v>0.115</v>
      </c>
      <c r="T150" s="146">
        <f>S150*H150</f>
        <v>17.042999999999999</v>
      </c>
      <c r="AR150" s="147" t="s">
        <v>202</v>
      </c>
      <c r="AT150" s="147" t="s">
        <v>197</v>
      </c>
      <c r="AU150" s="147" t="s">
        <v>86</v>
      </c>
      <c r="AY150" s="17" t="s">
        <v>195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84</v>
      </c>
      <c r="BK150" s="148">
        <f>ROUND(I150*H150,2)</f>
        <v>0</v>
      </c>
      <c r="BL150" s="17" t="s">
        <v>202</v>
      </c>
      <c r="BM150" s="147" t="s">
        <v>2284</v>
      </c>
    </row>
    <row r="151" spans="2:65" s="12" customFormat="1" ht="20.399999999999999">
      <c r="B151" s="149"/>
      <c r="D151" s="150" t="s">
        <v>204</v>
      </c>
      <c r="E151" s="151" t="s">
        <v>1</v>
      </c>
      <c r="F151" s="152" t="s">
        <v>1402</v>
      </c>
      <c r="H151" s="151" t="s">
        <v>1</v>
      </c>
      <c r="I151" s="153"/>
      <c r="L151" s="149"/>
      <c r="M151" s="154"/>
      <c r="T151" s="155"/>
      <c r="AT151" s="151" t="s">
        <v>204</v>
      </c>
      <c r="AU151" s="151" t="s">
        <v>86</v>
      </c>
      <c r="AV151" s="12" t="s">
        <v>84</v>
      </c>
      <c r="AW151" s="12" t="s">
        <v>32</v>
      </c>
      <c r="AX151" s="12" t="s">
        <v>77</v>
      </c>
      <c r="AY151" s="151" t="s">
        <v>195</v>
      </c>
    </row>
    <row r="152" spans="2:65" s="12" customFormat="1" ht="20.399999999999999">
      <c r="B152" s="149"/>
      <c r="D152" s="150" t="s">
        <v>204</v>
      </c>
      <c r="E152" s="151" t="s">
        <v>1</v>
      </c>
      <c r="F152" s="152" t="s">
        <v>1403</v>
      </c>
      <c r="H152" s="151" t="s">
        <v>1</v>
      </c>
      <c r="I152" s="153"/>
      <c r="L152" s="149"/>
      <c r="M152" s="154"/>
      <c r="T152" s="155"/>
      <c r="AT152" s="151" t="s">
        <v>204</v>
      </c>
      <c r="AU152" s="151" t="s">
        <v>86</v>
      </c>
      <c r="AV152" s="12" t="s">
        <v>84</v>
      </c>
      <c r="AW152" s="12" t="s">
        <v>32</v>
      </c>
      <c r="AX152" s="12" t="s">
        <v>77</v>
      </c>
      <c r="AY152" s="151" t="s">
        <v>195</v>
      </c>
    </row>
    <row r="153" spans="2:65" s="13" customFormat="1" ht="10.199999999999999">
      <c r="B153" s="156"/>
      <c r="D153" s="150" t="s">
        <v>204</v>
      </c>
      <c r="E153" s="157" t="s">
        <v>1</v>
      </c>
      <c r="F153" s="158" t="s">
        <v>2277</v>
      </c>
      <c r="H153" s="159">
        <v>145.19999999999999</v>
      </c>
      <c r="I153" s="160"/>
      <c r="L153" s="156"/>
      <c r="M153" s="161"/>
      <c r="T153" s="162"/>
      <c r="AT153" s="157" t="s">
        <v>204</v>
      </c>
      <c r="AU153" s="157" t="s">
        <v>86</v>
      </c>
      <c r="AV153" s="13" t="s">
        <v>86</v>
      </c>
      <c r="AW153" s="13" t="s">
        <v>32</v>
      </c>
      <c r="AX153" s="13" t="s">
        <v>77</v>
      </c>
      <c r="AY153" s="157" t="s">
        <v>195</v>
      </c>
    </row>
    <row r="154" spans="2:65" s="13" customFormat="1" ht="10.199999999999999">
      <c r="B154" s="156"/>
      <c r="D154" s="150" t="s">
        <v>204</v>
      </c>
      <c r="E154" s="157" t="s">
        <v>1</v>
      </c>
      <c r="F154" s="158" t="s">
        <v>2278</v>
      </c>
      <c r="H154" s="159">
        <v>3</v>
      </c>
      <c r="I154" s="160"/>
      <c r="L154" s="156"/>
      <c r="M154" s="161"/>
      <c r="T154" s="162"/>
      <c r="AT154" s="157" t="s">
        <v>204</v>
      </c>
      <c r="AU154" s="157" t="s">
        <v>86</v>
      </c>
      <c r="AV154" s="13" t="s">
        <v>86</v>
      </c>
      <c r="AW154" s="13" t="s">
        <v>32</v>
      </c>
      <c r="AX154" s="13" t="s">
        <v>77</v>
      </c>
      <c r="AY154" s="157" t="s">
        <v>195</v>
      </c>
    </row>
    <row r="155" spans="2:65" s="14" customFormat="1" ht="10.199999999999999">
      <c r="B155" s="163"/>
      <c r="D155" s="150" t="s">
        <v>204</v>
      </c>
      <c r="E155" s="164" t="s">
        <v>1</v>
      </c>
      <c r="F155" s="165" t="s">
        <v>220</v>
      </c>
      <c r="H155" s="166">
        <v>148.19999999999999</v>
      </c>
      <c r="I155" s="167"/>
      <c r="L155" s="163"/>
      <c r="M155" s="168"/>
      <c r="T155" s="169"/>
      <c r="AT155" s="164" t="s">
        <v>204</v>
      </c>
      <c r="AU155" s="164" t="s">
        <v>86</v>
      </c>
      <c r="AV155" s="14" t="s">
        <v>202</v>
      </c>
      <c r="AW155" s="14" t="s">
        <v>32</v>
      </c>
      <c r="AX155" s="14" t="s">
        <v>84</v>
      </c>
      <c r="AY155" s="164" t="s">
        <v>195</v>
      </c>
    </row>
    <row r="156" spans="2:65" s="1" customFormat="1" ht="33" customHeight="1">
      <c r="B156" s="32"/>
      <c r="C156" s="136" t="s">
        <v>225</v>
      </c>
      <c r="D156" s="136" t="s">
        <v>197</v>
      </c>
      <c r="E156" s="137" t="s">
        <v>1423</v>
      </c>
      <c r="F156" s="138" t="s">
        <v>1424</v>
      </c>
      <c r="G156" s="139" t="s">
        <v>200</v>
      </c>
      <c r="H156" s="140">
        <v>37.049999999999997</v>
      </c>
      <c r="I156" s="141"/>
      <c r="J156" s="142">
        <f>ROUND(I156*H156,2)</f>
        <v>0</v>
      </c>
      <c r="K156" s="138" t="s">
        <v>249</v>
      </c>
      <c r="L156" s="32"/>
      <c r="M156" s="143" t="s">
        <v>1</v>
      </c>
      <c r="N156" s="144" t="s">
        <v>42</v>
      </c>
      <c r="P156" s="145">
        <f>O156*H156</f>
        <v>0</v>
      </c>
      <c r="Q156" s="145">
        <v>6.0000000000000002E-5</v>
      </c>
      <c r="R156" s="145">
        <f>Q156*H156</f>
        <v>2.2229999999999997E-3</v>
      </c>
      <c r="S156" s="145">
        <v>0.115</v>
      </c>
      <c r="T156" s="146">
        <f>S156*H156</f>
        <v>4.2607499999999998</v>
      </c>
      <c r="AR156" s="147" t="s">
        <v>202</v>
      </c>
      <c r="AT156" s="147" t="s">
        <v>197</v>
      </c>
      <c r="AU156" s="147" t="s">
        <v>86</v>
      </c>
      <c r="AY156" s="17" t="s">
        <v>195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84</v>
      </c>
      <c r="BK156" s="148">
        <f>ROUND(I156*H156,2)</f>
        <v>0</v>
      </c>
      <c r="BL156" s="17" t="s">
        <v>202</v>
      </c>
      <c r="BM156" s="147" t="s">
        <v>2285</v>
      </c>
    </row>
    <row r="157" spans="2:65" s="12" customFormat="1" ht="10.199999999999999">
      <c r="B157" s="149"/>
      <c r="D157" s="150" t="s">
        <v>204</v>
      </c>
      <c r="E157" s="151" t="s">
        <v>1</v>
      </c>
      <c r="F157" s="152" t="s">
        <v>1426</v>
      </c>
      <c r="H157" s="151" t="s">
        <v>1</v>
      </c>
      <c r="I157" s="153"/>
      <c r="L157" s="149"/>
      <c r="M157" s="154"/>
      <c r="T157" s="155"/>
      <c r="AT157" s="151" t="s">
        <v>204</v>
      </c>
      <c r="AU157" s="151" t="s">
        <v>86</v>
      </c>
      <c r="AV157" s="12" t="s">
        <v>84</v>
      </c>
      <c r="AW157" s="12" t="s">
        <v>32</v>
      </c>
      <c r="AX157" s="12" t="s">
        <v>77</v>
      </c>
      <c r="AY157" s="151" t="s">
        <v>195</v>
      </c>
    </row>
    <row r="158" spans="2:65" s="12" customFormat="1" ht="20.399999999999999">
      <c r="B158" s="149"/>
      <c r="D158" s="150" t="s">
        <v>204</v>
      </c>
      <c r="E158" s="151" t="s">
        <v>1</v>
      </c>
      <c r="F158" s="152" t="s">
        <v>1427</v>
      </c>
      <c r="H158" s="151" t="s">
        <v>1</v>
      </c>
      <c r="I158" s="153"/>
      <c r="L158" s="149"/>
      <c r="M158" s="154"/>
      <c r="T158" s="155"/>
      <c r="AT158" s="151" t="s">
        <v>204</v>
      </c>
      <c r="AU158" s="151" t="s">
        <v>86</v>
      </c>
      <c r="AV158" s="12" t="s">
        <v>84</v>
      </c>
      <c r="AW158" s="12" t="s">
        <v>32</v>
      </c>
      <c r="AX158" s="12" t="s">
        <v>77</v>
      </c>
      <c r="AY158" s="151" t="s">
        <v>195</v>
      </c>
    </row>
    <row r="159" spans="2:65" s="13" customFormat="1" ht="10.199999999999999">
      <c r="B159" s="156"/>
      <c r="D159" s="150" t="s">
        <v>204</v>
      </c>
      <c r="E159" s="157" t="s">
        <v>1</v>
      </c>
      <c r="F159" s="158" t="s">
        <v>2286</v>
      </c>
      <c r="H159" s="159">
        <v>37.049999999999997</v>
      </c>
      <c r="I159" s="160"/>
      <c r="L159" s="156"/>
      <c r="M159" s="161"/>
      <c r="T159" s="162"/>
      <c r="AT159" s="157" t="s">
        <v>204</v>
      </c>
      <c r="AU159" s="157" t="s">
        <v>86</v>
      </c>
      <c r="AV159" s="13" t="s">
        <v>86</v>
      </c>
      <c r="AW159" s="13" t="s">
        <v>32</v>
      </c>
      <c r="AX159" s="13" t="s">
        <v>84</v>
      </c>
      <c r="AY159" s="157" t="s">
        <v>195</v>
      </c>
    </row>
    <row r="160" spans="2:65" s="1" customFormat="1" ht="24.15" customHeight="1">
      <c r="B160" s="32"/>
      <c r="C160" s="136" t="s">
        <v>230</v>
      </c>
      <c r="D160" s="136" t="s">
        <v>197</v>
      </c>
      <c r="E160" s="137" t="s">
        <v>1429</v>
      </c>
      <c r="F160" s="138" t="s">
        <v>1430</v>
      </c>
      <c r="G160" s="139" t="s">
        <v>329</v>
      </c>
      <c r="H160" s="140">
        <v>16.146999999999998</v>
      </c>
      <c r="I160" s="141"/>
      <c r="J160" s="142">
        <f>ROUND(I160*H160,2)</f>
        <v>0</v>
      </c>
      <c r="K160" s="138" t="s">
        <v>201</v>
      </c>
      <c r="L160" s="32"/>
      <c r="M160" s="143" t="s">
        <v>1</v>
      </c>
      <c r="N160" s="144" t="s">
        <v>42</v>
      </c>
      <c r="P160" s="145">
        <f>O160*H160</f>
        <v>0</v>
      </c>
      <c r="Q160" s="145">
        <v>0.10775</v>
      </c>
      <c r="R160" s="145">
        <f>Q160*H160</f>
        <v>1.7398392499999997</v>
      </c>
      <c r="S160" s="145">
        <v>0</v>
      </c>
      <c r="T160" s="146">
        <f>S160*H160</f>
        <v>0</v>
      </c>
      <c r="AR160" s="147" t="s">
        <v>202</v>
      </c>
      <c r="AT160" s="147" t="s">
        <v>197</v>
      </c>
      <c r="AU160" s="147" t="s">
        <v>86</v>
      </c>
      <c r="AY160" s="17" t="s">
        <v>195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84</v>
      </c>
      <c r="BK160" s="148">
        <f>ROUND(I160*H160,2)</f>
        <v>0</v>
      </c>
      <c r="BL160" s="17" t="s">
        <v>202</v>
      </c>
      <c r="BM160" s="147" t="s">
        <v>2287</v>
      </c>
    </row>
    <row r="161" spans="2:65" s="13" customFormat="1" ht="10.199999999999999">
      <c r="B161" s="156"/>
      <c r="D161" s="150" t="s">
        <v>204</v>
      </c>
      <c r="E161" s="157" t="s">
        <v>1</v>
      </c>
      <c r="F161" s="158" t="s">
        <v>2288</v>
      </c>
      <c r="H161" s="159">
        <v>16.146999999999998</v>
      </c>
      <c r="I161" s="160"/>
      <c r="L161" s="156"/>
      <c r="M161" s="161"/>
      <c r="T161" s="162"/>
      <c r="AT161" s="157" t="s">
        <v>204</v>
      </c>
      <c r="AU161" s="157" t="s">
        <v>86</v>
      </c>
      <c r="AV161" s="13" t="s">
        <v>86</v>
      </c>
      <c r="AW161" s="13" t="s">
        <v>32</v>
      </c>
      <c r="AX161" s="13" t="s">
        <v>84</v>
      </c>
      <c r="AY161" s="157" t="s">
        <v>195</v>
      </c>
    </row>
    <row r="162" spans="2:65" s="1" customFormat="1" ht="16.5" customHeight="1">
      <c r="B162" s="32"/>
      <c r="C162" s="136" t="s">
        <v>234</v>
      </c>
      <c r="D162" s="136" t="s">
        <v>197</v>
      </c>
      <c r="E162" s="137" t="s">
        <v>1433</v>
      </c>
      <c r="F162" s="138" t="s">
        <v>1434</v>
      </c>
      <c r="G162" s="139" t="s">
        <v>329</v>
      </c>
      <c r="H162" s="140">
        <v>84.6</v>
      </c>
      <c r="I162" s="141"/>
      <c r="J162" s="142">
        <f>ROUND(I162*H162,2)</f>
        <v>0</v>
      </c>
      <c r="K162" s="138" t="s">
        <v>201</v>
      </c>
      <c r="L162" s="32"/>
      <c r="M162" s="143" t="s">
        <v>1</v>
      </c>
      <c r="N162" s="144" t="s">
        <v>42</v>
      </c>
      <c r="P162" s="145">
        <f>O162*H162</f>
        <v>0</v>
      </c>
      <c r="Q162" s="145">
        <v>5.5999999999999995E-4</v>
      </c>
      <c r="R162" s="145">
        <f>Q162*H162</f>
        <v>4.7375999999999995E-2</v>
      </c>
      <c r="S162" s="145">
        <v>0</v>
      </c>
      <c r="T162" s="146">
        <f>S162*H162</f>
        <v>0</v>
      </c>
      <c r="AR162" s="147" t="s">
        <v>202</v>
      </c>
      <c r="AT162" s="147" t="s">
        <v>197</v>
      </c>
      <c r="AU162" s="147" t="s">
        <v>86</v>
      </c>
      <c r="AY162" s="17" t="s">
        <v>195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84</v>
      </c>
      <c r="BK162" s="148">
        <f>ROUND(I162*H162,2)</f>
        <v>0</v>
      </c>
      <c r="BL162" s="17" t="s">
        <v>202</v>
      </c>
      <c r="BM162" s="147" t="s">
        <v>2289</v>
      </c>
    </row>
    <row r="163" spans="2:65" s="12" customFormat="1" ht="10.199999999999999">
      <c r="B163" s="149"/>
      <c r="D163" s="150" t="s">
        <v>204</v>
      </c>
      <c r="E163" s="151" t="s">
        <v>1</v>
      </c>
      <c r="F163" s="152" t="s">
        <v>1436</v>
      </c>
      <c r="H163" s="151" t="s">
        <v>1</v>
      </c>
      <c r="I163" s="153"/>
      <c r="L163" s="149"/>
      <c r="M163" s="154"/>
      <c r="T163" s="155"/>
      <c r="AT163" s="151" t="s">
        <v>204</v>
      </c>
      <c r="AU163" s="151" t="s">
        <v>86</v>
      </c>
      <c r="AV163" s="12" t="s">
        <v>84</v>
      </c>
      <c r="AW163" s="12" t="s">
        <v>32</v>
      </c>
      <c r="AX163" s="12" t="s">
        <v>77</v>
      </c>
      <c r="AY163" s="151" t="s">
        <v>195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2290</v>
      </c>
      <c r="H164" s="159">
        <v>84.6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84</v>
      </c>
      <c r="AY164" s="157" t="s">
        <v>195</v>
      </c>
    </row>
    <row r="165" spans="2:65" s="1" customFormat="1" ht="21.75" customHeight="1">
      <c r="B165" s="32"/>
      <c r="C165" s="136" t="s">
        <v>240</v>
      </c>
      <c r="D165" s="136" t="s">
        <v>197</v>
      </c>
      <c r="E165" s="137" t="s">
        <v>1440</v>
      </c>
      <c r="F165" s="138" t="s">
        <v>1441</v>
      </c>
      <c r="G165" s="139" t="s">
        <v>329</v>
      </c>
      <c r="H165" s="140">
        <v>84.6</v>
      </c>
      <c r="I165" s="141"/>
      <c r="J165" s="142">
        <f>ROUND(I165*H165,2)</f>
        <v>0</v>
      </c>
      <c r="K165" s="138" t="s">
        <v>201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202</v>
      </c>
      <c r="AT165" s="147" t="s">
        <v>197</v>
      </c>
      <c r="AU165" s="147" t="s">
        <v>86</v>
      </c>
      <c r="AY165" s="17" t="s">
        <v>195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84</v>
      </c>
      <c r="BK165" s="148">
        <f>ROUND(I165*H165,2)</f>
        <v>0</v>
      </c>
      <c r="BL165" s="17" t="s">
        <v>202</v>
      </c>
      <c r="BM165" s="147" t="s">
        <v>2291</v>
      </c>
    </row>
    <row r="166" spans="2:65" s="13" customFormat="1" ht="10.199999999999999">
      <c r="B166" s="156"/>
      <c r="D166" s="150" t="s">
        <v>204</v>
      </c>
      <c r="E166" s="157" t="s">
        <v>1</v>
      </c>
      <c r="F166" s="158" t="s">
        <v>2292</v>
      </c>
      <c r="H166" s="159">
        <v>84.6</v>
      </c>
      <c r="I166" s="160"/>
      <c r="L166" s="156"/>
      <c r="M166" s="161"/>
      <c r="T166" s="162"/>
      <c r="AT166" s="157" t="s">
        <v>204</v>
      </c>
      <c r="AU166" s="157" t="s">
        <v>86</v>
      </c>
      <c r="AV166" s="13" t="s">
        <v>86</v>
      </c>
      <c r="AW166" s="13" t="s">
        <v>32</v>
      </c>
      <c r="AX166" s="13" t="s">
        <v>84</v>
      </c>
      <c r="AY166" s="157" t="s">
        <v>195</v>
      </c>
    </row>
    <row r="167" spans="2:65" s="1" customFormat="1" ht="24.15" customHeight="1">
      <c r="B167" s="32"/>
      <c r="C167" s="136" t="s">
        <v>246</v>
      </c>
      <c r="D167" s="136" t="s">
        <v>197</v>
      </c>
      <c r="E167" s="137" t="s">
        <v>1444</v>
      </c>
      <c r="F167" s="138" t="s">
        <v>1445</v>
      </c>
      <c r="G167" s="139" t="s">
        <v>329</v>
      </c>
      <c r="H167" s="140">
        <v>16.920000000000002</v>
      </c>
      <c r="I167" s="141"/>
      <c r="J167" s="142">
        <f>ROUND(I167*H167,2)</f>
        <v>0</v>
      </c>
      <c r="K167" s="138" t="s">
        <v>201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2.9999999999999997E-4</v>
      </c>
      <c r="R167" s="145">
        <f>Q167*H167</f>
        <v>5.0759999999999998E-3</v>
      </c>
      <c r="S167" s="145">
        <v>0</v>
      </c>
      <c r="T167" s="146">
        <f>S167*H167</f>
        <v>0</v>
      </c>
      <c r="AR167" s="147" t="s">
        <v>202</v>
      </c>
      <c r="AT167" s="147" t="s">
        <v>197</v>
      </c>
      <c r="AU167" s="147" t="s">
        <v>86</v>
      </c>
      <c r="AY167" s="17" t="s">
        <v>195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84</v>
      </c>
      <c r="BK167" s="148">
        <f>ROUND(I167*H167,2)</f>
        <v>0</v>
      </c>
      <c r="BL167" s="17" t="s">
        <v>202</v>
      </c>
      <c r="BM167" s="147" t="s">
        <v>2293</v>
      </c>
    </row>
    <row r="168" spans="2:65" s="13" customFormat="1" ht="10.199999999999999">
      <c r="B168" s="156"/>
      <c r="D168" s="150" t="s">
        <v>204</v>
      </c>
      <c r="E168" s="157" t="s">
        <v>1</v>
      </c>
      <c r="F168" s="158" t="s">
        <v>2294</v>
      </c>
      <c r="H168" s="159">
        <v>16.920000000000002</v>
      </c>
      <c r="I168" s="160"/>
      <c r="L168" s="156"/>
      <c r="M168" s="161"/>
      <c r="T168" s="162"/>
      <c r="AT168" s="157" t="s">
        <v>204</v>
      </c>
      <c r="AU168" s="157" t="s">
        <v>86</v>
      </c>
      <c r="AV168" s="13" t="s">
        <v>86</v>
      </c>
      <c r="AW168" s="13" t="s">
        <v>32</v>
      </c>
      <c r="AX168" s="13" t="s">
        <v>77</v>
      </c>
      <c r="AY168" s="157" t="s">
        <v>195</v>
      </c>
    </row>
    <row r="169" spans="2:65" s="14" customFormat="1" ht="10.199999999999999">
      <c r="B169" s="163"/>
      <c r="D169" s="150" t="s">
        <v>204</v>
      </c>
      <c r="E169" s="164" t="s">
        <v>1</v>
      </c>
      <c r="F169" s="165" t="s">
        <v>220</v>
      </c>
      <c r="H169" s="166">
        <v>16.920000000000002</v>
      </c>
      <c r="I169" s="167"/>
      <c r="L169" s="163"/>
      <c r="M169" s="168"/>
      <c r="T169" s="169"/>
      <c r="AT169" s="164" t="s">
        <v>204</v>
      </c>
      <c r="AU169" s="164" t="s">
        <v>86</v>
      </c>
      <c r="AV169" s="14" t="s">
        <v>202</v>
      </c>
      <c r="AW169" s="14" t="s">
        <v>32</v>
      </c>
      <c r="AX169" s="14" t="s">
        <v>84</v>
      </c>
      <c r="AY169" s="164" t="s">
        <v>195</v>
      </c>
    </row>
    <row r="170" spans="2:65" s="1" customFormat="1" ht="33" customHeight="1">
      <c r="B170" s="32"/>
      <c r="C170" s="136" t="s">
        <v>253</v>
      </c>
      <c r="D170" s="136" t="s">
        <v>197</v>
      </c>
      <c r="E170" s="137" t="s">
        <v>1448</v>
      </c>
      <c r="F170" s="138" t="s">
        <v>1449</v>
      </c>
      <c r="G170" s="139" t="s">
        <v>329</v>
      </c>
      <c r="H170" s="140">
        <v>16.920000000000002</v>
      </c>
      <c r="I170" s="141"/>
      <c r="J170" s="142">
        <f>ROUND(I170*H170,2)</f>
        <v>0</v>
      </c>
      <c r="K170" s="138" t="s">
        <v>201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86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2295</v>
      </c>
    </row>
    <row r="171" spans="2:65" s="13" customFormat="1" ht="10.199999999999999">
      <c r="B171" s="156"/>
      <c r="D171" s="150" t="s">
        <v>204</v>
      </c>
      <c r="E171" s="157" t="s">
        <v>1</v>
      </c>
      <c r="F171" s="158" t="s">
        <v>2296</v>
      </c>
      <c r="H171" s="159">
        <v>16.920000000000002</v>
      </c>
      <c r="I171" s="160"/>
      <c r="L171" s="156"/>
      <c r="M171" s="161"/>
      <c r="T171" s="162"/>
      <c r="AT171" s="157" t="s">
        <v>204</v>
      </c>
      <c r="AU171" s="157" t="s">
        <v>86</v>
      </c>
      <c r="AV171" s="13" t="s">
        <v>86</v>
      </c>
      <c r="AW171" s="13" t="s">
        <v>32</v>
      </c>
      <c r="AX171" s="13" t="s">
        <v>84</v>
      </c>
      <c r="AY171" s="157" t="s">
        <v>195</v>
      </c>
    </row>
    <row r="172" spans="2:65" s="1" customFormat="1" ht="24.15" customHeight="1">
      <c r="B172" s="32"/>
      <c r="C172" s="136" t="s">
        <v>257</v>
      </c>
      <c r="D172" s="136" t="s">
        <v>197</v>
      </c>
      <c r="E172" s="137" t="s">
        <v>1452</v>
      </c>
      <c r="F172" s="138" t="s">
        <v>1453</v>
      </c>
      <c r="G172" s="139" t="s">
        <v>329</v>
      </c>
      <c r="H172" s="140">
        <v>67.680000000000007</v>
      </c>
      <c r="I172" s="141"/>
      <c r="J172" s="142">
        <f>ROUND(I172*H172,2)</f>
        <v>0</v>
      </c>
      <c r="K172" s="138" t="s">
        <v>201</v>
      </c>
      <c r="L172" s="32"/>
      <c r="M172" s="143" t="s">
        <v>1</v>
      </c>
      <c r="N172" s="144" t="s">
        <v>42</v>
      </c>
      <c r="P172" s="145">
        <f>O172*H172</f>
        <v>0</v>
      </c>
      <c r="Q172" s="145">
        <v>2.1000000000000001E-4</v>
      </c>
      <c r="R172" s="145">
        <f>Q172*H172</f>
        <v>1.4212800000000003E-2</v>
      </c>
      <c r="S172" s="145">
        <v>0</v>
      </c>
      <c r="T172" s="146">
        <f>S172*H172</f>
        <v>0</v>
      </c>
      <c r="AR172" s="147" t="s">
        <v>202</v>
      </c>
      <c r="AT172" s="147" t="s">
        <v>197</v>
      </c>
      <c r="AU172" s="147" t="s">
        <v>86</v>
      </c>
      <c r="AY172" s="17" t="s">
        <v>195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84</v>
      </c>
      <c r="BK172" s="148">
        <f>ROUND(I172*H172,2)</f>
        <v>0</v>
      </c>
      <c r="BL172" s="17" t="s">
        <v>202</v>
      </c>
      <c r="BM172" s="147" t="s">
        <v>2297</v>
      </c>
    </row>
    <row r="173" spans="2:65" s="13" customFormat="1" ht="10.199999999999999">
      <c r="B173" s="156"/>
      <c r="D173" s="150" t="s">
        <v>204</v>
      </c>
      <c r="E173" s="157" t="s">
        <v>1</v>
      </c>
      <c r="F173" s="158" t="s">
        <v>2298</v>
      </c>
      <c r="H173" s="159">
        <v>67.680000000000007</v>
      </c>
      <c r="I173" s="160"/>
      <c r="L173" s="156"/>
      <c r="M173" s="161"/>
      <c r="T173" s="162"/>
      <c r="AT173" s="157" t="s">
        <v>204</v>
      </c>
      <c r="AU173" s="157" t="s">
        <v>86</v>
      </c>
      <c r="AV173" s="13" t="s">
        <v>86</v>
      </c>
      <c r="AW173" s="13" t="s">
        <v>32</v>
      </c>
      <c r="AX173" s="13" t="s">
        <v>84</v>
      </c>
      <c r="AY173" s="157" t="s">
        <v>195</v>
      </c>
    </row>
    <row r="174" spans="2:65" s="1" customFormat="1" ht="24.15" customHeight="1">
      <c r="B174" s="32"/>
      <c r="C174" s="136" t="s">
        <v>262</v>
      </c>
      <c r="D174" s="136" t="s">
        <v>197</v>
      </c>
      <c r="E174" s="137" t="s">
        <v>1456</v>
      </c>
      <c r="F174" s="138" t="s">
        <v>1457</v>
      </c>
      <c r="G174" s="139" t="s">
        <v>329</v>
      </c>
      <c r="H174" s="140">
        <v>67.680000000000007</v>
      </c>
      <c r="I174" s="141"/>
      <c r="J174" s="142">
        <f>ROUND(I174*H174,2)</f>
        <v>0</v>
      </c>
      <c r="K174" s="138" t="s">
        <v>201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202</v>
      </c>
      <c r="AT174" s="147" t="s">
        <v>197</v>
      </c>
      <c r="AU174" s="147" t="s">
        <v>86</v>
      </c>
      <c r="AY174" s="17" t="s">
        <v>195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84</v>
      </c>
      <c r="BK174" s="148">
        <f>ROUND(I174*H174,2)</f>
        <v>0</v>
      </c>
      <c r="BL174" s="17" t="s">
        <v>202</v>
      </c>
      <c r="BM174" s="147" t="s">
        <v>2299</v>
      </c>
    </row>
    <row r="175" spans="2:65" s="13" customFormat="1" ht="10.199999999999999">
      <c r="B175" s="156"/>
      <c r="D175" s="150" t="s">
        <v>204</v>
      </c>
      <c r="E175" s="157" t="s">
        <v>1</v>
      </c>
      <c r="F175" s="158" t="s">
        <v>2300</v>
      </c>
      <c r="H175" s="159">
        <v>67.680000000000007</v>
      </c>
      <c r="I175" s="160"/>
      <c r="L175" s="156"/>
      <c r="M175" s="161"/>
      <c r="T175" s="162"/>
      <c r="AT175" s="157" t="s">
        <v>204</v>
      </c>
      <c r="AU175" s="157" t="s">
        <v>86</v>
      </c>
      <c r="AV175" s="13" t="s">
        <v>86</v>
      </c>
      <c r="AW175" s="13" t="s">
        <v>32</v>
      </c>
      <c r="AX175" s="13" t="s">
        <v>84</v>
      </c>
      <c r="AY175" s="157" t="s">
        <v>195</v>
      </c>
    </row>
    <row r="176" spans="2:65" s="1" customFormat="1" ht="16.5" customHeight="1">
      <c r="B176" s="32"/>
      <c r="C176" s="136" t="s">
        <v>270</v>
      </c>
      <c r="D176" s="136" t="s">
        <v>197</v>
      </c>
      <c r="E176" s="137" t="s">
        <v>1460</v>
      </c>
      <c r="F176" s="138" t="s">
        <v>1461</v>
      </c>
      <c r="G176" s="139" t="s">
        <v>200</v>
      </c>
      <c r="H176" s="140">
        <v>141.25</v>
      </c>
      <c r="I176" s="141"/>
      <c r="J176" s="142">
        <f>ROUND(I176*H176,2)</f>
        <v>0</v>
      </c>
      <c r="K176" s="138" t="s">
        <v>201</v>
      </c>
      <c r="L176" s="32"/>
      <c r="M176" s="143" t="s">
        <v>1</v>
      </c>
      <c r="N176" s="144" t="s">
        <v>42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202</v>
      </c>
      <c r="AT176" s="147" t="s">
        <v>197</v>
      </c>
      <c r="AU176" s="147" t="s">
        <v>86</v>
      </c>
      <c r="AY176" s="17" t="s">
        <v>195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84</v>
      </c>
      <c r="BK176" s="148">
        <f>ROUND(I176*H176,2)</f>
        <v>0</v>
      </c>
      <c r="BL176" s="17" t="s">
        <v>202</v>
      </c>
      <c r="BM176" s="147" t="s">
        <v>2301</v>
      </c>
    </row>
    <row r="177" spans="2:65" s="12" customFormat="1" ht="10.199999999999999">
      <c r="B177" s="149"/>
      <c r="D177" s="150" t="s">
        <v>204</v>
      </c>
      <c r="E177" s="151" t="s">
        <v>1</v>
      </c>
      <c r="F177" s="152" t="s">
        <v>1463</v>
      </c>
      <c r="H177" s="151" t="s">
        <v>1</v>
      </c>
      <c r="I177" s="153"/>
      <c r="L177" s="149"/>
      <c r="M177" s="154"/>
      <c r="T177" s="155"/>
      <c r="AT177" s="151" t="s">
        <v>204</v>
      </c>
      <c r="AU177" s="151" t="s">
        <v>86</v>
      </c>
      <c r="AV177" s="12" t="s">
        <v>84</v>
      </c>
      <c r="AW177" s="12" t="s">
        <v>32</v>
      </c>
      <c r="AX177" s="12" t="s">
        <v>77</v>
      </c>
      <c r="AY177" s="151" t="s">
        <v>195</v>
      </c>
    </row>
    <row r="178" spans="2:65" s="12" customFormat="1" ht="10.199999999999999">
      <c r="B178" s="149"/>
      <c r="D178" s="150" t="s">
        <v>204</v>
      </c>
      <c r="E178" s="151" t="s">
        <v>1</v>
      </c>
      <c r="F178" s="152" t="s">
        <v>2302</v>
      </c>
      <c r="H178" s="151" t="s">
        <v>1</v>
      </c>
      <c r="I178" s="153"/>
      <c r="L178" s="149"/>
      <c r="M178" s="154"/>
      <c r="T178" s="155"/>
      <c r="AT178" s="151" t="s">
        <v>204</v>
      </c>
      <c r="AU178" s="151" t="s">
        <v>86</v>
      </c>
      <c r="AV178" s="12" t="s">
        <v>84</v>
      </c>
      <c r="AW178" s="12" t="s">
        <v>32</v>
      </c>
      <c r="AX178" s="12" t="s">
        <v>77</v>
      </c>
      <c r="AY178" s="151" t="s">
        <v>195</v>
      </c>
    </row>
    <row r="179" spans="2:65" s="13" customFormat="1" ht="10.199999999999999">
      <c r="B179" s="156"/>
      <c r="D179" s="150" t="s">
        <v>204</v>
      </c>
      <c r="E179" s="157" t="s">
        <v>1</v>
      </c>
      <c r="F179" s="158" t="s">
        <v>2303</v>
      </c>
      <c r="H179" s="159">
        <v>141.25</v>
      </c>
      <c r="I179" s="160"/>
      <c r="L179" s="156"/>
      <c r="M179" s="161"/>
      <c r="T179" s="162"/>
      <c r="AT179" s="157" t="s">
        <v>204</v>
      </c>
      <c r="AU179" s="157" t="s">
        <v>86</v>
      </c>
      <c r="AV179" s="13" t="s">
        <v>86</v>
      </c>
      <c r="AW179" s="13" t="s">
        <v>32</v>
      </c>
      <c r="AX179" s="13" t="s">
        <v>84</v>
      </c>
      <c r="AY179" s="157" t="s">
        <v>195</v>
      </c>
    </row>
    <row r="180" spans="2:65" s="1" customFormat="1" ht="33" customHeight="1">
      <c r="B180" s="32"/>
      <c r="C180" s="136" t="s">
        <v>287</v>
      </c>
      <c r="D180" s="136" t="s">
        <v>197</v>
      </c>
      <c r="E180" s="137" t="s">
        <v>1465</v>
      </c>
      <c r="F180" s="138" t="s">
        <v>1466</v>
      </c>
      <c r="G180" s="139" t="s">
        <v>214</v>
      </c>
      <c r="H180" s="140">
        <v>53.823999999999998</v>
      </c>
      <c r="I180" s="141"/>
      <c r="J180" s="142">
        <f>ROUND(I180*H180,2)</f>
        <v>0</v>
      </c>
      <c r="K180" s="138" t="s">
        <v>201</v>
      </c>
      <c r="L180" s="32"/>
      <c r="M180" s="143" t="s">
        <v>1</v>
      </c>
      <c r="N180" s="144" t="s">
        <v>42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202</v>
      </c>
      <c r="AT180" s="147" t="s">
        <v>197</v>
      </c>
      <c r="AU180" s="147" t="s">
        <v>86</v>
      </c>
      <c r="AY180" s="17" t="s">
        <v>195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84</v>
      </c>
      <c r="BK180" s="148">
        <f>ROUND(I180*H180,2)</f>
        <v>0</v>
      </c>
      <c r="BL180" s="17" t="s">
        <v>202</v>
      </c>
      <c r="BM180" s="147" t="s">
        <v>2304</v>
      </c>
    </row>
    <row r="181" spans="2:65" s="12" customFormat="1" ht="10.199999999999999">
      <c r="B181" s="149"/>
      <c r="D181" s="150" t="s">
        <v>204</v>
      </c>
      <c r="E181" s="151" t="s">
        <v>1</v>
      </c>
      <c r="F181" s="152" t="s">
        <v>1468</v>
      </c>
      <c r="H181" s="151" t="s">
        <v>1</v>
      </c>
      <c r="I181" s="153"/>
      <c r="L181" s="149"/>
      <c r="M181" s="154"/>
      <c r="T181" s="155"/>
      <c r="AT181" s="151" t="s">
        <v>204</v>
      </c>
      <c r="AU181" s="151" t="s">
        <v>86</v>
      </c>
      <c r="AV181" s="12" t="s">
        <v>84</v>
      </c>
      <c r="AW181" s="12" t="s">
        <v>32</v>
      </c>
      <c r="AX181" s="12" t="s">
        <v>77</v>
      </c>
      <c r="AY181" s="151" t="s">
        <v>195</v>
      </c>
    </row>
    <row r="182" spans="2:65" s="13" customFormat="1" ht="10.199999999999999">
      <c r="B182" s="156"/>
      <c r="D182" s="150" t="s">
        <v>204</v>
      </c>
      <c r="E182" s="157" t="s">
        <v>1</v>
      </c>
      <c r="F182" s="158" t="s">
        <v>2305</v>
      </c>
      <c r="H182" s="159">
        <v>13.504</v>
      </c>
      <c r="I182" s="160"/>
      <c r="L182" s="156"/>
      <c r="M182" s="161"/>
      <c r="T182" s="162"/>
      <c r="AT182" s="157" t="s">
        <v>204</v>
      </c>
      <c r="AU182" s="157" t="s">
        <v>86</v>
      </c>
      <c r="AV182" s="13" t="s">
        <v>86</v>
      </c>
      <c r="AW182" s="13" t="s">
        <v>32</v>
      </c>
      <c r="AX182" s="13" t="s">
        <v>77</v>
      </c>
      <c r="AY182" s="157" t="s">
        <v>195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1470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3" customFormat="1" ht="10.199999999999999">
      <c r="B184" s="156"/>
      <c r="D184" s="150" t="s">
        <v>204</v>
      </c>
      <c r="E184" s="157" t="s">
        <v>1</v>
      </c>
      <c r="F184" s="158" t="s">
        <v>2306</v>
      </c>
      <c r="H184" s="159">
        <v>40.32</v>
      </c>
      <c r="I184" s="160"/>
      <c r="L184" s="156"/>
      <c r="M184" s="161"/>
      <c r="T184" s="162"/>
      <c r="AT184" s="157" t="s">
        <v>204</v>
      </c>
      <c r="AU184" s="157" t="s">
        <v>86</v>
      </c>
      <c r="AV184" s="13" t="s">
        <v>86</v>
      </c>
      <c r="AW184" s="13" t="s">
        <v>32</v>
      </c>
      <c r="AX184" s="13" t="s">
        <v>77</v>
      </c>
      <c r="AY184" s="157" t="s">
        <v>195</v>
      </c>
    </row>
    <row r="185" spans="2:65" s="14" customFormat="1" ht="10.199999999999999">
      <c r="B185" s="163"/>
      <c r="D185" s="150" t="s">
        <v>204</v>
      </c>
      <c r="E185" s="164" t="s">
        <v>1</v>
      </c>
      <c r="F185" s="165" t="s">
        <v>220</v>
      </c>
      <c r="H185" s="166">
        <v>53.823999999999998</v>
      </c>
      <c r="I185" s="167"/>
      <c r="L185" s="163"/>
      <c r="M185" s="168"/>
      <c r="T185" s="169"/>
      <c r="AT185" s="164" t="s">
        <v>204</v>
      </c>
      <c r="AU185" s="164" t="s">
        <v>86</v>
      </c>
      <c r="AV185" s="14" t="s">
        <v>202</v>
      </c>
      <c r="AW185" s="14" t="s">
        <v>32</v>
      </c>
      <c r="AX185" s="14" t="s">
        <v>84</v>
      </c>
      <c r="AY185" s="164" t="s">
        <v>195</v>
      </c>
    </row>
    <row r="186" spans="2:65" s="1" customFormat="1" ht="37.799999999999997" customHeight="1">
      <c r="B186" s="32"/>
      <c r="C186" s="136" t="s">
        <v>8</v>
      </c>
      <c r="D186" s="136" t="s">
        <v>197</v>
      </c>
      <c r="E186" s="137" t="s">
        <v>590</v>
      </c>
      <c r="F186" s="138" t="s">
        <v>591</v>
      </c>
      <c r="G186" s="139" t="s">
        <v>214</v>
      </c>
      <c r="H186" s="140">
        <v>28.103999999999999</v>
      </c>
      <c r="I186" s="141"/>
      <c r="J186" s="142">
        <f>ROUND(I186*H186,2)</f>
        <v>0</v>
      </c>
      <c r="K186" s="138" t="s">
        <v>201</v>
      </c>
      <c r="L186" s="32"/>
      <c r="M186" s="143" t="s">
        <v>1</v>
      </c>
      <c r="N186" s="144" t="s">
        <v>42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202</v>
      </c>
      <c r="AT186" s="147" t="s">
        <v>197</v>
      </c>
      <c r="AU186" s="147" t="s">
        <v>86</v>
      </c>
      <c r="AY186" s="17" t="s">
        <v>195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84</v>
      </c>
      <c r="BK186" s="148">
        <f>ROUND(I186*H186,2)</f>
        <v>0</v>
      </c>
      <c r="BL186" s="17" t="s">
        <v>202</v>
      </c>
      <c r="BM186" s="147" t="s">
        <v>2307</v>
      </c>
    </row>
    <row r="187" spans="2:65" s="12" customFormat="1" ht="20.399999999999999">
      <c r="B187" s="149"/>
      <c r="D187" s="150" t="s">
        <v>204</v>
      </c>
      <c r="E187" s="151" t="s">
        <v>1</v>
      </c>
      <c r="F187" s="152" t="s">
        <v>1475</v>
      </c>
      <c r="H187" s="151" t="s">
        <v>1</v>
      </c>
      <c r="I187" s="153"/>
      <c r="L187" s="149"/>
      <c r="M187" s="154"/>
      <c r="T187" s="155"/>
      <c r="AT187" s="151" t="s">
        <v>204</v>
      </c>
      <c r="AU187" s="151" t="s">
        <v>86</v>
      </c>
      <c r="AV187" s="12" t="s">
        <v>84</v>
      </c>
      <c r="AW187" s="12" t="s">
        <v>32</v>
      </c>
      <c r="AX187" s="12" t="s">
        <v>77</v>
      </c>
      <c r="AY187" s="151" t="s">
        <v>195</v>
      </c>
    </row>
    <row r="188" spans="2:65" s="13" customFormat="1" ht="10.199999999999999">
      <c r="B188" s="156"/>
      <c r="D188" s="150" t="s">
        <v>204</v>
      </c>
      <c r="E188" s="157" t="s">
        <v>1</v>
      </c>
      <c r="F188" s="158" t="s">
        <v>2308</v>
      </c>
      <c r="H188" s="159">
        <v>28.103999999999999</v>
      </c>
      <c r="I188" s="160"/>
      <c r="L188" s="156"/>
      <c r="M188" s="161"/>
      <c r="T188" s="162"/>
      <c r="AT188" s="157" t="s">
        <v>204</v>
      </c>
      <c r="AU188" s="157" t="s">
        <v>86</v>
      </c>
      <c r="AV188" s="13" t="s">
        <v>86</v>
      </c>
      <c r="AW188" s="13" t="s">
        <v>32</v>
      </c>
      <c r="AX188" s="13" t="s">
        <v>84</v>
      </c>
      <c r="AY188" s="157" t="s">
        <v>195</v>
      </c>
    </row>
    <row r="189" spans="2:65" s="1" customFormat="1" ht="16.5" customHeight="1">
      <c r="B189" s="32"/>
      <c r="C189" s="136" t="s">
        <v>300</v>
      </c>
      <c r="D189" s="136" t="s">
        <v>197</v>
      </c>
      <c r="E189" s="137" t="s">
        <v>2309</v>
      </c>
      <c r="F189" s="138" t="s">
        <v>232</v>
      </c>
      <c r="G189" s="139" t="s">
        <v>214</v>
      </c>
      <c r="H189" s="140">
        <v>28.103999999999999</v>
      </c>
      <c r="I189" s="141"/>
      <c r="J189" s="142">
        <f>ROUND(I189*H189,2)</f>
        <v>0</v>
      </c>
      <c r="K189" s="138" t="s">
        <v>201</v>
      </c>
      <c r="L189" s="32"/>
      <c r="M189" s="143" t="s">
        <v>1</v>
      </c>
      <c r="N189" s="144" t="s">
        <v>42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202</v>
      </c>
      <c r="AT189" s="147" t="s">
        <v>197</v>
      </c>
      <c r="AU189" s="147" t="s">
        <v>86</v>
      </c>
      <c r="AY189" s="17" t="s">
        <v>195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84</v>
      </c>
      <c r="BK189" s="148">
        <f>ROUND(I189*H189,2)</f>
        <v>0</v>
      </c>
      <c r="BL189" s="17" t="s">
        <v>202</v>
      </c>
      <c r="BM189" s="147" t="s">
        <v>2310</v>
      </c>
    </row>
    <row r="190" spans="2:65" s="13" customFormat="1" ht="10.199999999999999">
      <c r="B190" s="156"/>
      <c r="D190" s="150" t="s">
        <v>204</v>
      </c>
      <c r="E190" s="157" t="s">
        <v>1</v>
      </c>
      <c r="F190" s="158" t="s">
        <v>2311</v>
      </c>
      <c r="H190" s="159">
        <v>28.103999999999999</v>
      </c>
      <c r="I190" s="160"/>
      <c r="L190" s="156"/>
      <c r="M190" s="161"/>
      <c r="T190" s="162"/>
      <c r="AT190" s="157" t="s">
        <v>204</v>
      </c>
      <c r="AU190" s="157" t="s">
        <v>86</v>
      </c>
      <c r="AV190" s="13" t="s">
        <v>86</v>
      </c>
      <c r="AW190" s="13" t="s">
        <v>32</v>
      </c>
      <c r="AX190" s="13" t="s">
        <v>84</v>
      </c>
      <c r="AY190" s="157" t="s">
        <v>195</v>
      </c>
    </row>
    <row r="191" spans="2:65" s="1" customFormat="1" ht="24.15" customHeight="1">
      <c r="B191" s="32"/>
      <c r="C191" s="136" t="s">
        <v>306</v>
      </c>
      <c r="D191" s="136" t="s">
        <v>197</v>
      </c>
      <c r="E191" s="137" t="s">
        <v>1479</v>
      </c>
      <c r="F191" s="138" t="s">
        <v>1480</v>
      </c>
      <c r="G191" s="139" t="s">
        <v>214</v>
      </c>
      <c r="H191" s="140">
        <v>25.72</v>
      </c>
      <c r="I191" s="141"/>
      <c r="J191" s="142">
        <f>ROUND(I191*H191,2)</f>
        <v>0</v>
      </c>
      <c r="K191" s="138" t="s">
        <v>201</v>
      </c>
      <c r="L191" s="32"/>
      <c r="M191" s="143" t="s">
        <v>1</v>
      </c>
      <c r="N191" s="144" t="s">
        <v>42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202</v>
      </c>
      <c r="AT191" s="147" t="s">
        <v>197</v>
      </c>
      <c r="AU191" s="147" t="s">
        <v>86</v>
      </c>
      <c r="AY191" s="17" t="s">
        <v>195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84</v>
      </c>
      <c r="BK191" s="148">
        <f>ROUND(I191*H191,2)</f>
        <v>0</v>
      </c>
      <c r="BL191" s="17" t="s">
        <v>202</v>
      </c>
      <c r="BM191" s="147" t="s">
        <v>2312</v>
      </c>
    </row>
    <row r="192" spans="2:65" s="12" customFormat="1" ht="10.199999999999999">
      <c r="B192" s="149"/>
      <c r="D192" s="150" t="s">
        <v>204</v>
      </c>
      <c r="E192" s="151" t="s">
        <v>1</v>
      </c>
      <c r="F192" s="152" t="s">
        <v>1482</v>
      </c>
      <c r="H192" s="151" t="s">
        <v>1</v>
      </c>
      <c r="I192" s="153"/>
      <c r="L192" s="149"/>
      <c r="M192" s="154"/>
      <c r="T192" s="155"/>
      <c r="AT192" s="151" t="s">
        <v>204</v>
      </c>
      <c r="AU192" s="151" t="s">
        <v>86</v>
      </c>
      <c r="AV192" s="12" t="s">
        <v>84</v>
      </c>
      <c r="AW192" s="12" t="s">
        <v>32</v>
      </c>
      <c r="AX192" s="12" t="s">
        <v>77</v>
      </c>
      <c r="AY192" s="151" t="s">
        <v>195</v>
      </c>
    </row>
    <row r="193" spans="2:65" s="12" customFormat="1" ht="10.199999999999999">
      <c r="B193" s="149"/>
      <c r="D193" s="150" t="s">
        <v>204</v>
      </c>
      <c r="E193" s="151" t="s">
        <v>1</v>
      </c>
      <c r="F193" s="152" t="s">
        <v>1483</v>
      </c>
      <c r="H193" s="151" t="s">
        <v>1</v>
      </c>
      <c r="I193" s="153"/>
      <c r="L193" s="149"/>
      <c r="M193" s="154"/>
      <c r="T193" s="155"/>
      <c r="AT193" s="151" t="s">
        <v>204</v>
      </c>
      <c r="AU193" s="151" t="s">
        <v>86</v>
      </c>
      <c r="AV193" s="12" t="s">
        <v>84</v>
      </c>
      <c r="AW193" s="12" t="s">
        <v>32</v>
      </c>
      <c r="AX193" s="12" t="s">
        <v>77</v>
      </c>
      <c r="AY193" s="151" t="s">
        <v>195</v>
      </c>
    </row>
    <row r="194" spans="2:65" s="13" customFormat="1" ht="10.199999999999999">
      <c r="B194" s="156"/>
      <c r="D194" s="150" t="s">
        <v>204</v>
      </c>
      <c r="E194" s="157" t="s">
        <v>1</v>
      </c>
      <c r="F194" s="158" t="s">
        <v>2313</v>
      </c>
      <c r="H194" s="159">
        <v>8.44</v>
      </c>
      <c r="I194" s="160"/>
      <c r="L194" s="156"/>
      <c r="M194" s="161"/>
      <c r="T194" s="162"/>
      <c r="AT194" s="157" t="s">
        <v>204</v>
      </c>
      <c r="AU194" s="157" t="s">
        <v>86</v>
      </c>
      <c r="AV194" s="13" t="s">
        <v>86</v>
      </c>
      <c r="AW194" s="13" t="s">
        <v>32</v>
      </c>
      <c r="AX194" s="13" t="s">
        <v>77</v>
      </c>
      <c r="AY194" s="157" t="s">
        <v>195</v>
      </c>
    </row>
    <row r="195" spans="2:65" s="12" customFormat="1" ht="10.199999999999999">
      <c r="B195" s="149"/>
      <c r="D195" s="150" t="s">
        <v>204</v>
      </c>
      <c r="E195" s="151" t="s">
        <v>1</v>
      </c>
      <c r="F195" s="152" t="s">
        <v>1485</v>
      </c>
      <c r="H195" s="151" t="s">
        <v>1</v>
      </c>
      <c r="I195" s="153"/>
      <c r="L195" s="149"/>
      <c r="M195" s="154"/>
      <c r="T195" s="155"/>
      <c r="AT195" s="151" t="s">
        <v>204</v>
      </c>
      <c r="AU195" s="151" t="s">
        <v>86</v>
      </c>
      <c r="AV195" s="12" t="s">
        <v>84</v>
      </c>
      <c r="AW195" s="12" t="s">
        <v>32</v>
      </c>
      <c r="AX195" s="12" t="s">
        <v>77</v>
      </c>
      <c r="AY195" s="151" t="s">
        <v>195</v>
      </c>
    </row>
    <row r="196" spans="2:65" s="13" customFormat="1" ht="10.199999999999999">
      <c r="B196" s="156"/>
      <c r="D196" s="150" t="s">
        <v>204</v>
      </c>
      <c r="E196" s="157" t="s">
        <v>1</v>
      </c>
      <c r="F196" s="158" t="s">
        <v>2314</v>
      </c>
      <c r="H196" s="159">
        <v>17.28</v>
      </c>
      <c r="I196" s="160"/>
      <c r="L196" s="156"/>
      <c r="M196" s="161"/>
      <c r="T196" s="162"/>
      <c r="AT196" s="157" t="s">
        <v>204</v>
      </c>
      <c r="AU196" s="157" t="s">
        <v>86</v>
      </c>
      <c r="AV196" s="13" t="s">
        <v>86</v>
      </c>
      <c r="AW196" s="13" t="s">
        <v>32</v>
      </c>
      <c r="AX196" s="13" t="s">
        <v>77</v>
      </c>
      <c r="AY196" s="157" t="s">
        <v>195</v>
      </c>
    </row>
    <row r="197" spans="2:65" s="14" customFormat="1" ht="10.199999999999999">
      <c r="B197" s="163"/>
      <c r="D197" s="150" t="s">
        <v>204</v>
      </c>
      <c r="E197" s="164" t="s">
        <v>1</v>
      </c>
      <c r="F197" s="165" t="s">
        <v>220</v>
      </c>
      <c r="H197" s="166">
        <v>25.72</v>
      </c>
      <c r="I197" s="167"/>
      <c r="L197" s="163"/>
      <c r="M197" s="168"/>
      <c r="T197" s="169"/>
      <c r="AT197" s="164" t="s">
        <v>204</v>
      </c>
      <c r="AU197" s="164" t="s">
        <v>86</v>
      </c>
      <c r="AV197" s="14" t="s">
        <v>202</v>
      </c>
      <c r="AW197" s="14" t="s">
        <v>32</v>
      </c>
      <c r="AX197" s="14" t="s">
        <v>84</v>
      </c>
      <c r="AY197" s="164" t="s">
        <v>195</v>
      </c>
    </row>
    <row r="198" spans="2:65" s="1" customFormat="1" ht="24.15" customHeight="1">
      <c r="B198" s="32"/>
      <c r="C198" s="136" t="s">
        <v>311</v>
      </c>
      <c r="D198" s="136" t="s">
        <v>197</v>
      </c>
      <c r="E198" s="137" t="s">
        <v>1488</v>
      </c>
      <c r="F198" s="138" t="s">
        <v>1489</v>
      </c>
      <c r="G198" s="139" t="s">
        <v>200</v>
      </c>
      <c r="H198" s="140">
        <v>141.25</v>
      </c>
      <c r="I198" s="141"/>
      <c r="J198" s="142">
        <f>ROUND(I198*H198,2)</f>
        <v>0</v>
      </c>
      <c r="K198" s="138" t="s">
        <v>201</v>
      </c>
      <c r="L198" s="32"/>
      <c r="M198" s="143" t="s">
        <v>1</v>
      </c>
      <c r="N198" s="144" t="s">
        <v>42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202</v>
      </c>
      <c r="AT198" s="147" t="s">
        <v>197</v>
      </c>
      <c r="AU198" s="147" t="s">
        <v>86</v>
      </c>
      <c r="AY198" s="17" t="s">
        <v>195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84</v>
      </c>
      <c r="BK198" s="148">
        <f>ROUND(I198*H198,2)</f>
        <v>0</v>
      </c>
      <c r="BL198" s="17" t="s">
        <v>202</v>
      </c>
      <c r="BM198" s="147" t="s">
        <v>2315</v>
      </c>
    </row>
    <row r="199" spans="2:65" s="12" customFormat="1" ht="10.199999999999999">
      <c r="B199" s="149"/>
      <c r="D199" s="150" t="s">
        <v>204</v>
      </c>
      <c r="E199" s="151" t="s">
        <v>1</v>
      </c>
      <c r="F199" s="152" t="s">
        <v>1491</v>
      </c>
      <c r="H199" s="151" t="s">
        <v>1</v>
      </c>
      <c r="I199" s="153"/>
      <c r="L199" s="149"/>
      <c r="M199" s="154"/>
      <c r="T199" s="155"/>
      <c r="AT199" s="151" t="s">
        <v>204</v>
      </c>
      <c r="AU199" s="151" t="s">
        <v>86</v>
      </c>
      <c r="AV199" s="12" t="s">
        <v>84</v>
      </c>
      <c r="AW199" s="12" t="s">
        <v>32</v>
      </c>
      <c r="AX199" s="12" t="s">
        <v>77</v>
      </c>
      <c r="AY199" s="151" t="s">
        <v>195</v>
      </c>
    </row>
    <row r="200" spans="2:65" s="13" customFormat="1" ht="10.199999999999999">
      <c r="B200" s="156"/>
      <c r="D200" s="150" t="s">
        <v>204</v>
      </c>
      <c r="E200" s="157" t="s">
        <v>1</v>
      </c>
      <c r="F200" s="158" t="s">
        <v>2316</v>
      </c>
      <c r="H200" s="159">
        <v>141.25</v>
      </c>
      <c r="I200" s="160"/>
      <c r="L200" s="156"/>
      <c r="M200" s="161"/>
      <c r="T200" s="162"/>
      <c r="AT200" s="157" t="s">
        <v>204</v>
      </c>
      <c r="AU200" s="157" t="s">
        <v>86</v>
      </c>
      <c r="AV200" s="13" t="s">
        <v>86</v>
      </c>
      <c r="AW200" s="13" t="s">
        <v>32</v>
      </c>
      <c r="AX200" s="13" t="s">
        <v>84</v>
      </c>
      <c r="AY200" s="157" t="s">
        <v>195</v>
      </c>
    </row>
    <row r="201" spans="2:65" s="1" customFormat="1" ht="24.15" customHeight="1">
      <c r="B201" s="32"/>
      <c r="C201" s="136" t="s">
        <v>317</v>
      </c>
      <c r="D201" s="136" t="s">
        <v>197</v>
      </c>
      <c r="E201" s="137" t="s">
        <v>1492</v>
      </c>
      <c r="F201" s="138" t="s">
        <v>1493</v>
      </c>
      <c r="G201" s="139" t="s">
        <v>200</v>
      </c>
      <c r="H201" s="140">
        <v>141.25</v>
      </c>
      <c r="I201" s="141"/>
      <c r="J201" s="142">
        <f>ROUND(I201*H201,2)</f>
        <v>0</v>
      </c>
      <c r="K201" s="138" t="s">
        <v>201</v>
      </c>
      <c r="L201" s="32"/>
      <c r="M201" s="143" t="s">
        <v>1</v>
      </c>
      <c r="N201" s="144" t="s">
        <v>42</v>
      </c>
      <c r="P201" s="145">
        <f>O201*H201</f>
        <v>0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202</v>
      </c>
      <c r="AT201" s="147" t="s">
        <v>197</v>
      </c>
      <c r="AU201" s="147" t="s">
        <v>86</v>
      </c>
      <c r="AY201" s="17" t="s">
        <v>195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7" t="s">
        <v>84</v>
      </c>
      <c r="BK201" s="148">
        <f>ROUND(I201*H201,2)</f>
        <v>0</v>
      </c>
      <c r="BL201" s="17" t="s">
        <v>202</v>
      </c>
      <c r="BM201" s="147" t="s">
        <v>2317</v>
      </c>
    </row>
    <row r="202" spans="2:65" s="13" customFormat="1" ht="10.199999999999999">
      <c r="B202" s="156"/>
      <c r="D202" s="150" t="s">
        <v>204</v>
      </c>
      <c r="E202" s="157" t="s">
        <v>1</v>
      </c>
      <c r="F202" s="158" t="s">
        <v>2316</v>
      </c>
      <c r="H202" s="159">
        <v>141.25</v>
      </c>
      <c r="I202" s="160"/>
      <c r="L202" s="156"/>
      <c r="M202" s="161"/>
      <c r="T202" s="162"/>
      <c r="AT202" s="157" t="s">
        <v>204</v>
      </c>
      <c r="AU202" s="157" t="s">
        <v>86</v>
      </c>
      <c r="AV202" s="13" t="s">
        <v>86</v>
      </c>
      <c r="AW202" s="13" t="s">
        <v>32</v>
      </c>
      <c r="AX202" s="13" t="s">
        <v>84</v>
      </c>
      <c r="AY202" s="157" t="s">
        <v>195</v>
      </c>
    </row>
    <row r="203" spans="2:65" s="1" customFormat="1" ht="16.5" customHeight="1">
      <c r="B203" s="32"/>
      <c r="C203" s="183" t="s">
        <v>321</v>
      </c>
      <c r="D203" s="183" t="s">
        <v>612</v>
      </c>
      <c r="E203" s="184" t="s">
        <v>1496</v>
      </c>
      <c r="F203" s="185" t="s">
        <v>1497</v>
      </c>
      <c r="G203" s="186" t="s">
        <v>516</v>
      </c>
      <c r="H203" s="187">
        <v>56.5</v>
      </c>
      <c r="I203" s="188"/>
      <c r="J203" s="189">
        <f>ROUND(I203*H203,2)</f>
        <v>0</v>
      </c>
      <c r="K203" s="185" t="s">
        <v>201</v>
      </c>
      <c r="L203" s="190"/>
      <c r="M203" s="191" t="s">
        <v>1</v>
      </c>
      <c r="N203" s="192" t="s">
        <v>42</v>
      </c>
      <c r="P203" s="145">
        <f>O203*H203</f>
        <v>0</v>
      </c>
      <c r="Q203" s="145">
        <v>1E-3</v>
      </c>
      <c r="R203" s="145">
        <f>Q203*H203</f>
        <v>5.6500000000000002E-2</v>
      </c>
      <c r="S203" s="145">
        <v>0</v>
      </c>
      <c r="T203" s="146">
        <f>S203*H203</f>
        <v>0</v>
      </c>
      <c r="AR203" s="147" t="s">
        <v>240</v>
      </c>
      <c r="AT203" s="147" t="s">
        <v>612</v>
      </c>
      <c r="AU203" s="147" t="s">
        <v>86</v>
      </c>
      <c r="AY203" s="17" t="s">
        <v>195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84</v>
      </c>
      <c r="BK203" s="148">
        <f>ROUND(I203*H203,2)</f>
        <v>0</v>
      </c>
      <c r="BL203" s="17" t="s">
        <v>202</v>
      </c>
      <c r="BM203" s="147" t="s">
        <v>2318</v>
      </c>
    </row>
    <row r="204" spans="2:65" s="13" customFormat="1" ht="10.199999999999999">
      <c r="B204" s="156"/>
      <c r="D204" s="150" t="s">
        <v>204</v>
      </c>
      <c r="E204" s="157" t="s">
        <v>1</v>
      </c>
      <c r="F204" s="158" t="s">
        <v>2319</v>
      </c>
      <c r="H204" s="159">
        <v>56.5</v>
      </c>
      <c r="I204" s="160"/>
      <c r="L204" s="156"/>
      <c r="M204" s="161"/>
      <c r="T204" s="162"/>
      <c r="AT204" s="157" t="s">
        <v>204</v>
      </c>
      <c r="AU204" s="157" t="s">
        <v>86</v>
      </c>
      <c r="AV204" s="13" t="s">
        <v>86</v>
      </c>
      <c r="AW204" s="13" t="s">
        <v>32</v>
      </c>
      <c r="AX204" s="13" t="s">
        <v>84</v>
      </c>
      <c r="AY204" s="157" t="s">
        <v>195</v>
      </c>
    </row>
    <row r="205" spans="2:65" s="11" customFormat="1" ht="22.8" customHeight="1">
      <c r="B205" s="124"/>
      <c r="D205" s="125" t="s">
        <v>76</v>
      </c>
      <c r="E205" s="134" t="s">
        <v>86</v>
      </c>
      <c r="F205" s="134" t="s">
        <v>625</v>
      </c>
      <c r="I205" s="127"/>
      <c r="J205" s="135">
        <f>BK205</f>
        <v>0</v>
      </c>
      <c r="L205" s="124"/>
      <c r="M205" s="129"/>
      <c r="P205" s="130">
        <f>SUM(P206:P231)</f>
        <v>0</v>
      </c>
      <c r="R205" s="130">
        <f>SUM(R206:R231)</f>
        <v>27.805676999999999</v>
      </c>
      <c r="T205" s="131">
        <f>SUM(T206:T231)</f>
        <v>0</v>
      </c>
      <c r="AR205" s="125" t="s">
        <v>84</v>
      </c>
      <c r="AT205" s="132" t="s">
        <v>76</v>
      </c>
      <c r="AU205" s="132" t="s">
        <v>84</v>
      </c>
      <c r="AY205" s="125" t="s">
        <v>195</v>
      </c>
      <c r="BK205" s="133">
        <f>SUM(BK206:BK231)</f>
        <v>0</v>
      </c>
    </row>
    <row r="206" spans="2:65" s="1" customFormat="1" ht="24.15" customHeight="1">
      <c r="B206" s="32"/>
      <c r="C206" s="136" t="s">
        <v>7</v>
      </c>
      <c r="D206" s="136" t="s">
        <v>197</v>
      </c>
      <c r="E206" s="137" t="s">
        <v>1500</v>
      </c>
      <c r="F206" s="138" t="s">
        <v>1501</v>
      </c>
      <c r="G206" s="139" t="s">
        <v>214</v>
      </c>
      <c r="H206" s="140">
        <v>4.32</v>
      </c>
      <c r="I206" s="141"/>
      <c r="J206" s="142">
        <f>ROUND(I206*H206,2)</f>
        <v>0</v>
      </c>
      <c r="K206" s="138" t="s">
        <v>201</v>
      </c>
      <c r="L206" s="32"/>
      <c r="M206" s="143" t="s">
        <v>1</v>
      </c>
      <c r="N206" s="144" t="s">
        <v>42</v>
      </c>
      <c r="P206" s="145">
        <f>O206*H206</f>
        <v>0</v>
      </c>
      <c r="Q206" s="145">
        <v>1.9205000000000001</v>
      </c>
      <c r="R206" s="145">
        <f>Q206*H206</f>
        <v>8.2965600000000013</v>
      </c>
      <c r="S206" s="145">
        <v>0</v>
      </c>
      <c r="T206" s="146">
        <f>S206*H206</f>
        <v>0</v>
      </c>
      <c r="AR206" s="147" t="s">
        <v>202</v>
      </c>
      <c r="AT206" s="147" t="s">
        <v>197</v>
      </c>
      <c r="AU206" s="147" t="s">
        <v>86</v>
      </c>
      <c r="AY206" s="17" t="s">
        <v>195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84</v>
      </c>
      <c r="BK206" s="148">
        <f>ROUND(I206*H206,2)</f>
        <v>0</v>
      </c>
      <c r="BL206" s="17" t="s">
        <v>202</v>
      </c>
      <c r="BM206" s="147" t="s">
        <v>2320</v>
      </c>
    </row>
    <row r="207" spans="2:65" s="12" customFormat="1" ht="10.199999999999999">
      <c r="B207" s="149"/>
      <c r="D207" s="150" t="s">
        <v>204</v>
      </c>
      <c r="E207" s="151" t="s">
        <v>1</v>
      </c>
      <c r="F207" s="152" t="s">
        <v>1503</v>
      </c>
      <c r="H207" s="151" t="s">
        <v>1</v>
      </c>
      <c r="I207" s="153"/>
      <c r="L207" s="149"/>
      <c r="M207" s="154"/>
      <c r="T207" s="155"/>
      <c r="AT207" s="151" t="s">
        <v>204</v>
      </c>
      <c r="AU207" s="151" t="s">
        <v>86</v>
      </c>
      <c r="AV207" s="12" t="s">
        <v>84</v>
      </c>
      <c r="AW207" s="12" t="s">
        <v>32</v>
      </c>
      <c r="AX207" s="12" t="s">
        <v>77</v>
      </c>
      <c r="AY207" s="151" t="s">
        <v>195</v>
      </c>
    </row>
    <row r="208" spans="2:65" s="13" customFormat="1" ht="10.199999999999999">
      <c r="B208" s="156"/>
      <c r="D208" s="150" t="s">
        <v>204</v>
      </c>
      <c r="E208" s="157" t="s">
        <v>1</v>
      </c>
      <c r="F208" s="158" t="s">
        <v>2321</v>
      </c>
      <c r="H208" s="159">
        <v>4.32</v>
      </c>
      <c r="I208" s="160"/>
      <c r="L208" s="156"/>
      <c r="M208" s="161"/>
      <c r="T208" s="162"/>
      <c r="AT208" s="157" t="s">
        <v>204</v>
      </c>
      <c r="AU208" s="157" t="s">
        <v>86</v>
      </c>
      <c r="AV208" s="13" t="s">
        <v>86</v>
      </c>
      <c r="AW208" s="13" t="s">
        <v>32</v>
      </c>
      <c r="AX208" s="13" t="s">
        <v>84</v>
      </c>
      <c r="AY208" s="157" t="s">
        <v>195</v>
      </c>
    </row>
    <row r="209" spans="2:65" s="1" customFormat="1" ht="24.15" customHeight="1">
      <c r="B209" s="32"/>
      <c r="C209" s="136" t="s">
        <v>333</v>
      </c>
      <c r="D209" s="136" t="s">
        <v>197</v>
      </c>
      <c r="E209" s="137" t="s">
        <v>1505</v>
      </c>
      <c r="F209" s="138" t="s">
        <v>1506</v>
      </c>
      <c r="G209" s="139" t="s">
        <v>214</v>
      </c>
      <c r="H209" s="140">
        <v>10.08</v>
      </c>
      <c r="I209" s="141"/>
      <c r="J209" s="142">
        <f>ROUND(I209*H209,2)</f>
        <v>0</v>
      </c>
      <c r="K209" s="138" t="s">
        <v>201</v>
      </c>
      <c r="L209" s="32"/>
      <c r="M209" s="143" t="s">
        <v>1</v>
      </c>
      <c r="N209" s="144" t="s">
        <v>42</v>
      </c>
      <c r="P209" s="145">
        <f>O209*H209</f>
        <v>0</v>
      </c>
      <c r="Q209" s="145">
        <v>1.9205000000000001</v>
      </c>
      <c r="R209" s="145">
        <f>Q209*H209</f>
        <v>19.358640000000001</v>
      </c>
      <c r="S209" s="145">
        <v>0</v>
      </c>
      <c r="T209" s="146">
        <f>S209*H209</f>
        <v>0</v>
      </c>
      <c r="AR209" s="147" t="s">
        <v>202</v>
      </c>
      <c r="AT209" s="147" t="s">
        <v>197</v>
      </c>
      <c r="AU209" s="147" t="s">
        <v>86</v>
      </c>
      <c r="AY209" s="17" t="s">
        <v>195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84</v>
      </c>
      <c r="BK209" s="148">
        <f>ROUND(I209*H209,2)</f>
        <v>0</v>
      </c>
      <c r="BL209" s="17" t="s">
        <v>202</v>
      </c>
      <c r="BM209" s="147" t="s">
        <v>2322</v>
      </c>
    </row>
    <row r="210" spans="2:65" s="12" customFormat="1" ht="10.199999999999999">
      <c r="B210" s="149"/>
      <c r="D210" s="150" t="s">
        <v>204</v>
      </c>
      <c r="E210" s="151" t="s">
        <v>1</v>
      </c>
      <c r="F210" s="152" t="s">
        <v>2323</v>
      </c>
      <c r="H210" s="151" t="s">
        <v>1</v>
      </c>
      <c r="I210" s="153"/>
      <c r="L210" s="149"/>
      <c r="M210" s="154"/>
      <c r="T210" s="155"/>
      <c r="AT210" s="151" t="s">
        <v>204</v>
      </c>
      <c r="AU210" s="151" t="s">
        <v>86</v>
      </c>
      <c r="AV210" s="12" t="s">
        <v>84</v>
      </c>
      <c r="AW210" s="12" t="s">
        <v>32</v>
      </c>
      <c r="AX210" s="12" t="s">
        <v>77</v>
      </c>
      <c r="AY210" s="151" t="s">
        <v>195</v>
      </c>
    </row>
    <row r="211" spans="2:65" s="12" customFormat="1" ht="10.199999999999999">
      <c r="B211" s="149"/>
      <c r="D211" s="150" t="s">
        <v>204</v>
      </c>
      <c r="E211" s="151" t="s">
        <v>1</v>
      </c>
      <c r="F211" s="152" t="s">
        <v>1470</v>
      </c>
      <c r="H211" s="151" t="s">
        <v>1</v>
      </c>
      <c r="I211" s="153"/>
      <c r="L211" s="149"/>
      <c r="M211" s="154"/>
      <c r="T211" s="155"/>
      <c r="AT211" s="151" t="s">
        <v>204</v>
      </c>
      <c r="AU211" s="151" t="s">
        <v>86</v>
      </c>
      <c r="AV211" s="12" t="s">
        <v>84</v>
      </c>
      <c r="AW211" s="12" t="s">
        <v>32</v>
      </c>
      <c r="AX211" s="12" t="s">
        <v>77</v>
      </c>
      <c r="AY211" s="151" t="s">
        <v>195</v>
      </c>
    </row>
    <row r="212" spans="2:65" s="13" customFormat="1" ht="10.199999999999999">
      <c r="B212" s="156"/>
      <c r="D212" s="150" t="s">
        <v>204</v>
      </c>
      <c r="E212" s="157" t="s">
        <v>1</v>
      </c>
      <c r="F212" s="158" t="s">
        <v>2324</v>
      </c>
      <c r="H212" s="159">
        <v>10.08</v>
      </c>
      <c r="I212" s="160"/>
      <c r="L212" s="156"/>
      <c r="M212" s="161"/>
      <c r="T212" s="162"/>
      <c r="AT212" s="157" t="s">
        <v>204</v>
      </c>
      <c r="AU212" s="157" t="s">
        <v>86</v>
      </c>
      <c r="AV212" s="13" t="s">
        <v>86</v>
      </c>
      <c r="AW212" s="13" t="s">
        <v>32</v>
      </c>
      <c r="AX212" s="13" t="s">
        <v>84</v>
      </c>
      <c r="AY212" s="157" t="s">
        <v>195</v>
      </c>
    </row>
    <row r="213" spans="2:65" s="1" customFormat="1" ht="24.15" customHeight="1">
      <c r="B213" s="32"/>
      <c r="C213" s="136" t="s">
        <v>340</v>
      </c>
      <c r="D213" s="136" t="s">
        <v>197</v>
      </c>
      <c r="E213" s="137" t="s">
        <v>1510</v>
      </c>
      <c r="F213" s="138" t="s">
        <v>1511</v>
      </c>
      <c r="G213" s="139" t="s">
        <v>200</v>
      </c>
      <c r="H213" s="140">
        <v>129.6</v>
      </c>
      <c r="I213" s="141"/>
      <c r="J213" s="142">
        <f>ROUND(I213*H213,2)</f>
        <v>0</v>
      </c>
      <c r="K213" s="138" t="s">
        <v>201</v>
      </c>
      <c r="L213" s="32"/>
      <c r="M213" s="143" t="s">
        <v>1</v>
      </c>
      <c r="N213" s="144" t="s">
        <v>42</v>
      </c>
      <c r="P213" s="145">
        <f>O213*H213</f>
        <v>0</v>
      </c>
      <c r="Q213" s="145">
        <v>1.7000000000000001E-4</v>
      </c>
      <c r="R213" s="145">
        <f>Q213*H213</f>
        <v>2.2032E-2</v>
      </c>
      <c r="S213" s="145">
        <v>0</v>
      </c>
      <c r="T213" s="146">
        <f>S213*H213</f>
        <v>0</v>
      </c>
      <c r="AR213" s="147" t="s">
        <v>202</v>
      </c>
      <c r="AT213" s="147" t="s">
        <v>197</v>
      </c>
      <c r="AU213" s="147" t="s">
        <v>86</v>
      </c>
      <c r="AY213" s="17" t="s">
        <v>195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84</v>
      </c>
      <c r="BK213" s="148">
        <f>ROUND(I213*H213,2)</f>
        <v>0</v>
      </c>
      <c r="BL213" s="17" t="s">
        <v>202</v>
      </c>
      <c r="BM213" s="147" t="s">
        <v>2325</v>
      </c>
    </row>
    <row r="214" spans="2:65" s="12" customFormat="1" ht="10.199999999999999">
      <c r="B214" s="149"/>
      <c r="D214" s="150" t="s">
        <v>204</v>
      </c>
      <c r="E214" s="151" t="s">
        <v>1</v>
      </c>
      <c r="F214" s="152" t="s">
        <v>1513</v>
      </c>
      <c r="H214" s="151" t="s">
        <v>1</v>
      </c>
      <c r="I214" s="153"/>
      <c r="L214" s="149"/>
      <c r="M214" s="154"/>
      <c r="T214" s="155"/>
      <c r="AT214" s="151" t="s">
        <v>204</v>
      </c>
      <c r="AU214" s="151" t="s">
        <v>86</v>
      </c>
      <c r="AV214" s="12" t="s">
        <v>84</v>
      </c>
      <c r="AW214" s="12" t="s">
        <v>32</v>
      </c>
      <c r="AX214" s="12" t="s">
        <v>77</v>
      </c>
      <c r="AY214" s="151" t="s">
        <v>195</v>
      </c>
    </row>
    <row r="215" spans="2:65" s="13" customFormat="1" ht="10.199999999999999">
      <c r="B215" s="156"/>
      <c r="D215" s="150" t="s">
        <v>204</v>
      </c>
      <c r="E215" s="157" t="s">
        <v>1</v>
      </c>
      <c r="F215" s="158" t="s">
        <v>2326</v>
      </c>
      <c r="H215" s="159">
        <v>100.8</v>
      </c>
      <c r="I215" s="160"/>
      <c r="L215" s="156"/>
      <c r="M215" s="161"/>
      <c r="T215" s="162"/>
      <c r="AT215" s="157" t="s">
        <v>204</v>
      </c>
      <c r="AU215" s="157" t="s">
        <v>86</v>
      </c>
      <c r="AV215" s="13" t="s">
        <v>86</v>
      </c>
      <c r="AW215" s="13" t="s">
        <v>32</v>
      </c>
      <c r="AX215" s="13" t="s">
        <v>77</v>
      </c>
      <c r="AY215" s="157" t="s">
        <v>195</v>
      </c>
    </row>
    <row r="216" spans="2:65" s="15" customFormat="1" ht="10.199999999999999">
      <c r="B216" s="173"/>
      <c r="D216" s="150" t="s">
        <v>204</v>
      </c>
      <c r="E216" s="174" t="s">
        <v>1</v>
      </c>
      <c r="F216" s="175" t="s">
        <v>281</v>
      </c>
      <c r="H216" s="176">
        <v>100.8</v>
      </c>
      <c r="I216" s="177"/>
      <c r="L216" s="173"/>
      <c r="M216" s="178"/>
      <c r="T216" s="179"/>
      <c r="AT216" s="174" t="s">
        <v>204</v>
      </c>
      <c r="AU216" s="174" t="s">
        <v>86</v>
      </c>
      <c r="AV216" s="15" t="s">
        <v>100</v>
      </c>
      <c r="AW216" s="15" t="s">
        <v>32</v>
      </c>
      <c r="AX216" s="15" t="s">
        <v>77</v>
      </c>
      <c r="AY216" s="174" t="s">
        <v>195</v>
      </c>
    </row>
    <row r="217" spans="2:65" s="12" customFormat="1" ht="10.199999999999999">
      <c r="B217" s="149"/>
      <c r="D217" s="150" t="s">
        <v>204</v>
      </c>
      <c r="E217" s="151" t="s">
        <v>1</v>
      </c>
      <c r="F217" s="152" t="s">
        <v>1515</v>
      </c>
      <c r="H217" s="151" t="s">
        <v>1</v>
      </c>
      <c r="I217" s="153"/>
      <c r="L217" s="149"/>
      <c r="M217" s="154"/>
      <c r="T217" s="155"/>
      <c r="AT217" s="151" t="s">
        <v>204</v>
      </c>
      <c r="AU217" s="151" t="s">
        <v>86</v>
      </c>
      <c r="AV217" s="12" t="s">
        <v>84</v>
      </c>
      <c r="AW217" s="12" t="s">
        <v>32</v>
      </c>
      <c r="AX217" s="12" t="s">
        <v>77</v>
      </c>
      <c r="AY217" s="151" t="s">
        <v>195</v>
      </c>
    </row>
    <row r="218" spans="2:65" s="13" customFormat="1" ht="10.199999999999999">
      <c r="B218" s="156"/>
      <c r="D218" s="150" t="s">
        <v>204</v>
      </c>
      <c r="E218" s="157" t="s">
        <v>1</v>
      </c>
      <c r="F218" s="158" t="s">
        <v>2327</v>
      </c>
      <c r="H218" s="159">
        <v>28.8</v>
      </c>
      <c r="I218" s="160"/>
      <c r="L218" s="156"/>
      <c r="M218" s="161"/>
      <c r="T218" s="162"/>
      <c r="AT218" s="157" t="s">
        <v>204</v>
      </c>
      <c r="AU218" s="157" t="s">
        <v>86</v>
      </c>
      <c r="AV218" s="13" t="s">
        <v>86</v>
      </c>
      <c r="AW218" s="13" t="s">
        <v>32</v>
      </c>
      <c r="AX218" s="13" t="s">
        <v>77</v>
      </c>
      <c r="AY218" s="157" t="s">
        <v>195</v>
      </c>
    </row>
    <row r="219" spans="2:65" s="15" customFormat="1" ht="10.199999999999999">
      <c r="B219" s="173"/>
      <c r="D219" s="150" t="s">
        <v>204</v>
      </c>
      <c r="E219" s="174" t="s">
        <v>1</v>
      </c>
      <c r="F219" s="175" t="s">
        <v>281</v>
      </c>
      <c r="H219" s="176">
        <v>28.8</v>
      </c>
      <c r="I219" s="177"/>
      <c r="L219" s="173"/>
      <c r="M219" s="178"/>
      <c r="T219" s="179"/>
      <c r="AT219" s="174" t="s">
        <v>204</v>
      </c>
      <c r="AU219" s="174" t="s">
        <v>86</v>
      </c>
      <c r="AV219" s="15" t="s">
        <v>100</v>
      </c>
      <c r="AW219" s="15" t="s">
        <v>32</v>
      </c>
      <c r="AX219" s="15" t="s">
        <v>77</v>
      </c>
      <c r="AY219" s="174" t="s">
        <v>195</v>
      </c>
    </row>
    <row r="220" spans="2:65" s="14" customFormat="1" ht="10.199999999999999">
      <c r="B220" s="163"/>
      <c r="D220" s="150" t="s">
        <v>204</v>
      </c>
      <c r="E220" s="164" t="s">
        <v>1</v>
      </c>
      <c r="F220" s="165" t="s">
        <v>220</v>
      </c>
      <c r="H220" s="166">
        <v>129.6</v>
      </c>
      <c r="I220" s="167"/>
      <c r="L220" s="163"/>
      <c r="M220" s="168"/>
      <c r="T220" s="169"/>
      <c r="AT220" s="164" t="s">
        <v>204</v>
      </c>
      <c r="AU220" s="164" t="s">
        <v>86</v>
      </c>
      <c r="AV220" s="14" t="s">
        <v>202</v>
      </c>
      <c r="AW220" s="14" t="s">
        <v>32</v>
      </c>
      <c r="AX220" s="14" t="s">
        <v>84</v>
      </c>
      <c r="AY220" s="164" t="s">
        <v>195</v>
      </c>
    </row>
    <row r="221" spans="2:65" s="1" customFormat="1" ht="24.15" customHeight="1">
      <c r="B221" s="32"/>
      <c r="C221" s="183" t="s">
        <v>346</v>
      </c>
      <c r="D221" s="183" t="s">
        <v>612</v>
      </c>
      <c r="E221" s="184" t="s">
        <v>1517</v>
      </c>
      <c r="F221" s="185" t="s">
        <v>1518</v>
      </c>
      <c r="G221" s="186" t="s">
        <v>200</v>
      </c>
      <c r="H221" s="187">
        <v>149.04</v>
      </c>
      <c r="I221" s="188"/>
      <c r="J221" s="189">
        <f>ROUND(I221*H221,2)</f>
        <v>0</v>
      </c>
      <c r="K221" s="185" t="s">
        <v>201</v>
      </c>
      <c r="L221" s="190"/>
      <c r="M221" s="191" t="s">
        <v>1</v>
      </c>
      <c r="N221" s="192" t="s">
        <v>42</v>
      </c>
      <c r="P221" s="145">
        <f>O221*H221</f>
        <v>0</v>
      </c>
      <c r="Q221" s="145">
        <v>2.9999999999999997E-4</v>
      </c>
      <c r="R221" s="145">
        <f>Q221*H221</f>
        <v>4.4711999999999995E-2</v>
      </c>
      <c r="S221" s="145">
        <v>0</v>
      </c>
      <c r="T221" s="146">
        <f>S221*H221</f>
        <v>0</v>
      </c>
      <c r="AR221" s="147" t="s">
        <v>240</v>
      </c>
      <c r="AT221" s="147" t="s">
        <v>612</v>
      </c>
      <c r="AU221" s="147" t="s">
        <v>86</v>
      </c>
      <c r="AY221" s="17" t="s">
        <v>195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84</v>
      </c>
      <c r="BK221" s="148">
        <f>ROUND(I221*H221,2)</f>
        <v>0</v>
      </c>
      <c r="BL221" s="17" t="s">
        <v>202</v>
      </c>
      <c r="BM221" s="147" t="s">
        <v>2328</v>
      </c>
    </row>
    <row r="222" spans="2:65" s="13" customFormat="1" ht="10.199999999999999">
      <c r="B222" s="156"/>
      <c r="D222" s="150" t="s">
        <v>204</v>
      </c>
      <c r="E222" s="157" t="s">
        <v>1</v>
      </c>
      <c r="F222" s="158" t="s">
        <v>2329</v>
      </c>
      <c r="H222" s="159">
        <v>149.04</v>
      </c>
      <c r="I222" s="160"/>
      <c r="L222" s="156"/>
      <c r="M222" s="161"/>
      <c r="T222" s="162"/>
      <c r="AT222" s="157" t="s">
        <v>204</v>
      </c>
      <c r="AU222" s="157" t="s">
        <v>86</v>
      </c>
      <c r="AV222" s="13" t="s">
        <v>86</v>
      </c>
      <c r="AW222" s="13" t="s">
        <v>32</v>
      </c>
      <c r="AX222" s="13" t="s">
        <v>84</v>
      </c>
      <c r="AY222" s="157" t="s">
        <v>195</v>
      </c>
    </row>
    <row r="223" spans="2:65" s="1" customFormat="1" ht="24.15" customHeight="1">
      <c r="B223" s="32"/>
      <c r="C223" s="136" t="s">
        <v>352</v>
      </c>
      <c r="D223" s="136" t="s">
        <v>197</v>
      </c>
      <c r="E223" s="137" t="s">
        <v>1521</v>
      </c>
      <c r="F223" s="138" t="s">
        <v>1522</v>
      </c>
      <c r="G223" s="139" t="s">
        <v>200</v>
      </c>
      <c r="H223" s="140">
        <v>148.19999999999999</v>
      </c>
      <c r="I223" s="141"/>
      <c r="J223" s="142">
        <f>ROUND(I223*H223,2)</f>
        <v>0</v>
      </c>
      <c r="K223" s="138" t="s">
        <v>201</v>
      </c>
      <c r="L223" s="32"/>
      <c r="M223" s="143" t="s">
        <v>1</v>
      </c>
      <c r="N223" s="144" t="s">
        <v>42</v>
      </c>
      <c r="P223" s="145">
        <f>O223*H223</f>
        <v>0</v>
      </c>
      <c r="Q223" s="145">
        <v>2.2000000000000001E-4</v>
      </c>
      <c r="R223" s="145">
        <f>Q223*H223</f>
        <v>3.2604000000000001E-2</v>
      </c>
      <c r="S223" s="145">
        <v>0</v>
      </c>
      <c r="T223" s="146">
        <f>S223*H223</f>
        <v>0</v>
      </c>
      <c r="AR223" s="147" t="s">
        <v>202</v>
      </c>
      <c r="AT223" s="147" t="s">
        <v>197</v>
      </c>
      <c r="AU223" s="147" t="s">
        <v>86</v>
      </c>
      <c r="AY223" s="17" t="s">
        <v>195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84</v>
      </c>
      <c r="BK223" s="148">
        <f>ROUND(I223*H223,2)</f>
        <v>0</v>
      </c>
      <c r="BL223" s="17" t="s">
        <v>202</v>
      </c>
      <c r="BM223" s="147" t="s">
        <v>2330</v>
      </c>
    </row>
    <row r="224" spans="2:65" s="12" customFormat="1" ht="20.399999999999999">
      <c r="B224" s="149"/>
      <c r="D224" s="150" t="s">
        <v>204</v>
      </c>
      <c r="E224" s="151" t="s">
        <v>1</v>
      </c>
      <c r="F224" s="152" t="s">
        <v>1402</v>
      </c>
      <c r="H224" s="151" t="s">
        <v>1</v>
      </c>
      <c r="I224" s="153"/>
      <c r="L224" s="149"/>
      <c r="M224" s="154"/>
      <c r="T224" s="155"/>
      <c r="AT224" s="151" t="s">
        <v>204</v>
      </c>
      <c r="AU224" s="151" t="s">
        <v>86</v>
      </c>
      <c r="AV224" s="12" t="s">
        <v>84</v>
      </c>
      <c r="AW224" s="12" t="s">
        <v>32</v>
      </c>
      <c r="AX224" s="12" t="s">
        <v>77</v>
      </c>
      <c r="AY224" s="151" t="s">
        <v>195</v>
      </c>
    </row>
    <row r="225" spans="2:65" s="12" customFormat="1" ht="20.399999999999999">
      <c r="B225" s="149"/>
      <c r="D225" s="150" t="s">
        <v>204</v>
      </c>
      <c r="E225" s="151" t="s">
        <v>1</v>
      </c>
      <c r="F225" s="152" t="s">
        <v>1403</v>
      </c>
      <c r="H225" s="151" t="s">
        <v>1</v>
      </c>
      <c r="I225" s="153"/>
      <c r="L225" s="149"/>
      <c r="M225" s="154"/>
      <c r="T225" s="155"/>
      <c r="AT225" s="151" t="s">
        <v>204</v>
      </c>
      <c r="AU225" s="151" t="s">
        <v>86</v>
      </c>
      <c r="AV225" s="12" t="s">
        <v>84</v>
      </c>
      <c r="AW225" s="12" t="s">
        <v>32</v>
      </c>
      <c r="AX225" s="12" t="s">
        <v>77</v>
      </c>
      <c r="AY225" s="151" t="s">
        <v>195</v>
      </c>
    </row>
    <row r="226" spans="2:65" s="13" customFormat="1" ht="10.199999999999999">
      <c r="B226" s="156"/>
      <c r="D226" s="150" t="s">
        <v>204</v>
      </c>
      <c r="E226" s="157" t="s">
        <v>1</v>
      </c>
      <c r="F226" s="158" t="s">
        <v>2277</v>
      </c>
      <c r="H226" s="159">
        <v>145.19999999999999</v>
      </c>
      <c r="I226" s="160"/>
      <c r="L226" s="156"/>
      <c r="M226" s="161"/>
      <c r="T226" s="162"/>
      <c r="AT226" s="157" t="s">
        <v>204</v>
      </c>
      <c r="AU226" s="157" t="s">
        <v>86</v>
      </c>
      <c r="AV226" s="13" t="s">
        <v>86</v>
      </c>
      <c r="AW226" s="13" t="s">
        <v>32</v>
      </c>
      <c r="AX226" s="13" t="s">
        <v>77</v>
      </c>
      <c r="AY226" s="157" t="s">
        <v>195</v>
      </c>
    </row>
    <row r="227" spans="2:65" s="13" customFormat="1" ht="10.199999999999999">
      <c r="B227" s="156"/>
      <c r="D227" s="150" t="s">
        <v>204</v>
      </c>
      <c r="E227" s="157" t="s">
        <v>1</v>
      </c>
      <c r="F227" s="158" t="s">
        <v>2278</v>
      </c>
      <c r="H227" s="159">
        <v>3</v>
      </c>
      <c r="I227" s="160"/>
      <c r="L227" s="156"/>
      <c r="M227" s="161"/>
      <c r="T227" s="162"/>
      <c r="AT227" s="157" t="s">
        <v>204</v>
      </c>
      <c r="AU227" s="157" t="s">
        <v>86</v>
      </c>
      <c r="AV227" s="13" t="s">
        <v>86</v>
      </c>
      <c r="AW227" s="13" t="s">
        <v>32</v>
      </c>
      <c r="AX227" s="13" t="s">
        <v>77</v>
      </c>
      <c r="AY227" s="157" t="s">
        <v>195</v>
      </c>
    </row>
    <row r="228" spans="2:65" s="14" customFormat="1" ht="10.199999999999999">
      <c r="B228" s="163"/>
      <c r="D228" s="150" t="s">
        <v>204</v>
      </c>
      <c r="E228" s="164" t="s">
        <v>1</v>
      </c>
      <c r="F228" s="165" t="s">
        <v>220</v>
      </c>
      <c r="H228" s="166">
        <v>148.19999999999999</v>
      </c>
      <c r="I228" s="167"/>
      <c r="L228" s="163"/>
      <c r="M228" s="168"/>
      <c r="T228" s="169"/>
      <c r="AT228" s="164" t="s">
        <v>204</v>
      </c>
      <c r="AU228" s="164" t="s">
        <v>86</v>
      </c>
      <c r="AV228" s="14" t="s">
        <v>202</v>
      </c>
      <c r="AW228" s="14" t="s">
        <v>32</v>
      </c>
      <c r="AX228" s="14" t="s">
        <v>84</v>
      </c>
      <c r="AY228" s="164" t="s">
        <v>195</v>
      </c>
    </row>
    <row r="229" spans="2:65" s="1" customFormat="1" ht="24.15" customHeight="1">
      <c r="B229" s="32"/>
      <c r="C229" s="183" t="s">
        <v>206</v>
      </c>
      <c r="D229" s="183" t="s">
        <v>612</v>
      </c>
      <c r="E229" s="184" t="s">
        <v>1517</v>
      </c>
      <c r="F229" s="185" t="s">
        <v>1518</v>
      </c>
      <c r="G229" s="186" t="s">
        <v>200</v>
      </c>
      <c r="H229" s="187">
        <v>170.43</v>
      </c>
      <c r="I229" s="188"/>
      <c r="J229" s="189">
        <f>ROUND(I229*H229,2)</f>
        <v>0</v>
      </c>
      <c r="K229" s="185" t="s">
        <v>201</v>
      </c>
      <c r="L229" s="190"/>
      <c r="M229" s="191" t="s">
        <v>1</v>
      </c>
      <c r="N229" s="192" t="s">
        <v>42</v>
      </c>
      <c r="P229" s="145">
        <f>O229*H229</f>
        <v>0</v>
      </c>
      <c r="Q229" s="145">
        <v>2.9999999999999997E-4</v>
      </c>
      <c r="R229" s="145">
        <f>Q229*H229</f>
        <v>5.1129000000000001E-2</v>
      </c>
      <c r="S229" s="145">
        <v>0</v>
      </c>
      <c r="T229" s="146">
        <f>S229*H229</f>
        <v>0</v>
      </c>
      <c r="AR229" s="147" t="s">
        <v>240</v>
      </c>
      <c r="AT229" s="147" t="s">
        <v>612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2331</v>
      </c>
    </row>
    <row r="230" spans="2:65" s="13" customFormat="1" ht="10.199999999999999">
      <c r="B230" s="156"/>
      <c r="D230" s="150" t="s">
        <v>204</v>
      </c>
      <c r="E230" s="157" t="s">
        <v>1</v>
      </c>
      <c r="F230" s="158" t="s">
        <v>2280</v>
      </c>
      <c r="H230" s="159">
        <v>148.19999999999999</v>
      </c>
      <c r="I230" s="160"/>
      <c r="L230" s="156"/>
      <c r="M230" s="161"/>
      <c r="T230" s="162"/>
      <c r="AT230" s="157" t="s">
        <v>204</v>
      </c>
      <c r="AU230" s="157" t="s">
        <v>86</v>
      </c>
      <c r="AV230" s="13" t="s">
        <v>86</v>
      </c>
      <c r="AW230" s="13" t="s">
        <v>32</v>
      </c>
      <c r="AX230" s="13" t="s">
        <v>84</v>
      </c>
      <c r="AY230" s="157" t="s">
        <v>195</v>
      </c>
    </row>
    <row r="231" spans="2:65" s="13" customFormat="1" ht="10.199999999999999">
      <c r="B231" s="156"/>
      <c r="D231" s="150" t="s">
        <v>204</v>
      </c>
      <c r="F231" s="158" t="s">
        <v>2332</v>
      </c>
      <c r="H231" s="159">
        <v>170.43</v>
      </c>
      <c r="I231" s="160"/>
      <c r="L231" s="156"/>
      <c r="M231" s="161"/>
      <c r="T231" s="162"/>
      <c r="AT231" s="157" t="s">
        <v>204</v>
      </c>
      <c r="AU231" s="157" t="s">
        <v>86</v>
      </c>
      <c r="AV231" s="13" t="s">
        <v>86</v>
      </c>
      <c r="AW231" s="13" t="s">
        <v>4</v>
      </c>
      <c r="AX231" s="13" t="s">
        <v>84</v>
      </c>
      <c r="AY231" s="157" t="s">
        <v>195</v>
      </c>
    </row>
    <row r="232" spans="2:65" s="11" customFormat="1" ht="22.8" customHeight="1">
      <c r="B232" s="124"/>
      <c r="D232" s="125" t="s">
        <v>76</v>
      </c>
      <c r="E232" s="134" t="s">
        <v>202</v>
      </c>
      <c r="F232" s="134" t="s">
        <v>749</v>
      </c>
      <c r="I232" s="127"/>
      <c r="J232" s="135">
        <f>BK232</f>
        <v>0</v>
      </c>
      <c r="L232" s="124"/>
      <c r="M232" s="129"/>
      <c r="P232" s="130">
        <f>SUM(P233:P236)</f>
        <v>0</v>
      </c>
      <c r="R232" s="130">
        <f>SUM(R233:R236)</f>
        <v>4.78742964</v>
      </c>
      <c r="T232" s="131">
        <f>SUM(T233:T236)</f>
        <v>0</v>
      </c>
      <c r="AR232" s="125" t="s">
        <v>84</v>
      </c>
      <c r="AT232" s="132" t="s">
        <v>76</v>
      </c>
      <c r="AU232" s="132" t="s">
        <v>84</v>
      </c>
      <c r="AY232" s="125" t="s">
        <v>195</v>
      </c>
      <c r="BK232" s="133">
        <f>SUM(BK233:BK236)</f>
        <v>0</v>
      </c>
    </row>
    <row r="233" spans="2:65" s="1" customFormat="1" ht="24.15" customHeight="1">
      <c r="B233" s="32"/>
      <c r="C233" s="136" t="s">
        <v>369</v>
      </c>
      <c r="D233" s="136" t="s">
        <v>197</v>
      </c>
      <c r="E233" s="137" t="s">
        <v>1526</v>
      </c>
      <c r="F233" s="138" t="s">
        <v>1527</v>
      </c>
      <c r="G233" s="139" t="s">
        <v>214</v>
      </c>
      <c r="H233" s="140">
        <v>2.532</v>
      </c>
      <c r="I233" s="141"/>
      <c r="J233" s="142">
        <f>ROUND(I233*H233,2)</f>
        <v>0</v>
      </c>
      <c r="K233" s="138" t="s">
        <v>201</v>
      </c>
      <c r="L233" s="32"/>
      <c r="M233" s="143" t="s">
        <v>1</v>
      </c>
      <c r="N233" s="144" t="s">
        <v>42</v>
      </c>
      <c r="P233" s="145">
        <f>O233*H233</f>
        <v>0</v>
      </c>
      <c r="Q233" s="145">
        <v>1.8907700000000001</v>
      </c>
      <c r="R233" s="145">
        <f>Q233*H233</f>
        <v>4.78742964</v>
      </c>
      <c r="S233" s="145">
        <v>0</v>
      </c>
      <c r="T233" s="146">
        <f>S233*H233</f>
        <v>0</v>
      </c>
      <c r="AR233" s="147" t="s">
        <v>202</v>
      </c>
      <c r="AT233" s="147" t="s">
        <v>197</v>
      </c>
      <c r="AU233" s="147" t="s">
        <v>86</v>
      </c>
      <c r="AY233" s="17" t="s">
        <v>195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84</v>
      </c>
      <c r="BK233" s="148">
        <f>ROUND(I233*H233,2)</f>
        <v>0</v>
      </c>
      <c r="BL233" s="17" t="s">
        <v>202</v>
      </c>
      <c r="BM233" s="147" t="s">
        <v>2333</v>
      </c>
    </row>
    <row r="234" spans="2:65" s="12" customFormat="1" ht="10.199999999999999">
      <c r="B234" s="149"/>
      <c r="D234" s="150" t="s">
        <v>204</v>
      </c>
      <c r="E234" s="151" t="s">
        <v>1</v>
      </c>
      <c r="F234" s="152" t="s">
        <v>1529</v>
      </c>
      <c r="H234" s="151" t="s">
        <v>1</v>
      </c>
      <c r="I234" s="153"/>
      <c r="L234" s="149"/>
      <c r="M234" s="154"/>
      <c r="T234" s="155"/>
      <c r="AT234" s="151" t="s">
        <v>204</v>
      </c>
      <c r="AU234" s="151" t="s">
        <v>86</v>
      </c>
      <c r="AV234" s="12" t="s">
        <v>84</v>
      </c>
      <c r="AW234" s="12" t="s">
        <v>32</v>
      </c>
      <c r="AX234" s="12" t="s">
        <v>77</v>
      </c>
      <c r="AY234" s="151" t="s">
        <v>195</v>
      </c>
    </row>
    <row r="235" spans="2:65" s="13" customFormat="1" ht="10.199999999999999">
      <c r="B235" s="156"/>
      <c r="D235" s="150" t="s">
        <v>204</v>
      </c>
      <c r="E235" s="157" t="s">
        <v>1</v>
      </c>
      <c r="F235" s="158" t="s">
        <v>2334</v>
      </c>
      <c r="H235" s="159">
        <v>2.532</v>
      </c>
      <c r="I235" s="160"/>
      <c r="L235" s="156"/>
      <c r="M235" s="161"/>
      <c r="T235" s="162"/>
      <c r="AT235" s="157" t="s">
        <v>204</v>
      </c>
      <c r="AU235" s="157" t="s">
        <v>86</v>
      </c>
      <c r="AV235" s="13" t="s">
        <v>86</v>
      </c>
      <c r="AW235" s="13" t="s">
        <v>32</v>
      </c>
      <c r="AX235" s="13" t="s">
        <v>77</v>
      </c>
      <c r="AY235" s="157" t="s">
        <v>195</v>
      </c>
    </row>
    <row r="236" spans="2:65" s="14" customFormat="1" ht="10.199999999999999">
      <c r="B236" s="163"/>
      <c r="D236" s="150" t="s">
        <v>204</v>
      </c>
      <c r="E236" s="164" t="s">
        <v>1</v>
      </c>
      <c r="F236" s="165" t="s">
        <v>220</v>
      </c>
      <c r="H236" s="166">
        <v>2.532</v>
      </c>
      <c r="I236" s="167"/>
      <c r="L236" s="163"/>
      <c r="M236" s="168"/>
      <c r="T236" s="169"/>
      <c r="AT236" s="164" t="s">
        <v>204</v>
      </c>
      <c r="AU236" s="164" t="s">
        <v>86</v>
      </c>
      <c r="AV236" s="14" t="s">
        <v>202</v>
      </c>
      <c r="AW236" s="14" t="s">
        <v>32</v>
      </c>
      <c r="AX236" s="14" t="s">
        <v>84</v>
      </c>
      <c r="AY236" s="164" t="s">
        <v>195</v>
      </c>
    </row>
    <row r="237" spans="2:65" s="11" customFormat="1" ht="22.8" customHeight="1">
      <c r="B237" s="124"/>
      <c r="D237" s="125" t="s">
        <v>76</v>
      </c>
      <c r="E237" s="134" t="s">
        <v>225</v>
      </c>
      <c r="F237" s="134" t="s">
        <v>1533</v>
      </c>
      <c r="I237" s="127"/>
      <c r="J237" s="135">
        <f>BK237</f>
        <v>0</v>
      </c>
      <c r="L237" s="124"/>
      <c r="M237" s="129"/>
      <c r="P237" s="130">
        <f>SUM(P238:P253)</f>
        <v>0</v>
      </c>
      <c r="R237" s="130">
        <f>SUM(R238:R253)</f>
        <v>145.92957599999997</v>
      </c>
      <c r="T237" s="131">
        <f>SUM(T238:T253)</f>
        <v>0</v>
      </c>
      <c r="AR237" s="125" t="s">
        <v>84</v>
      </c>
      <c r="AT237" s="132" t="s">
        <v>76</v>
      </c>
      <c r="AU237" s="132" t="s">
        <v>84</v>
      </c>
      <c r="AY237" s="125" t="s">
        <v>195</v>
      </c>
      <c r="BK237" s="133">
        <f>SUM(BK238:BK253)</f>
        <v>0</v>
      </c>
    </row>
    <row r="238" spans="2:65" s="1" customFormat="1" ht="21.75" customHeight="1">
      <c r="B238" s="32"/>
      <c r="C238" s="136" t="s">
        <v>373</v>
      </c>
      <c r="D238" s="136" t="s">
        <v>197</v>
      </c>
      <c r="E238" s="137" t="s">
        <v>1534</v>
      </c>
      <c r="F238" s="138" t="s">
        <v>1535</v>
      </c>
      <c r="G238" s="139" t="s">
        <v>200</v>
      </c>
      <c r="H238" s="140">
        <v>148.19999999999999</v>
      </c>
      <c r="I238" s="141"/>
      <c r="J238" s="142">
        <f>ROUND(I238*H238,2)</f>
        <v>0</v>
      </c>
      <c r="K238" s="138" t="s">
        <v>201</v>
      </c>
      <c r="L238" s="32"/>
      <c r="M238" s="143" t="s">
        <v>1</v>
      </c>
      <c r="N238" s="144" t="s">
        <v>42</v>
      </c>
      <c r="P238" s="145">
        <f>O238*H238</f>
        <v>0</v>
      </c>
      <c r="Q238" s="145">
        <v>0.69</v>
      </c>
      <c r="R238" s="145">
        <f>Q238*H238</f>
        <v>102.25799999999998</v>
      </c>
      <c r="S238" s="145">
        <v>0</v>
      </c>
      <c r="T238" s="146">
        <f>S238*H238</f>
        <v>0</v>
      </c>
      <c r="AR238" s="147" t="s">
        <v>202</v>
      </c>
      <c r="AT238" s="147" t="s">
        <v>197</v>
      </c>
      <c r="AU238" s="147" t="s">
        <v>86</v>
      </c>
      <c r="AY238" s="17" t="s">
        <v>195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84</v>
      </c>
      <c r="BK238" s="148">
        <f>ROUND(I238*H238,2)</f>
        <v>0</v>
      </c>
      <c r="BL238" s="17" t="s">
        <v>202</v>
      </c>
      <c r="BM238" s="147" t="s">
        <v>2335</v>
      </c>
    </row>
    <row r="239" spans="2:65" s="12" customFormat="1" ht="10.199999999999999">
      <c r="B239" s="149"/>
      <c r="D239" s="150" t="s">
        <v>204</v>
      </c>
      <c r="E239" s="151" t="s">
        <v>1</v>
      </c>
      <c r="F239" s="152" t="s">
        <v>210</v>
      </c>
      <c r="H239" s="151" t="s">
        <v>1</v>
      </c>
      <c r="I239" s="153"/>
      <c r="L239" s="149"/>
      <c r="M239" s="154"/>
      <c r="T239" s="155"/>
      <c r="AT239" s="151" t="s">
        <v>204</v>
      </c>
      <c r="AU239" s="151" t="s">
        <v>86</v>
      </c>
      <c r="AV239" s="12" t="s">
        <v>84</v>
      </c>
      <c r="AW239" s="12" t="s">
        <v>32</v>
      </c>
      <c r="AX239" s="12" t="s">
        <v>77</v>
      </c>
      <c r="AY239" s="151" t="s">
        <v>195</v>
      </c>
    </row>
    <row r="240" spans="2:65" s="12" customFormat="1" ht="20.399999999999999">
      <c r="B240" s="149"/>
      <c r="D240" s="150" t="s">
        <v>204</v>
      </c>
      <c r="E240" s="151" t="s">
        <v>1</v>
      </c>
      <c r="F240" s="152" t="s">
        <v>1403</v>
      </c>
      <c r="H240" s="151" t="s">
        <v>1</v>
      </c>
      <c r="I240" s="153"/>
      <c r="L240" s="149"/>
      <c r="M240" s="154"/>
      <c r="T240" s="155"/>
      <c r="AT240" s="151" t="s">
        <v>204</v>
      </c>
      <c r="AU240" s="151" t="s">
        <v>86</v>
      </c>
      <c r="AV240" s="12" t="s">
        <v>84</v>
      </c>
      <c r="AW240" s="12" t="s">
        <v>32</v>
      </c>
      <c r="AX240" s="12" t="s">
        <v>77</v>
      </c>
      <c r="AY240" s="151" t="s">
        <v>195</v>
      </c>
    </row>
    <row r="241" spans="2:65" s="13" customFormat="1" ht="10.199999999999999">
      <c r="B241" s="156"/>
      <c r="D241" s="150" t="s">
        <v>204</v>
      </c>
      <c r="E241" s="157" t="s">
        <v>1</v>
      </c>
      <c r="F241" s="158" t="s">
        <v>2277</v>
      </c>
      <c r="H241" s="159">
        <v>145.19999999999999</v>
      </c>
      <c r="I241" s="160"/>
      <c r="L241" s="156"/>
      <c r="M241" s="161"/>
      <c r="T241" s="162"/>
      <c r="AT241" s="157" t="s">
        <v>204</v>
      </c>
      <c r="AU241" s="157" t="s">
        <v>86</v>
      </c>
      <c r="AV241" s="13" t="s">
        <v>86</v>
      </c>
      <c r="AW241" s="13" t="s">
        <v>32</v>
      </c>
      <c r="AX241" s="13" t="s">
        <v>77</v>
      </c>
      <c r="AY241" s="157" t="s">
        <v>195</v>
      </c>
    </row>
    <row r="242" spans="2:65" s="13" customFormat="1" ht="10.199999999999999">
      <c r="B242" s="156"/>
      <c r="D242" s="150" t="s">
        <v>204</v>
      </c>
      <c r="E242" s="157" t="s">
        <v>1</v>
      </c>
      <c r="F242" s="158" t="s">
        <v>2278</v>
      </c>
      <c r="H242" s="159">
        <v>3</v>
      </c>
      <c r="I242" s="160"/>
      <c r="L242" s="156"/>
      <c r="M242" s="161"/>
      <c r="T242" s="162"/>
      <c r="AT242" s="157" t="s">
        <v>204</v>
      </c>
      <c r="AU242" s="157" t="s">
        <v>86</v>
      </c>
      <c r="AV242" s="13" t="s">
        <v>86</v>
      </c>
      <c r="AW242" s="13" t="s">
        <v>32</v>
      </c>
      <c r="AX242" s="13" t="s">
        <v>77</v>
      </c>
      <c r="AY242" s="157" t="s">
        <v>195</v>
      </c>
    </row>
    <row r="243" spans="2:65" s="14" customFormat="1" ht="10.199999999999999">
      <c r="B243" s="163"/>
      <c r="D243" s="150" t="s">
        <v>204</v>
      </c>
      <c r="E243" s="164" t="s">
        <v>1</v>
      </c>
      <c r="F243" s="165" t="s">
        <v>220</v>
      </c>
      <c r="H243" s="166">
        <v>148.19999999999999</v>
      </c>
      <c r="I243" s="167"/>
      <c r="L243" s="163"/>
      <c r="M243" s="168"/>
      <c r="T243" s="169"/>
      <c r="AT243" s="164" t="s">
        <v>204</v>
      </c>
      <c r="AU243" s="164" t="s">
        <v>86</v>
      </c>
      <c r="AV243" s="14" t="s">
        <v>202</v>
      </c>
      <c r="AW243" s="14" t="s">
        <v>32</v>
      </c>
      <c r="AX243" s="14" t="s">
        <v>84</v>
      </c>
      <c r="AY243" s="164" t="s">
        <v>195</v>
      </c>
    </row>
    <row r="244" spans="2:65" s="1" customFormat="1" ht="33" customHeight="1">
      <c r="B244" s="32"/>
      <c r="C244" s="136" t="s">
        <v>378</v>
      </c>
      <c r="D244" s="136" t="s">
        <v>197</v>
      </c>
      <c r="E244" s="137" t="s">
        <v>1537</v>
      </c>
      <c r="F244" s="138" t="s">
        <v>1538</v>
      </c>
      <c r="G244" s="139" t="s">
        <v>200</v>
      </c>
      <c r="H244" s="140">
        <v>148.19999999999999</v>
      </c>
      <c r="I244" s="141"/>
      <c r="J244" s="142">
        <f>ROUND(I244*H244,2)</f>
        <v>0</v>
      </c>
      <c r="K244" s="138" t="s">
        <v>201</v>
      </c>
      <c r="L244" s="32"/>
      <c r="M244" s="143" t="s">
        <v>1</v>
      </c>
      <c r="N244" s="144" t="s">
        <v>42</v>
      </c>
      <c r="P244" s="145">
        <f>O244*H244</f>
        <v>0</v>
      </c>
      <c r="Q244" s="145">
        <v>0.18462999999999999</v>
      </c>
      <c r="R244" s="145">
        <f>Q244*H244</f>
        <v>27.362165999999995</v>
      </c>
      <c r="S244" s="145">
        <v>0</v>
      </c>
      <c r="T244" s="146">
        <f>S244*H244</f>
        <v>0</v>
      </c>
      <c r="AR244" s="147" t="s">
        <v>202</v>
      </c>
      <c r="AT244" s="147" t="s">
        <v>197</v>
      </c>
      <c r="AU244" s="147" t="s">
        <v>86</v>
      </c>
      <c r="AY244" s="17" t="s">
        <v>195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84</v>
      </c>
      <c r="BK244" s="148">
        <f>ROUND(I244*H244,2)</f>
        <v>0</v>
      </c>
      <c r="BL244" s="17" t="s">
        <v>202</v>
      </c>
      <c r="BM244" s="147" t="s">
        <v>2336</v>
      </c>
    </row>
    <row r="245" spans="2:65" s="12" customFormat="1" ht="10.199999999999999">
      <c r="B245" s="149"/>
      <c r="D245" s="150" t="s">
        <v>204</v>
      </c>
      <c r="E245" s="151" t="s">
        <v>1</v>
      </c>
      <c r="F245" s="152" t="s">
        <v>1540</v>
      </c>
      <c r="H245" s="151" t="s">
        <v>1</v>
      </c>
      <c r="I245" s="153"/>
      <c r="L245" s="149"/>
      <c r="M245" s="154"/>
      <c r="T245" s="155"/>
      <c r="AT245" s="151" t="s">
        <v>204</v>
      </c>
      <c r="AU245" s="151" t="s">
        <v>86</v>
      </c>
      <c r="AV245" s="12" t="s">
        <v>84</v>
      </c>
      <c r="AW245" s="12" t="s">
        <v>32</v>
      </c>
      <c r="AX245" s="12" t="s">
        <v>77</v>
      </c>
      <c r="AY245" s="151" t="s">
        <v>195</v>
      </c>
    </row>
    <row r="246" spans="2:65" s="13" customFormat="1" ht="10.199999999999999">
      <c r="B246" s="156"/>
      <c r="D246" s="150" t="s">
        <v>204</v>
      </c>
      <c r="E246" s="157" t="s">
        <v>1</v>
      </c>
      <c r="F246" s="158" t="s">
        <v>2280</v>
      </c>
      <c r="H246" s="159">
        <v>148.19999999999999</v>
      </c>
      <c r="I246" s="160"/>
      <c r="L246" s="156"/>
      <c r="M246" s="161"/>
      <c r="T246" s="162"/>
      <c r="AT246" s="157" t="s">
        <v>204</v>
      </c>
      <c r="AU246" s="157" t="s">
        <v>86</v>
      </c>
      <c r="AV246" s="13" t="s">
        <v>86</v>
      </c>
      <c r="AW246" s="13" t="s">
        <v>32</v>
      </c>
      <c r="AX246" s="13" t="s">
        <v>77</v>
      </c>
      <c r="AY246" s="157" t="s">
        <v>195</v>
      </c>
    </row>
    <row r="247" spans="2:65" s="14" customFormat="1" ht="10.199999999999999">
      <c r="B247" s="163"/>
      <c r="D247" s="150" t="s">
        <v>204</v>
      </c>
      <c r="E247" s="164" t="s">
        <v>1</v>
      </c>
      <c r="F247" s="165" t="s">
        <v>220</v>
      </c>
      <c r="H247" s="166">
        <v>148.19999999999999</v>
      </c>
      <c r="I247" s="167"/>
      <c r="L247" s="163"/>
      <c r="M247" s="168"/>
      <c r="T247" s="169"/>
      <c r="AT247" s="164" t="s">
        <v>204</v>
      </c>
      <c r="AU247" s="164" t="s">
        <v>86</v>
      </c>
      <c r="AV247" s="14" t="s">
        <v>202</v>
      </c>
      <c r="AW247" s="14" t="s">
        <v>32</v>
      </c>
      <c r="AX247" s="14" t="s">
        <v>84</v>
      </c>
      <c r="AY247" s="164" t="s">
        <v>195</v>
      </c>
    </row>
    <row r="248" spans="2:65" s="1" customFormat="1" ht="24.15" customHeight="1">
      <c r="B248" s="32"/>
      <c r="C248" s="136" t="s">
        <v>383</v>
      </c>
      <c r="D248" s="136" t="s">
        <v>197</v>
      </c>
      <c r="E248" s="137" t="s">
        <v>1541</v>
      </c>
      <c r="F248" s="138" t="s">
        <v>1542</v>
      </c>
      <c r="G248" s="139" t="s">
        <v>200</v>
      </c>
      <c r="H248" s="140">
        <v>148.19999999999999</v>
      </c>
      <c r="I248" s="141"/>
      <c r="J248" s="142">
        <f>ROUND(I248*H248,2)</f>
        <v>0</v>
      </c>
      <c r="K248" s="138" t="s">
        <v>201</v>
      </c>
      <c r="L248" s="32"/>
      <c r="M248" s="143" t="s">
        <v>1</v>
      </c>
      <c r="N248" s="144" t="s">
        <v>42</v>
      </c>
      <c r="P248" s="145">
        <f>O248*H248</f>
        <v>0</v>
      </c>
      <c r="Q248" s="145">
        <v>6.0099999999999997E-3</v>
      </c>
      <c r="R248" s="145">
        <f>Q248*H248</f>
        <v>0.89068199999999986</v>
      </c>
      <c r="S248" s="145">
        <v>0</v>
      </c>
      <c r="T248" s="146">
        <f>S248*H248</f>
        <v>0</v>
      </c>
      <c r="AR248" s="147" t="s">
        <v>202</v>
      </c>
      <c r="AT248" s="147" t="s">
        <v>197</v>
      </c>
      <c r="AU248" s="147" t="s">
        <v>86</v>
      </c>
      <c r="AY248" s="17" t="s">
        <v>195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84</v>
      </c>
      <c r="BK248" s="148">
        <f>ROUND(I248*H248,2)</f>
        <v>0</v>
      </c>
      <c r="BL248" s="17" t="s">
        <v>202</v>
      </c>
      <c r="BM248" s="147" t="s">
        <v>2337</v>
      </c>
    </row>
    <row r="249" spans="2:65" s="13" customFormat="1" ht="10.199999999999999">
      <c r="B249" s="156"/>
      <c r="D249" s="150" t="s">
        <v>204</v>
      </c>
      <c r="E249" s="157" t="s">
        <v>1</v>
      </c>
      <c r="F249" s="158" t="s">
        <v>2280</v>
      </c>
      <c r="H249" s="159">
        <v>148.19999999999999</v>
      </c>
      <c r="I249" s="160"/>
      <c r="L249" s="156"/>
      <c r="M249" s="161"/>
      <c r="T249" s="162"/>
      <c r="AT249" s="157" t="s">
        <v>204</v>
      </c>
      <c r="AU249" s="157" t="s">
        <v>86</v>
      </c>
      <c r="AV249" s="13" t="s">
        <v>86</v>
      </c>
      <c r="AW249" s="13" t="s">
        <v>32</v>
      </c>
      <c r="AX249" s="13" t="s">
        <v>84</v>
      </c>
      <c r="AY249" s="157" t="s">
        <v>195</v>
      </c>
    </row>
    <row r="250" spans="2:65" s="1" customFormat="1" ht="21.75" customHeight="1">
      <c r="B250" s="32"/>
      <c r="C250" s="136" t="s">
        <v>389</v>
      </c>
      <c r="D250" s="136" t="s">
        <v>197</v>
      </c>
      <c r="E250" s="137" t="s">
        <v>1544</v>
      </c>
      <c r="F250" s="138" t="s">
        <v>1545</v>
      </c>
      <c r="G250" s="139" t="s">
        <v>200</v>
      </c>
      <c r="H250" s="140">
        <v>148.19999999999999</v>
      </c>
      <c r="I250" s="141"/>
      <c r="J250" s="142">
        <f>ROUND(I250*H250,2)</f>
        <v>0</v>
      </c>
      <c r="K250" s="138" t="s">
        <v>201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3.1E-4</v>
      </c>
      <c r="R250" s="145">
        <f>Q250*H250</f>
        <v>4.5941999999999997E-2</v>
      </c>
      <c r="S250" s="145">
        <v>0</v>
      </c>
      <c r="T250" s="146">
        <f>S250*H250</f>
        <v>0</v>
      </c>
      <c r="AR250" s="147" t="s">
        <v>202</v>
      </c>
      <c r="AT250" s="147" t="s">
        <v>197</v>
      </c>
      <c r="AU250" s="147" t="s">
        <v>86</v>
      </c>
      <c r="AY250" s="17" t="s">
        <v>195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84</v>
      </c>
      <c r="BK250" s="148">
        <f>ROUND(I250*H250,2)</f>
        <v>0</v>
      </c>
      <c r="BL250" s="17" t="s">
        <v>202</v>
      </c>
      <c r="BM250" s="147" t="s">
        <v>2338</v>
      </c>
    </row>
    <row r="251" spans="2:65" s="13" customFormat="1" ht="10.199999999999999">
      <c r="B251" s="156"/>
      <c r="D251" s="150" t="s">
        <v>204</v>
      </c>
      <c r="E251" s="157" t="s">
        <v>1</v>
      </c>
      <c r="F251" s="158" t="s">
        <v>2280</v>
      </c>
      <c r="H251" s="159">
        <v>148.19999999999999</v>
      </c>
      <c r="I251" s="160"/>
      <c r="L251" s="156"/>
      <c r="M251" s="161"/>
      <c r="T251" s="162"/>
      <c r="AT251" s="157" t="s">
        <v>204</v>
      </c>
      <c r="AU251" s="157" t="s">
        <v>86</v>
      </c>
      <c r="AV251" s="13" t="s">
        <v>86</v>
      </c>
      <c r="AW251" s="13" t="s">
        <v>32</v>
      </c>
      <c r="AX251" s="13" t="s">
        <v>84</v>
      </c>
      <c r="AY251" s="157" t="s">
        <v>195</v>
      </c>
    </row>
    <row r="252" spans="2:65" s="1" customFormat="1" ht="33" customHeight="1">
      <c r="B252" s="32"/>
      <c r="C252" s="136" t="s">
        <v>394</v>
      </c>
      <c r="D252" s="136" t="s">
        <v>197</v>
      </c>
      <c r="E252" s="137" t="s">
        <v>1547</v>
      </c>
      <c r="F252" s="138" t="s">
        <v>1548</v>
      </c>
      <c r="G252" s="139" t="s">
        <v>200</v>
      </c>
      <c r="H252" s="140">
        <v>148.19999999999999</v>
      </c>
      <c r="I252" s="141"/>
      <c r="J252" s="142">
        <f>ROUND(I252*H252,2)</f>
        <v>0</v>
      </c>
      <c r="K252" s="138" t="s">
        <v>201</v>
      </c>
      <c r="L252" s="32"/>
      <c r="M252" s="143" t="s">
        <v>1</v>
      </c>
      <c r="N252" s="144" t="s">
        <v>42</v>
      </c>
      <c r="P252" s="145">
        <f>O252*H252</f>
        <v>0</v>
      </c>
      <c r="Q252" s="145">
        <v>0.10373</v>
      </c>
      <c r="R252" s="145">
        <f>Q252*H252</f>
        <v>15.372786</v>
      </c>
      <c r="S252" s="145">
        <v>0</v>
      </c>
      <c r="T252" s="146">
        <f>S252*H252</f>
        <v>0</v>
      </c>
      <c r="AR252" s="147" t="s">
        <v>202</v>
      </c>
      <c r="AT252" s="147" t="s">
        <v>197</v>
      </c>
      <c r="AU252" s="147" t="s">
        <v>86</v>
      </c>
      <c r="AY252" s="17" t="s">
        <v>195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84</v>
      </c>
      <c r="BK252" s="148">
        <f>ROUND(I252*H252,2)</f>
        <v>0</v>
      </c>
      <c r="BL252" s="17" t="s">
        <v>202</v>
      </c>
      <c r="BM252" s="147" t="s">
        <v>2339</v>
      </c>
    </row>
    <row r="253" spans="2:65" s="13" customFormat="1" ht="10.199999999999999">
      <c r="B253" s="156"/>
      <c r="D253" s="150" t="s">
        <v>204</v>
      </c>
      <c r="E253" s="157" t="s">
        <v>1</v>
      </c>
      <c r="F253" s="158" t="s">
        <v>2280</v>
      </c>
      <c r="H253" s="159">
        <v>148.19999999999999</v>
      </c>
      <c r="I253" s="160"/>
      <c r="L253" s="156"/>
      <c r="M253" s="161"/>
      <c r="T253" s="162"/>
      <c r="AT253" s="157" t="s">
        <v>204</v>
      </c>
      <c r="AU253" s="157" t="s">
        <v>86</v>
      </c>
      <c r="AV253" s="13" t="s">
        <v>86</v>
      </c>
      <c r="AW253" s="13" t="s">
        <v>32</v>
      </c>
      <c r="AX253" s="13" t="s">
        <v>84</v>
      </c>
      <c r="AY253" s="157" t="s">
        <v>195</v>
      </c>
    </row>
    <row r="254" spans="2:65" s="11" customFormat="1" ht="22.8" customHeight="1">
      <c r="B254" s="124"/>
      <c r="D254" s="125" t="s">
        <v>76</v>
      </c>
      <c r="E254" s="134" t="s">
        <v>230</v>
      </c>
      <c r="F254" s="134" t="s">
        <v>793</v>
      </c>
      <c r="I254" s="127"/>
      <c r="J254" s="135">
        <f>BK254</f>
        <v>0</v>
      </c>
      <c r="L254" s="124"/>
      <c r="M254" s="129"/>
      <c r="P254" s="130">
        <f>SUM(P255:P257)</f>
        <v>0</v>
      </c>
      <c r="R254" s="130">
        <f>SUM(R255:R257)</f>
        <v>5.6446800000000001</v>
      </c>
      <c r="T254" s="131">
        <f>SUM(T255:T257)</f>
        <v>0</v>
      </c>
      <c r="AR254" s="125" t="s">
        <v>84</v>
      </c>
      <c r="AT254" s="132" t="s">
        <v>76</v>
      </c>
      <c r="AU254" s="132" t="s">
        <v>84</v>
      </c>
      <c r="AY254" s="125" t="s">
        <v>195</v>
      </c>
      <c r="BK254" s="133">
        <f>SUM(BK255:BK257)</f>
        <v>0</v>
      </c>
    </row>
    <row r="255" spans="2:65" s="1" customFormat="1" ht="24.15" customHeight="1">
      <c r="B255" s="32"/>
      <c r="C255" s="136" t="s">
        <v>403</v>
      </c>
      <c r="D255" s="136" t="s">
        <v>197</v>
      </c>
      <c r="E255" s="137" t="s">
        <v>1550</v>
      </c>
      <c r="F255" s="138" t="s">
        <v>1551</v>
      </c>
      <c r="G255" s="139" t="s">
        <v>200</v>
      </c>
      <c r="H255" s="140">
        <v>25.5</v>
      </c>
      <c r="I255" s="141"/>
      <c r="J255" s="142">
        <f>ROUND(I255*H255,2)</f>
        <v>0</v>
      </c>
      <c r="K255" s="138" t="s">
        <v>201</v>
      </c>
      <c r="L255" s="32"/>
      <c r="M255" s="143" t="s">
        <v>1</v>
      </c>
      <c r="N255" s="144" t="s">
        <v>42</v>
      </c>
      <c r="P255" s="145">
        <f>O255*H255</f>
        <v>0</v>
      </c>
      <c r="Q255" s="145">
        <v>0.22136</v>
      </c>
      <c r="R255" s="145">
        <f>Q255*H255</f>
        <v>5.6446800000000001</v>
      </c>
      <c r="S255" s="145">
        <v>0</v>
      </c>
      <c r="T255" s="146">
        <f>S255*H255</f>
        <v>0</v>
      </c>
      <c r="AR255" s="147" t="s">
        <v>202</v>
      </c>
      <c r="AT255" s="147" t="s">
        <v>197</v>
      </c>
      <c r="AU255" s="147" t="s">
        <v>86</v>
      </c>
      <c r="AY255" s="17" t="s">
        <v>195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84</v>
      </c>
      <c r="BK255" s="148">
        <f>ROUND(I255*H255,2)</f>
        <v>0</v>
      </c>
      <c r="BL255" s="17" t="s">
        <v>202</v>
      </c>
      <c r="BM255" s="147" t="s">
        <v>2340</v>
      </c>
    </row>
    <row r="256" spans="2:65" s="12" customFormat="1" ht="10.199999999999999">
      <c r="B256" s="149"/>
      <c r="D256" s="150" t="s">
        <v>204</v>
      </c>
      <c r="E256" s="151" t="s">
        <v>1</v>
      </c>
      <c r="F256" s="152" t="s">
        <v>1553</v>
      </c>
      <c r="H256" s="151" t="s">
        <v>1</v>
      </c>
      <c r="I256" s="153"/>
      <c r="L256" s="149"/>
      <c r="M256" s="154"/>
      <c r="T256" s="155"/>
      <c r="AT256" s="151" t="s">
        <v>204</v>
      </c>
      <c r="AU256" s="151" t="s">
        <v>86</v>
      </c>
      <c r="AV256" s="12" t="s">
        <v>84</v>
      </c>
      <c r="AW256" s="12" t="s">
        <v>32</v>
      </c>
      <c r="AX256" s="12" t="s">
        <v>77</v>
      </c>
      <c r="AY256" s="151" t="s">
        <v>195</v>
      </c>
    </row>
    <row r="257" spans="2:65" s="13" customFormat="1" ht="10.199999999999999">
      <c r="B257" s="156"/>
      <c r="D257" s="150" t="s">
        <v>204</v>
      </c>
      <c r="E257" s="157" t="s">
        <v>1</v>
      </c>
      <c r="F257" s="158" t="s">
        <v>2341</v>
      </c>
      <c r="H257" s="159">
        <v>25.5</v>
      </c>
      <c r="I257" s="160"/>
      <c r="L257" s="156"/>
      <c r="M257" s="161"/>
      <c r="T257" s="162"/>
      <c r="AT257" s="157" t="s">
        <v>204</v>
      </c>
      <c r="AU257" s="157" t="s">
        <v>86</v>
      </c>
      <c r="AV257" s="13" t="s">
        <v>86</v>
      </c>
      <c r="AW257" s="13" t="s">
        <v>32</v>
      </c>
      <c r="AX257" s="13" t="s">
        <v>84</v>
      </c>
      <c r="AY257" s="157" t="s">
        <v>195</v>
      </c>
    </row>
    <row r="258" spans="2:65" s="11" customFormat="1" ht="22.8" customHeight="1">
      <c r="B258" s="124"/>
      <c r="D258" s="125" t="s">
        <v>76</v>
      </c>
      <c r="E258" s="134" t="s">
        <v>240</v>
      </c>
      <c r="F258" s="134" t="s">
        <v>241</v>
      </c>
      <c r="I258" s="127"/>
      <c r="J258" s="135">
        <f>BK258</f>
        <v>0</v>
      </c>
      <c r="L258" s="124"/>
      <c r="M258" s="129"/>
      <c r="P258" s="130">
        <f>SUM(P259:P278)</f>
        <v>0</v>
      </c>
      <c r="R258" s="130">
        <f>SUM(R259:R278)</f>
        <v>3.4131590000000003</v>
      </c>
      <c r="T258" s="131">
        <f>SUM(T259:T278)</f>
        <v>0</v>
      </c>
      <c r="AR258" s="125" t="s">
        <v>84</v>
      </c>
      <c r="AT258" s="132" t="s">
        <v>76</v>
      </c>
      <c r="AU258" s="132" t="s">
        <v>84</v>
      </c>
      <c r="AY258" s="125" t="s">
        <v>195</v>
      </c>
      <c r="BK258" s="133">
        <f>SUM(BK259:BK278)</f>
        <v>0</v>
      </c>
    </row>
    <row r="259" spans="2:65" s="1" customFormat="1" ht="24.15" customHeight="1">
      <c r="B259" s="32"/>
      <c r="C259" s="136" t="s">
        <v>409</v>
      </c>
      <c r="D259" s="136" t="s">
        <v>197</v>
      </c>
      <c r="E259" s="137" t="s">
        <v>1555</v>
      </c>
      <c r="F259" s="138" t="s">
        <v>1556</v>
      </c>
      <c r="G259" s="139" t="s">
        <v>329</v>
      </c>
      <c r="H259" s="140">
        <v>21.1</v>
      </c>
      <c r="I259" s="141"/>
      <c r="J259" s="142">
        <f>ROUND(I259*H259,2)</f>
        <v>0</v>
      </c>
      <c r="K259" s="138" t="s">
        <v>249</v>
      </c>
      <c r="L259" s="32"/>
      <c r="M259" s="143" t="s">
        <v>1</v>
      </c>
      <c r="N259" s="144" t="s">
        <v>42</v>
      </c>
      <c r="P259" s="145">
        <f>O259*H259</f>
        <v>0</v>
      </c>
      <c r="Q259" s="145">
        <v>2.7599999999999999E-3</v>
      </c>
      <c r="R259" s="145">
        <f>Q259*H259</f>
        <v>5.8236000000000003E-2</v>
      </c>
      <c r="S259" s="145">
        <v>0</v>
      </c>
      <c r="T259" s="146">
        <f>S259*H259</f>
        <v>0</v>
      </c>
      <c r="AR259" s="147" t="s">
        <v>202</v>
      </c>
      <c r="AT259" s="147" t="s">
        <v>197</v>
      </c>
      <c r="AU259" s="147" t="s">
        <v>86</v>
      </c>
      <c r="AY259" s="17" t="s">
        <v>195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84</v>
      </c>
      <c r="BK259" s="148">
        <f>ROUND(I259*H259,2)</f>
        <v>0</v>
      </c>
      <c r="BL259" s="17" t="s">
        <v>202</v>
      </c>
      <c r="BM259" s="147" t="s">
        <v>2342</v>
      </c>
    </row>
    <row r="260" spans="2:65" s="13" customFormat="1" ht="10.199999999999999">
      <c r="B260" s="156"/>
      <c r="D260" s="150" t="s">
        <v>204</v>
      </c>
      <c r="E260" s="157" t="s">
        <v>1</v>
      </c>
      <c r="F260" s="158" t="s">
        <v>2343</v>
      </c>
      <c r="H260" s="159">
        <v>21.1</v>
      </c>
      <c r="I260" s="160"/>
      <c r="L260" s="156"/>
      <c r="M260" s="161"/>
      <c r="T260" s="162"/>
      <c r="AT260" s="157" t="s">
        <v>204</v>
      </c>
      <c r="AU260" s="157" t="s">
        <v>86</v>
      </c>
      <c r="AV260" s="13" t="s">
        <v>86</v>
      </c>
      <c r="AW260" s="13" t="s">
        <v>32</v>
      </c>
      <c r="AX260" s="13" t="s">
        <v>84</v>
      </c>
      <c r="AY260" s="157" t="s">
        <v>195</v>
      </c>
    </row>
    <row r="261" spans="2:65" s="1" customFormat="1" ht="24.15" customHeight="1">
      <c r="B261" s="32"/>
      <c r="C261" s="136" t="s">
        <v>416</v>
      </c>
      <c r="D261" s="136" t="s">
        <v>197</v>
      </c>
      <c r="E261" s="137" t="s">
        <v>1559</v>
      </c>
      <c r="F261" s="138" t="s">
        <v>1560</v>
      </c>
      <c r="G261" s="139" t="s">
        <v>329</v>
      </c>
      <c r="H261" s="140">
        <v>21.1</v>
      </c>
      <c r="I261" s="141"/>
      <c r="J261" s="142">
        <f>ROUND(I261*H261,2)</f>
        <v>0</v>
      </c>
      <c r="K261" s="138" t="s">
        <v>201</v>
      </c>
      <c r="L261" s="32"/>
      <c r="M261" s="143" t="s">
        <v>1</v>
      </c>
      <c r="N261" s="144" t="s">
        <v>42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202</v>
      </c>
      <c r="AT261" s="147" t="s">
        <v>197</v>
      </c>
      <c r="AU261" s="147" t="s">
        <v>86</v>
      </c>
      <c r="AY261" s="17" t="s">
        <v>195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84</v>
      </c>
      <c r="BK261" s="148">
        <f>ROUND(I261*H261,2)</f>
        <v>0</v>
      </c>
      <c r="BL261" s="17" t="s">
        <v>202</v>
      </c>
      <c r="BM261" s="147" t="s">
        <v>2344</v>
      </c>
    </row>
    <row r="262" spans="2:65" s="13" customFormat="1" ht="10.199999999999999">
      <c r="B262" s="156"/>
      <c r="D262" s="150" t="s">
        <v>204</v>
      </c>
      <c r="E262" s="157" t="s">
        <v>1</v>
      </c>
      <c r="F262" s="158" t="s">
        <v>2345</v>
      </c>
      <c r="H262" s="159">
        <v>21.1</v>
      </c>
      <c r="I262" s="160"/>
      <c r="L262" s="156"/>
      <c r="M262" s="161"/>
      <c r="T262" s="162"/>
      <c r="AT262" s="157" t="s">
        <v>204</v>
      </c>
      <c r="AU262" s="157" t="s">
        <v>86</v>
      </c>
      <c r="AV262" s="13" t="s">
        <v>86</v>
      </c>
      <c r="AW262" s="13" t="s">
        <v>32</v>
      </c>
      <c r="AX262" s="13" t="s">
        <v>84</v>
      </c>
      <c r="AY262" s="157" t="s">
        <v>195</v>
      </c>
    </row>
    <row r="263" spans="2:65" s="1" customFormat="1" ht="24.15" customHeight="1">
      <c r="B263" s="32"/>
      <c r="C263" s="136" t="s">
        <v>423</v>
      </c>
      <c r="D263" s="136" t="s">
        <v>197</v>
      </c>
      <c r="E263" s="137" t="s">
        <v>2346</v>
      </c>
      <c r="F263" s="138" t="s">
        <v>1564</v>
      </c>
      <c r="G263" s="139" t="s">
        <v>244</v>
      </c>
      <c r="H263" s="140">
        <v>4</v>
      </c>
      <c r="I263" s="141"/>
      <c r="J263" s="142">
        <f>ROUND(I263*H263,2)</f>
        <v>0</v>
      </c>
      <c r="K263" s="138" t="s">
        <v>201</v>
      </c>
      <c r="L263" s="32"/>
      <c r="M263" s="143" t="s">
        <v>1</v>
      </c>
      <c r="N263" s="144" t="s">
        <v>42</v>
      </c>
      <c r="P263" s="145">
        <f>O263*H263</f>
        <v>0</v>
      </c>
      <c r="Q263" s="145">
        <v>0.45937</v>
      </c>
      <c r="R263" s="145">
        <f>Q263*H263</f>
        <v>1.83748</v>
      </c>
      <c r="S263" s="145">
        <v>0</v>
      </c>
      <c r="T263" s="146">
        <f>S263*H263</f>
        <v>0</v>
      </c>
      <c r="AR263" s="147" t="s">
        <v>202</v>
      </c>
      <c r="AT263" s="147" t="s">
        <v>197</v>
      </c>
      <c r="AU263" s="147" t="s">
        <v>86</v>
      </c>
      <c r="AY263" s="17" t="s">
        <v>195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84</v>
      </c>
      <c r="BK263" s="148">
        <f>ROUND(I263*H263,2)</f>
        <v>0</v>
      </c>
      <c r="BL263" s="17" t="s">
        <v>202</v>
      </c>
      <c r="BM263" s="147" t="s">
        <v>2347</v>
      </c>
    </row>
    <row r="264" spans="2:65" s="13" customFormat="1" ht="10.199999999999999">
      <c r="B264" s="156"/>
      <c r="D264" s="150" t="s">
        <v>204</v>
      </c>
      <c r="E264" s="157" t="s">
        <v>1</v>
      </c>
      <c r="F264" s="158" t="s">
        <v>202</v>
      </c>
      <c r="H264" s="159">
        <v>4</v>
      </c>
      <c r="I264" s="160"/>
      <c r="L264" s="156"/>
      <c r="M264" s="161"/>
      <c r="T264" s="162"/>
      <c r="AT264" s="157" t="s">
        <v>204</v>
      </c>
      <c r="AU264" s="157" t="s">
        <v>86</v>
      </c>
      <c r="AV264" s="13" t="s">
        <v>86</v>
      </c>
      <c r="AW264" s="13" t="s">
        <v>32</v>
      </c>
      <c r="AX264" s="13" t="s">
        <v>84</v>
      </c>
      <c r="AY264" s="157" t="s">
        <v>195</v>
      </c>
    </row>
    <row r="265" spans="2:65" s="1" customFormat="1" ht="24.15" customHeight="1">
      <c r="B265" s="32"/>
      <c r="C265" s="136" t="s">
        <v>429</v>
      </c>
      <c r="D265" s="136" t="s">
        <v>197</v>
      </c>
      <c r="E265" s="137" t="s">
        <v>1566</v>
      </c>
      <c r="F265" s="138" t="s">
        <v>1567</v>
      </c>
      <c r="G265" s="139" t="s">
        <v>244</v>
      </c>
      <c r="H265" s="140">
        <v>3</v>
      </c>
      <c r="I265" s="141"/>
      <c r="J265" s="142">
        <f>ROUND(I265*H265,2)</f>
        <v>0</v>
      </c>
      <c r="K265" s="138" t="s">
        <v>201</v>
      </c>
      <c r="L265" s="32"/>
      <c r="M265" s="143" t="s">
        <v>1</v>
      </c>
      <c r="N265" s="144" t="s">
        <v>42</v>
      </c>
      <c r="P265" s="145">
        <f>O265*H265</f>
        <v>0</v>
      </c>
      <c r="Q265" s="145">
        <v>0.09</v>
      </c>
      <c r="R265" s="145">
        <f>Q265*H265</f>
        <v>0.27</v>
      </c>
      <c r="S265" s="145">
        <v>0</v>
      </c>
      <c r="T265" s="146">
        <f>S265*H265</f>
        <v>0</v>
      </c>
      <c r="AR265" s="147" t="s">
        <v>202</v>
      </c>
      <c r="AT265" s="147" t="s">
        <v>197</v>
      </c>
      <c r="AU265" s="147" t="s">
        <v>86</v>
      </c>
      <c r="AY265" s="17" t="s">
        <v>195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84</v>
      </c>
      <c r="BK265" s="148">
        <f>ROUND(I265*H265,2)</f>
        <v>0</v>
      </c>
      <c r="BL265" s="17" t="s">
        <v>202</v>
      </c>
      <c r="BM265" s="147" t="s">
        <v>2348</v>
      </c>
    </row>
    <row r="266" spans="2:65" s="13" customFormat="1" ht="10.199999999999999">
      <c r="B266" s="156"/>
      <c r="D266" s="150" t="s">
        <v>204</v>
      </c>
      <c r="E266" s="157" t="s">
        <v>1</v>
      </c>
      <c r="F266" s="158" t="s">
        <v>100</v>
      </c>
      <c r="H266" s="159">
        <v>3</v>
      </c>
      <c r="I266" s="160"/>
      <c r="L266" s="156"/>
      <c r="M266" s="161"/>
      <c r="T266" s="162"/>
      <c r="AT266" s="157" t="s">
        <v>204</v>
      </c>
      <c r="AU266" s="157" t="s">
        <v>86</v>
      </c>
      <c r="AV266" s="13" t="s">
        <v>86</v>
      </c>
      <c r="AW266" s="13" t="s">
        <v>32</v>
      </c>
      <c r="AX266" s="13" t="s">
        <v>77</v>
      </c>
      <c r="AY266" s="157" t="s">
        <v>195</v>
      </c>
    </row>
    <row r="267" spans="2:65" s="14" customFormat="1" ht="10.199999999999999">
      <c r="B267" s="163"/>
      <c r="D267" s="150" t="s">
        <v>204</v>
      </c>
      <c r="E267" s="164" t="s">
        <v>1</v>
      </c>
      <c r="F267" s="165" t="s">
        <v>220</v>
      </c>
      <c r="H267" s="166">
        <v>3</v>
      </c>
      <c r="I267" s="167"/>
      <c r="L267" s="163"/>
      <c r="M267" s="168"/>
      <c r="T267" s="169"/>
      <c r="AT267" s="164" t="s">
        <v>204</v>
      </c>
      <c r="AU267" s="164" t="s">
        <v>86</v>
      </c>
      <c r="AV267" s="14" t="s">
        <v>202</v>
      </c>
      <c r="AW267" s="14" t="s">
        <v>32</v>
      </c>
      <c r="AX267" s="14" t="s">
        <v>84</v>
      </c>
      <c r="AY267" s="164" t="s">
        <v>195</v>
      </c>
    </row>
    <row r="268" spans="2:65" s="1" customFormat="1" ht="24.15" customHeight="1">
      <c r="B268" s="32"/>
      <c r="C268" s="183" t="s">
        <v>436</v>
      </c>
      <c r="D268" s="183" t="s">
        <v>612</v>
      </c>
      <c r="E268" s="184" t="s">
        <v>1569</v>
      </c>
      <c r="F268" s="185" t="s">
        <v>1570</v>
      </c>
      <c r="G268" s="186" t="s">
        <v>244</v>
      </c>
      <c r="H268" s="187">
        <v>3</v>
      </c>
      <c r="I268" s="188"/>
      <c r="J268" s="189">
        <f>ROUND(I268*H268,2)</f>
        <v>0</v>
      </c>
      <c r="K268" s="185" t="s">
        <v>201</v>
      </c>
      <c r="L268" s="190"/>
      <c r="M268" s="191" t="s">
        <v>1</v>
      </c>
      <c r="N268" s="192" t="s">
        <v>42</v>
      </c>
      <c r="P268" s="145">
        <f>O268*H268</f>
        <v>0</v>
      </c>
      <c r="Q268" s="145">
        <v>0.19600000000000001</v>
      </c>
      <c r="R268" s="145">
        <f>Q268*H268</f>
        <v>0.58800000000000008</v>
      </c>
      <c r="S268" s="145">
        <v>0</v>
      </c>
      <c r="T268" s="146">
        <f>S268*H268</f>
        <v>0</v>
      </c>
      <c r="AR268" s="147" t="s">
        <v>240</v>
      </c>
      <c r="AT268" s="147" t="s">
        <v>612</v>
      </c>
      <c r="AU268" s="147" t="s">
        <v>86</v>
      </c>
      <c r="AY268" s="17" t="s">
        <v>195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7" t="s">
        <v>84</v>
      </c>
      <c r="BK268" s="148">
        <f>ROUND(I268*H268,2)</f>
        <v>0</v>
      </c>
      <c r="BL268" s="17" t="s">
        <v>202</v>
      </c>
      <c r="BM268" s="147" t="s">
        <v>2349</v>
      </c>
    </row>
    <row r="269" spans="2:65" s="13" customFormat="1" ht="10.199999999999999">
      <c r="B269" s="156"/>
      <c r="D269" s="150" t="s">
        <v>204</v>
      </c>
      <c r="E269" s="157" t="s">
        <v>1</v>
      </c>
      <c r="F269" s="158" t="s">
        <v>100</v>
      </c>
      <c r="H269" s="159">
        <v>3</v>
      </c>
      <c r="I269" s="160"/>
      <c r="L269" s="156"/>
      <c r="M269" s="161"/>
      <c r="T269" s="162"/>
      <c r="AT269" s="157" t="s">
        <v>204</v>
      </c>
      <c r="AU269" s="157" t="s">
        <v>86</v>
      </c>
      <c r="AV269" s="13" t="s">
        <v>86</v>
      </c>
      <c r="AW269" s="13" t="s">
        <v>32</v>
      </c>
      <c r="AX269" s="13" t="s">
        <v>84</v>
      </c>
      <c r="AY269" s="157" t="s">
        <v>195</v>
      </c>
    </row>
    <row r="270" spans="2:65" s="1" customFormat="1" ht="24.15" customHeight="1">
      <c r="B270" s="32"/>
      <c r="C270" s="136" t="s">
        <v>440</v>
      </c>
      <c r="D270" s="136" t="s">
        <v>197</v>
      </c>
      <c r="E270" s="137" t="s">
        <v>1572</v>
      </c>
      <c r="F270" s="138" t="s">
        <v>1573</v>
      </c>
      <c r="G270" s="139" t="s">
        <v>244</v>
      </c>
      <c r="H270" s="140">
        <v>3</v>
      </c>
      <c r="I270" s="141"/>
      <c r="J270" s="142">
        <f>ROUND(I270*H270,2)</f>
        <v>0</v>
      </c>
      <c r="K270" s="138" t="s">
        <v>249</v>
      </c>
      <c r="L270" s="32"/>
      <c r="M270" s="143" t="s">
        <v>1</v>
      </c>
      <c r="N270" s="144" t="s">
        <v>42</v>
      </c>
      <c r="P270" s="145">
        <f>O270*H270</f>
        <v>0</v>
      </c>
      <c r="Q270" s="145">
        <v>0.21734000000000001</v>
      </c>
      <c r="R270" s="145">
        <f>Q270*H270</f>
        <v>0.65202000000000004</v>
      </c>
      <c r="S270" s="145">
        <v>0</v>
      </c>
      <c r="T270" s="146">
        <f>S270*H270</f>
        <v>0</v>
      </c>
      <c r="AR270" s="147" t="s">
        <v>202</v>
      </c>
      <c r="AT270" s="147" t="s">
        <v>197</v>
      </c>
      <c r="AU270" s="147" t="s">
        <v>86</v>
      </c>
      <c r="AY270" s="17" t="s">
        <v>195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84</v>
      </c>
      <c r="BK270" s="148">
        <f>ROUND(I270*H270,2)</f>
        <v>0</v>
      </c>
      <c r="BL270" s="17" t="s">
        <v>202</v>
      </c>
      <c r="BM270" s="147" t="s">
        <v>2350</v>
      </c>
    </row>
    <row r="271" spans="2:65" s="1" customFormat="1" ht="28.8">
      <c r="B271" s="32"/>
      <c r="D271" s="150" t="s">
        <v>251</v>
      </c>
      <c r="F271" s="170" t="s">
        <v>252</v>
      </c>
      <c r="I271" s="171"/>
      <c r="L271" s="32"/>
      <c r="M271" s="172"/>
      <c r="T271" s="56"/>
      <c r="AT271" s="17" t="s">
        <v>251</v>
      </c>
      <c r="AU271" s="17" t="s">
        <v>86</v>
      </c>
    </row>
    <row r="272" spans="2:65" s="13" customFormat="1" ht="10.199999999999999">
      <c r="B272" s="156"/>
      <c r="D272" s="150" t="s">
        <v>204</v>
      </c>
      <c r="E272" s="157" t="s">
        <v>1</v>
      </c>
      <c r="F272" s="158" t="s">
        <v>100</v>
      </c>
      <c r="H272" s="159">
        <v>3</v>
      </c>
      <c r="I272" s="160"/>
      <c r="L272" s="156"/>
      <c r="M272" s="161"/>
      <c r="T272" s="162"/>
      <c r="AT272" s="157" t="s">
        <v>204</v>
      </c>
      <c r="AU272" s="157" t="s">
        <v>86</v>
      </c>
      <c r="AV272" s="13" t="s">
        <v>86</v>
      </c>
      <c r="AW272" s="13" t="s">
        <v>32</v>
      </c>
      <c r="AX272" s="13" t="s">
        <v>84</v>
      </c>
      <c r="AY272" s="157" t="s">
        <v>195</v>
      </c>
    </row>
    <row r="273" spans="2:65" s="1" customFormat="1" ht="21.75" customHeight="1">
      <c r="B273" s="32"/>
      <c r="C273" s="136" t="s">
        <v>267</v>
      </c>
      <c r="D273" s="136" t="s">
        <v>197</v>
      </c>
      <c r="E273" s="137" t="s">
        <v>1575</v>
      </c>
      <c r="F273" s="138" t="s">
        <v>1576</v>
      </c>
      <c r="G273" s="139" t="s">
        <v>329</v>
      </c>
      <c r="H273" s="140">
        <v>57.1</v>
      </c>
      <c r="I273" s="141"/>
      <c r="J273" s="142">
        <f>ROUND(I273*H273,2)</f>
        <v>0</v>
      </c>
      <c r="K273" s="138" t="s">
        <v>201</v>
      </c>
      <c r="L273" s="32"/>
      <c r="M273" s="143" t="s">
        <v>1</v>
      </c>
      <c r="N273" s="144" t="s">
        <v>42</v>
      </c>
      <c r="P273" s="145">
        <f>O273*H273</f>
        <v>0</v>
      </c>
      <c r="Q273" s="145">
        <v>1.2999999999999999E-4</v>
      </c>
      <c r="R273" s="145">
        <f>Q273*H273</f>
        <v>7.4229999999999999E-3</v>
      </c>
      <c r="S273" s="145">
        <v>0</v>
      </c>
      <c r="T273" s="146">
        <f>S273*H273</f>
        <v>0</v>
      </c>
      <c r="AR273" s="147" t="s">
        <v>202</v>
      </c>
      <c r="AT273" s="147" t="s">
        <v>197</v>
      </c>
      <c r="AU273" s="147" t="s">
        <v>86</v>
      </c>
      <c r="AY273" s="17" t="s">
        <v>195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84</v>
      </c>
      <c r="BK273" s="148">
        <f>ROUND(I273*H273,2)</f>
        <v>0</v>
      </c>
      <c r="BL273" s="17" t="s">
        <v>202</v>
      </c>
      <c r="BM273" s="147" t="s">
        <v>2351</v>
      </c>
    </row>
    <row r="274" spans="2:65" s="12" customFormat="1" ht="10.199999999999999">
      <c r="B274" s="149"/>
      <c r="D274" s="150" t="s">
        <v>204</v>
      </c>
      <c r="E274" s="151" t="s">
        <v>1</v>
      </c>
      <c r="F274" s="152" t="s">
        <v>1578</v>
      </c>
      <c r="H274" s="151" t="s">
        <v>1</v>
      </c>
      <c r="I274" s="153"/>
      <c r="L274" s="149"/>
      <c r="M274" s="154"/>
      <c r="T274" s="155"/>
      <c r="AT274" s="151" t="s">
        <v>204</v>
      </c>
      <c r="AU274" s="151" t="s">
        <v>86</v>
      </c>
      <c r="AV274" s="12" t="s">
        <v>84</v>
      </c>
      <c r="AW274" s="12" t="s">
        <v>32</v>
      </c>
      <c r="AX274" s="12" t="s">
        <v>77</v>
      </c>
      <c r="AY274" s="151" t="s">
        <v>195</v>
      </c>
    </row>
    <row r="275" spans="2:65" s="13" customFormat="1" ht="10.199999999999999">
      <c r="B275" s="156"/>
      <c r="D275" s="150" t="s">
        <v>204</v>
      </c>
      <c r="E275" s="157" t="s">
        <v>1</v>
      </c>
      <c r="F275" s="158" t="s">
        <v>2343</v>
      </c>
      <c r="H275" s="159">
        <v>21.1</v>
      </c>
      <c r="I275" s="160"/>
      <c r="L275" s="156"/>
      <c r="M275" s="161"/>
      <c r="T275" s="162"/>
      <c r="AT275" s="157" t="s">
        <v>204</v>
      </c>
      <c r="AU275" s="157" t="s">
        <v>86</v>
      </c>
      <c r="AV275" s="13" t="s">
        <v>86</v>
      </c>
      <c r="AW275" s="13" t="s">
        <v>32</v>
      </c>
      <c r="AX275" s="13" t="s">
        <v>77</v>
      </c>
      <c r="AY275" s="157" t="s">
        <v>195</v>
      </c>
    </row>
    <row r="276" spans="2:65" s="12" customFormat="1" ht="10.199999999999999">
      <c r="B276" s="149"/>
      <c r="D276" s="150" t="s">
        <v>204</v>
      </c>
      <c r="E276" s="151" t="s">
        <v>1</v>
      </c>
      <c r="F276" s="152" t="s">
        <v>1485</v>
      </c>
      <c r="H276" s="151" t="s">
        <v>1</v>
      </c>
      <c r="I276" s="153"/>
      <c r="L276" s="149"/>
      <c r="M276" s="154"/>
      <c r="T276" s="155"/>
      <c r="AT276" s="151" t="s">
        <v>204</v>
      </c>
      <c r="AU276" s="151" t="s">
        <v>86</v>
      </c>
      <c r="AV276" s="12" t="s">
        <v>84</v>
      </c>
      <c r="AW276" s="12" t="s">
        <v>32</v>
      </c>
      <c r="AX276" s="12" t="s">
        <v>77</v>
      </c>
      <c r="AY276" s="151" t="s">
        <v>195</v>
      </c>
    </row>
    <row r="277" spans="2:65" s="13" customFormat="1" ht="10.199999999999999">
      <c r="B277" s="156"/>
      <c r="D277" s="150" t="s">
        <v>204</v>
      </c>
      <c r="E277" s="157" t="s">
        <v>1</v>
      </c>
      <c r="F277" s="158" t="s">
        <v>423</v>
      </c>
      <c r="H277" s="159">
        <v>36</v>
      </c>
      <c r="I277" s="160"/>
      <c r="L277" s="156"/>
      <c r="M277" s="161"/>
      <c r="T277" s="162"/>
      <c r="AT277" s="157" t="s">
        <v>204</v>
      </c>
      <c r="AU277" s="157" t="s">
        <v>86</v>
      </c>
      <c r="AV277" s="13" t="s">
        <v>86</v>
      </c>
      <c r="AW277" s="13" t="s">
        <v>32</v>
      </c>
      <c r="AX277" s="13" t="s">
        <v>77</v>
      </c>
      <c r="AY277" s="157" t="s">
        <v>195</v>
      </c>
    </row>
    <row r="278" spans="2:65" s="14" customFormat="1" ht="10.199999999999999">
      <c r="B278" s="163"/>
      <c r="D278" s="150" t="s">
        <v>204</v>
      </c>
      <c r="E278" s="164" t="s">
        <v>1</v>
      </c>
      <c r="F278" s="165" t="s">
        <v>220</v>
      </c>
      <c r="H278" s="166">
        <v>57.1</v>
      </c>
      <c r="I278" s="167"/>
      <c r="L278" s="163"/>
      <c r="M278" s="168"/>
      <c r="T278" s="169"/>
      <c r="AT278" s="164" t="s">
        <v>204</v>
      </c>
      <c r="AU278" s="164" t="s">
        <v>86</v>
      </c>
      <c r="AV278" s="14" t="s">
        <v>202</v>
      </c>
      <c r="AW278" s="14" t="s">
        <v>32</v>
      </c>
      <c r="AX278" s="14" t="s">
        <v>84</v>
      </c>
      <c r="AY278" s="164" t="s">
        <v>195</v>
      </c>
    </row>
    <row r="279" spans="2:65" s="11" customFormat="1" ht="22.8" customHeight="1">
      <c r="B279" s="124"/>
      <c r="D279" s="125" t="s">
        <v>76</v>
      </c>
      <c r="E279" s="134" t="s">
        <v>246</v>
      </c>
      <c r="F279" s="134" t="s">
        <v>261</v>
      </c>
      <c r="I279" s="127"/>
      <c r="J279" s="135">
        <f>BK279</f>
        <v>0</v>
      </c>
      <c r="L279" s="124"/>
      <c r="M279" s="129"/>
      <c r="P279" s="130">
        <f>SUM(P280:P287)</f>
        <v>0</v>
      </c>
      <c r="R279" s="130">
        <f>SUM(R280:R287)</f>
        <v>9.4473237599999997</v>
      </c>
      <c r="T279" s="131">
        <f>SUM(T280:T287)</f>
        <v>0</v>
      </c>
      <c r="AR279" s="125" t="s">
        <v>84</v>
      </c>
      <c r="AT279" s="132" t="s">
        <v>76</v>
      </c>
      <c r="AU279" s="132" t="s">
        <v>84</v>
      </c>
      <c r="AY279" s="125" t="s">
        <v>195</v>
      </c>
      <c r="BK279" s="133">
        <f>SUM(BK280:BK287)</f>
        <v>0</v>
      </c>
    </row>
    <row r="280" spans="2:65" s="1" customFormat="1" ht="24.15" customHeight="1">
      <c r="B280" s="32"/>
      <c r="C280" s="136" t="s">
        <v>451</v>
      </c>
      <c r="D280" s="136" t="s">
        <v>197</v>
      </c>
      <c r="E280" s="137" t="s">
        <v>1580</v>
      </c>
      <c r="F280" s="138" t="s">
        <v>1581</v>
      </c>
      <c r="G280" s="139" t="s">
        <v>329</v>
      </c>
      <c r="H280" s="140">
        <v>36.6</v>
      </c>
      <c r="I280" s="141"/>
      <c r="J280" s="142">
        <f>ROUND(I280*H280,2)</f>
        <v>0</v>
      </c>
      <c r="K280" s="138" t="s">
        <v>1582</v>
      </c>
      <c r="L280" s="32"/>
      <c r="M280" s="143" t="s">
        <v>1</v>
      </c>
      <c r="N280" s="144" t="s">
        <v>42</v>
      </c>
      <c r="P280" s="145">
        <f>O280*H280</f>
        <v>0</v>
      </c>
      <c r="Q280" s="145">
        <v>0.12095</v>
      </c>
      <c r="R280" s="145">
        <f>Q280*H280</f>
        <v>4.4267700000000003</v>
      </c>
      <c r="S280" s="145">
        <v>0</v>
      </c>
      <c r="T280" s="146">
        <f>S280*H280</f>
        <v>0</v>
      </c>
      <c r="AR280" s="147" t="s">
        <v>202</v>
      </c>
      <c r="AT280" s="147" t="s">
        <v>197</v>
      </c>
      <c r="AU280" s="147" t="s">
        <v>86</v>
      </c>
      <c r="AY280" s="17" t="s">
        <v>195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84</v>
      </c>
      <c r="BK280" s="148">
        <f>ROUND(I280*H280,2)</f>
        <v>0</v>
      </c>
      <c r="BL280" s="17" t="s">
        <v>202</v>
      </c>
      <c r="BM280" s="147" t="s">
        <v>2352</v>
      </c>
    </row>
    <row r="281" spans="2:65" s="12" customFormat="1" ht="10.199999999999999">
      <c r="B281" s="149"/>
      <c r="D281" s="150" t="s">
        <v>204</v>
      </c>
      <c r="E281" s="151" t="s">
        <v>1</v>
      </c>
      <c r="F281" s="152" t="s">
        <v>205</v>
      </c>
      <c r="H281" s="151" t="s">
        <v>1</v>
      </c>
      <c r="I281" s="153"/>
      <c r="L281" s="149"/>
      <c r="M281" s="154"/>
      <c r="T281" s="155"/>
      <c r="AT281" s="151" t="s">
        <v>204</v>
      </c>
      <c r="AU281" s="151" t="s">
        <v>86</v>
      </c>
      <c r="AV281" s="12" t="s">
        <v>84</v>
      </c>
      <c r="AW281" s="12" t="s">
        <v>32</v>
      </c>
      <c r="AX281" s="12" t="s">
        <v>77</v>
      </c>
      <c r="AY281" s="151" t="s">
        <v>195</v>
      </c>
    </row>
    <row r="282" spans="2:65" s="13" customFormat="1" ht="10.199999999999999">
      <c r="B282" s="156"/>
      <c r="D282" s="150" t="s">
        <v>204</v>
      </c>
      <c r="E282" s="157" t="s">
        <v>1</v>
      </c>
      <c r="F282" s="158" t="s">
        <v>2353</v>
      </c>
      <c r="H282" s="159">
        <v>36.6</v>
      </c>
      <c r="I282" s="160"/>
      <c r="L282" s="156"/>
      <c r="M282" s="161"/>
      <c r="T282" s="162"/>
      <c r="AT282" s="157" t="s">
        <v>204</v>
      </c>
      <c r="AU282" s="157" t="s">
        <v>86</v>
      </c>
      <c r="AV282" s="13" t="s">
        <v>86</v>
      </c>
      <c r="AW282" s="13" t="s">
        <v>32</v>
      </c>
      <c r="AX282" s="13" t="s">
        <v>84</v>
      </c>
      <c r="AY282" s="157" t="s">
        <v>195</v>
      </c>
    </row>
    <row r="283" spans="2:65" s="1" customFormat="1" ht="16.5" customHeight="1">
      <c r="B283" s="32"/>
      <c r="C283" s="183" t="s">
        <v>456</v>
      </c>
      <c r="D283" s="183" t="s">
        <v>612</v>
      </c>
      <c r="E283" s="184" t="s">
        <v>1584</v>
      </c>
      <c r="F283" s="185" t="s">
        <v>2354</v>
      </c>
      <c r="G283" s="186" t="s">
        <v>329</v>
      </c>
      <c r="H283" s="187">
        <v>37.332000000000001</v>
      </c>
      <c r="I283" s="188"/>
      <c r="J283" s="189">
        <f>ROUND(I283*H283,2)</f>
        <v>0</v>
      </c>
      <c r="K283" s="185" t="s">
        <v>1582</v>
      </c>
      <c r="L283" s="190"/>
      <c r="M283" s="191" t="s">
        <v>1</v>
      </c>
      <c r="N283" s="192" t="s">
        <v>42</v>
      </c>
      <c r="P283" s="145">
        <f>O283*H283</f>
        <v>0</v>
      </c>
      <c r="Q283" s="145">
        <v>4.5999999999999999E-2</v>
      </c>
      <c r="R283" s="145">
        <f>Q283*H283</f>
        <v>1.7172719999999999</v>
      </c>
      <c r="S283" s="145">
        <v>0</v>
      </c>
      <c r="T283" s="146">
        <f>S283*H283</f>
        <v>0</v>
      </c>
      <c r="AR283" s="147" t="s">
        <v>240</v>
      </c>
      <c r="AT283" s="147" t="s">
        <v>612</v>
      </c>
      <c r="AU283" s="147" t="s">
        <v>86</v>
      </c>
      <c r="AY283" s="17" t="s">
        <v>195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84</v>
      </c>
      <c r="BK283" s="148">
        <f>ROUND(I283*H283,2)</f>
        <v>0</v>
      </c>
      <c r="BL283" s="17" t="s">
        <v>202</v>
      </c>
      <c r="BM283" s="147" t="s">
        <v>2355</v>
      </c>
    </row>
    <row r="284" spans="2:65" s="13" customFormat="1" ht="10.199999999999999">
      <c r="B284" s="156"/>
      <c r="D284" s="150" t="s">
        <v>204</v>
      </c>
      <c r="E284" s="157" t="s">
        <v>1</v>
      </c>
      <c r="F284" s="158" t="s">
        <v>2353</v>
      </c>
      <c r="H284" s="159">
        <v>36.6</v>
      </c>
      <c r="I284" s="160"/>
      <c r="L284" s="156"/>
      <c r="M284" s="161"/>
      <c r="T284" s="162"/>
      <c r="AT284" s="157" t="s">
        <v>204</v>
      </c>
      <c r="AU284" s="157" t="s">
        <v>86</v>
      </c>
      <c r="AV284" s="13" t="s">
        <v>86</v>
      </c>
      <c r="AW284" s="13" t="s">
        <v>32</v>
      </c>
      <c r="AX284" s="13" t="s">
        <v>84</v>
      </c>
      <c r="AY284" s="157" t="s">
        <v>195</v>
      </c>
    </row>
    <row r="285" spans="2:65" s="13" customFormat="1" ht="10.199999999999999">
      <c r="B285" s="156"/>
      <c r="D285" s="150" t="s">
        <v>204</v>
      </c>
      <c r="F285" s="158" t="s">
        <v>2356</v>
      </c>
      <c r="H285" s="159">
        <v>37.332000000000001</v>
      </c>
      <c r="I285" s="160"/>
      <c r="L285" s="156"/>
      <c r="M285" s="161"/>
      <c r="T285" s="162"/>
      <c r="AT285" s="157" t="s">
        <v>204</v>
      </c>
      <c r="AU285" s="157" t="s">
        <v>86</v>
      </c>
      <c r="AV285" s="13" t="s">
        <v>86</v>
      </c>
      <c r="AW285" s="13" t="s">
        <v>4</v>
      </c>
      <c r="AX285" s="13" t="s">
        <v>84</v>
      </c>
      <c r="AY285" s="157" t="s">
        <v>195</v>
      </c>
    </row>
    <row r="286" spans="2:65" s="1" customFormat="1" ht="24.15" customHeight="1">
      <c r="B286" s="32"/>
      <c r="C286" s="136" t="s">
        <v>461</v>
      </c>
      <c r="D286" s="136" t="s">
        <v>197</v>
      </c>
      <c r="E286" s="137" t="s">
        <v>1588</v>
      </c>
      <c r="F286" s="138" t="s">
        <v>1589</v>
      </c>
      <c r="G286" s="139" t="s">
        <v>214</v>
      </c>
      <c r="H286" s="140">
        <v>1.464</v>
      </c>
      <c r="I286" s="141"/>
      <c r="J286" s="142">
        <f>ROUND(I286*H286,2)</f>
        <v>0</v>
      </c>
      <c r="K286" s="138" t="s">
        <v>201</v>
      </c>
      <c r="L286" s="32"/>
      <c r="M286" s="143" t="s">
        <v>1</v>
      </c>
      <c r="N286" s="144" t="s">
        <v>42</v>
      </c>
      <c r="P286" s="145">
        <f>O286*H286</f>
        <v>0</v>
      </c>
      <c r="Q286" s="145">
        <v>2.2563399999999998</v>
      </c>
      <c r="R286" s="145">
        <f>Q286*H286</f>
        <v>3.3032817599999995</v>
      </c>
      <c r="S286" s="145">
        <v>0</v>
      </c>
      <c r="T286" s="146">
        <f>S286*H286</f>
        <v>0</v>
      </c>
      <c r="AR286" s="147" t="s">
        <v>202</v>
      </c>
      <c r="AT286" s="147" t="s">
        <v>197</v>
      </c>
      <c r="AU286" s="147" t="s">
        <v>86</v>
      </c>
      <c r="AY286" s="17" t="s">
        <v>195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84</v>
      </c>
      <c r="BK286" s="148">
        <f>ROUND(I286*H286,2)</f>
        <v>0</v>
      </c>
      <c r="BL286" s="17" t="s">
        <v>202</v>
      </c>
      <c r="BM286" s="147" t="s">
        <v>2357</v>
      </c>
    </row>
    <row r="287" spans="2:65" s="13" customFormat="1" ht="10.199999999999999">
      <c r="B287" s="156"/>
      <c r="D287" s="150" t="s">
        <v>204</v>
      </c>
      <c r="E287" s="157" t="s">
        <v>1</v>
      </c>
      <c r="F287" s="158" t="s">
        <v>2358</v>
      </c>
      <c r="H287" s="159">
        <v>1.464</v>
      </c>
      <c r="I287" s="160"/>
      <c r="L287" s="156"/>
      <c r="M287" s="161"/>
      <c r="T287" s="162"/>
      <c r="AT287" s="157" t="s">
        <v>204</v>
      </c>
      <c r="AU287" s="157" t="s">
        <v>86</v>
      </c>
      <c r="AV287" s="13" t="s">
        <v>86</v>
      </c>
      <c r="AW287" s="13" t="s">
        <v>32</v>
      </c>
      <c r="AX287" s="13" t="s">
        <v>84</v>
      </c>
      <c r="AY287" s="157" t="s">
        <v>195</v>
      </c>
    </row>
    <row r="288" spans="2:65" s="11" customFormat="1" ht="22.8" customHeight="1">
      <c r="B288" s="124"/>
      <c r="D288" s="125" t="s">
        <v>76</v>
      </c>
      <c r="E288" s="134" t="s">
        <v>364</v>
      </c>
      <c r="F288" s="134" t="s">
        <v>365</v>
      </c>
      <c r="I288" s="127"/>
      <c r="J288" s="135">
        <f>BK288</f>
        <v>0</v>
      </c>
      <c r="L288" s="124"/>
      <c r="M288" s="129"/>
      <c r="P288" s="130">
        <f>SUM(P289:P295)</f>
        <v>0</v>
      </c>
      <c r="R288" s="130">
        <f>SUM(R289:R295)</f>
        <v>0</v>
      </c>
      <c r="T288" s="131">
        <f>SUM(T289:T295)</f>
        <v>0</v>
      </c>
      <c r="AR288" s="125" t="s">
        <v>84</v>
      </c>
      <c r="AT288" s="132" t="s">
        <v>76</v>
      </c>
      <c r="AU288" s="132" t="s">
        <v>84</v>
      </c>
      <c r="AY288" s="125" t="s">
        <v>195</v>
      </c>
      <c r="BK288" s="133">
        <f>SUM(BK289:BK295)</f>
        <v>0</v>
      </c>
    </row>
    <row r="289" spans="2:65" s="1" customFormat="1" ht="21.75" customHeight="1">
      <c r="B289" s="32"/>
      <c r="C289" s="136" t="s">
        <v>467</v>
      </c>
      <c r="D289" s="136" t="s">
        <v>197</v>
      </c>
      <c r="E289" s="137" t="s">
        <v>1592</v>
      </c>
      <c r="F289" s="138" t="s">
        <v>1593</v>
      </c>
      <c r="G289" s="139" t="s">
        <v>237</v>
      </c>
      <c r="H289" s="140">
        <v>136.60300000000001</v>
      </c>
      <c r="I289" s="141"/>
      <c r="J289" s="142">
        <f>ROUND(I289*H289,2)</f>
        <v>0</v>
      </c>
      <c r="K289" s="138" t="s">
        <v>201</v>
      </c>
      <c r="L289" s="32"/>
      <c r="M289" s="143" t="s">
        <v>1</v>
      </c>
      <c r="N289" s="144" t="s">
        <v>42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202</v>
      </c>
      <c r="AT289" s="147" t="s">
        <v>197</v>
      </c>
      <c r="AU289" s="147" t="s">
        <v>86</v>
      </c>
      <c r="AY289" s="17" t="s">
        <v>195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84</v>
      </c>
      <c r="BK289" s="148">
        <f>ROUND(I289*H289,2)</f>
        <v>0</v>
      </c>
      <c r="BL289" s="17" t="s">
        <v>202</v>
      </c>
      <c r="BM289" s="147" t="s">
        <v>2359</v>
      </c>
    </row>
    <row r="290" spans="2:65" s="1" customFormat="1" ht="24.15" customHeight="1">
      <c r="B290" s="32"/>
      <c r="C290" s="136" t="s">
        <v>472</v>
      </c>
      <c r="D290" s="136" t="s">
        <v>197</v>
      </c>
      <c r="E290" s="137" t="s">
        <v>1595</v>
      </c>
      <c r="F290" s="138" t="s">
        <v>1596</v>
      </c>
      <c r="G290" s="139" t="s">
        <v>237</v>
      </c>
      <c r="H290" s="140">
        <v>2595.4569999999999</v>
      </c>
      <c r="I290" s="141"/>
      <c r="J290" s="142">
        <f>ROUND(I290*H290,2)</f>
        <v>0</v>
      </c>
      <c r="K290" s="138" t="s">
        <v>201</v>
      </c>
      <c r="L290" s="32"/>
      <c r="M290" s="143" t="s">
        <v>1</v>
      </c>
      <c r="N290" s="144" t="s">
        <v>42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202</v>
      </c>
      <c r="AT290" s="147" t="s">
        <v>197</v>
      </c>
      <c r="AU290" s="147" t="s">
        <v>86</v>
      </c>
      <c r="AY290" s="17" t="s">
        <v>195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84</v>
      </c>
      <c r="BK290" s="148">
        <f>ROUND(I290*H290,2)</f>
        <v>0</v>
      </c>
      <c r="BL290" s="17" t="s">
        <v>202</v>
      </c>
      <c r="BM290" s="147" t="s">
        <v>2360</v>
      </c>
    </row>
    <row r="291" spans="2:65" s="13" customFormat="1" ht="10.199999999999999">
      <c r="B291" s="156"/>
      <c r="D291" s="150" t="s">
        <v>204</v>
      </c>
      <c r="F291" s="158" t="s">
        <v>2361</v>
      </c>
      <c r="H291" s="159">
        <v>2595.4569999999999</v>
      </c>
      <c r="I291" s="160"/>
      <c r="L291" s="156"/>
      <c r="M291" s="161"/>
      <c r="T291" s="162"/>
      <c r="AT291" s="157" t="s">
        <v>204</v>
      </c>
      <c r="AU291" s="157" t="s">
        <v>86</v>
      </c>
      <c r="AV291" s="13" t="s">
        <v>86</v>
      </c>
      <c r="AW291" s="13" t="s">
        <v>4</v>
      </c>
      <c r="AX291" s="13" t="s">
        <v>84</v>
      </c>
      <c r="AY291" s="157" t="s">
        <v>195</v>
      </c>
    </row>
    <row r="292" spans="2:65" s="1" customFormat="1" ht="33" customHeight="1">
      <c r="B292" s="32"/>
      <c r="C292" s="136" t="s">
        <v>477</v>
      </c>
      <c r="D292" s="136" t="s">
        <v>197</v>
      </c>
      <c r="E292" s="137" t="s">
        <v>1599</v>
      </c>
      <c r="F292" s="138" t="s">
        <v>1600</v>
      </c>
      <c r="G292" s="139" t="s">
        <v>237</v>
      </c>
      <c r="H292" s="140">
        <v>21.704999999999998</v>
      </c>
      <c r="I292" s="141"/>
      <c r="J292" s="142">
        <f>ROUND(I292*H292,2)</f>
        <v>0</v>
      </c>
      <c r="K292" s="138" t="s">
        <v>201</v>
      </c>
      <c r="L292" s="32"/>
      <c r="M292" s="143" t="s">
        <v>1</v>
      </c>
      <c r="N292" s="144" t="s">
        <v>42</v>
      </c>
      <c r="P292" s="145">
        <f>O292*H292</f>
        <v>0</v>
      </c>
      <c r="Q292" s="145">
        <v>0</v>
      </c>
      <c r="R292" s="145">
        <f>Q292*H292</f>
        <v>0</v>
      </c>
      <c r="S292" s="145">
        <v>0</v>
      </c>
      <c r="T292" s="146">
        <f>S292*H292</f>
        <v>0</v>
      </c>
      <c r="AR292" s="147" t="s">
        <v>202</v>
      </c>
      <c r="AT292" s="147" t="s">
        <v>197</v>
      </c>
      <c r="AU292" s="147" t="s">
        <v>86</v>
      </c>
      <c r="AY292" s="17" t="s">
        <v>195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84</v>
      </c>
      <c r="BK292" s="148">
        <f>ROUND(I292*H292,2)</f>
        <v>0</v>
      </c>
      <c r="BL292" s="17" t="s">
        <v>202</v>
      </c>
      <c r="BM292" s="147" t="s">
        <v>2362</v>
      </c>
    </row>
    <row r="293" spans="2:65" s="13" customFormat="1" ht="10.199999999999999">
      <c r="B293" s="156"/>
      <c r="D293" s="150" t="s">
        <v>204</v>
      </c>
      <c r="F293" s="158" t="s">
        <v>2363</v>
      </c>
      <c r="H293" s="159">
        <v>21.704999999999998</v>
      </c>
      <c r="I293" s="160"/>
      <c r="L293" s="156"/>
      <c r="M293" s="161"/>
      <c r="T293" s="162"/>
      <c r="AT293" s="157" t="s">
        <v>204</v>
      </c>
      <c r="AU293" s="157" t="s">
        <v>86</v>
      </c>
      <c r="AV293" s="13" t="s">
        <v>86</v>
      </c>
      <c r="AW293" s="13" t="s">
        <v>4</v>
      </c>
      <c r="AX293" s="13" t="s">
        <v>84</v>
      </c>
      <c r="AY293" s="157" t="s">
        <v>195</v>
      </c>
    </row>
    <row r="294" spans="2:65" s="1" customFormat="1" ht="24.15" customHeight="1">
      <c r="B294" s="32"/>
      <c r="C294" s="136" t="s">
        <v>484</v>
      </c>
      <c r="D294" s="136" t="s">
        <v>197</v>
      </c>
      <c r="E294" s="137" t="s">
        <v>1603</v>
      </c>
      <c r="F294" s="138" t="s">
        <v>604</v>
      </c>
      <c r="G294" s="139" t="s">
        <v>237</v>
      </c>
      <c r="H294" s="140">
        <v>114.898</v>
      </c>
      <c r="I294" s="141"/>
      <c r="J294" s="142">
        <f>ROUND(I294*H294,2)</f>
        <v>0</v>
      </c>
      <c r="K294" s="138" t="s">
        <v>201</v>
      </c>
      <c r="L294" s="32"/>
      <c r="M294" s="143" t="s">
        <v>1</v>
      </c>
      <c r="N294" s="144" t="s">
        <v>42</v>
      </c>
      <c r="P294" s="145">
        <f>O294*H294</f>
        <v>0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202</v>
      </c>
      <c r="AT294" s="147" t="s">
        <v>197</v>
      </c>
      <c r="AU294" s="147" t="s">
        <v>86</v>
      </c>
      <c r="AY294" s="17" t="s">
        <v>195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7" t="s">
        <v>84</v>
      </c>
      <c r="BK294" s="148">
        <f>ROUND(I294*H294,2)</f>
        <v>0</v>
      </c>
      <c r="BL294" s="17" t="s">
        <v>202</v>
      </c>
      <c r="BM294" s="147" t="s">
        <v>2364</v>
      </c>
    </row>
    <row r="295" spans="2:65" s="13" customFormat="1" ht="10.199999999999999">
      <c r="B295" s="156"/>
      <c r="D295" s="150" t="s">
        <v>204</v>
      </c>
      <c r="F295" s="158" t="s">
        <v>2365</v>
      </c>
      <c r="H295" s="159">
        <v>114.898</v>
      </c>
      <c r="I295" s="160"/>
      <c r="L295" s="156"/>
      <c r="M295" s="161"/>
      <c r="T295" s="162"/>
      <c r="AT295" s="157" t="s">
        <v>204</v>
      </c>
      <c r="AU295" s="157" t="s">
        <v>86</v>
      </c>
      <c r="AV295" s="13" t="s">
        <v>86</v>
      </c>
      <c r="AW295" s="13" t="s">
        <v>4</v>
      </c>
      <c r="AX295" s="13" t="s">
        <v>84</v>
      </c>
      <c r="AY295" s="157" t="s">
        <v>195</v>
      </c>
    </row>
    <row r="296" spans="2:65" s="11" customFormat="1" ht="22.8" customHeight="1">
      <c r="B296" s="124"/>
      <c r="D296" s="125" t="s">
        <v>76</v>
      </c>
      <c r="E296" s="134" t="s">
        <v>1028</v>
      </c>
      <c r="F296" s="134" t="s">
        <v>1029</v>
      </c>
      <c r="I296" s="127"/>
      <c r="J296" s="135">
        <f>BK296</f>
        <v>0</v>
      </c>
      <c r="L296" s="124"/>
      <c r="M296" s="129"/>
      <c r="P296" s="130">
        <f>SUM(P297:P300)</f>
        <v>0</v>
      </c>
      <c r="R296" s="130">
        <f>SUM(R297:R300)</f>
        <v>0</v>
      </c>
      <c r="T296" s="131">
        <f>SUM(T297:T300)</f>
        <v>0</v>
      </c>
      <c r="AR296" s="125" t="s">
        <v>84</v>
      </c>
      <c r="AT296" s="132" t="s">
        <v>76</v>
      </c>
      <c r="AU296" s="132" t="s">
        <v>84</v>
      </c>
      <c r="AY296" s="125" t="s">
        <v>195</v>
      </c>
      <c r="BK296" s="133">
        <f>SUM(BK297:BK300)</f>
        <v>0</v>
      </c>
    </row>
    <row r="297" spans="2:65" s="1" customFormat="1" ht="33" customHeight="1">
      <c r="B297" s="32"/>
      <c r="C297" s="136" t="s">
        <v>491</v>
      </c>
      <c r="D297" s="136" t="s">
        <v>197</v>
      </c>
      <c r="E297" s="137" t="s">
        <v>1606</v>
      </c>
      <c r="F297" s="138" t="s">
        <v>1607</v>
      </c>
      <c r="G297" s="139" t="s">
        <v>237</v>
      </c>
      <c r="H297" s="140">
        <v>194.917</v>
      </c>
      <c r="I297" s="141"/>
      <c r="J297" s="142">
        <f>ROUND(I297*H297,2)</f>
        <v>0</v>
      </c>
      <c r="K297" s="138" t="s">
        <v>201</v>
      </c>
      <c r="L297" s="32"/>
      <c r="M297" s="143" t="s">
        <v>1</v>
      </c>
      <c r="N297" s="144" t="s">
        <v>42</v>
      </c>
      <c r="P297" s="145">
        <f>O297*H297</f>
        <v>0</v>
      </c>
      <c r="Q297" s="145">
        <v>0</v>
      </c>
      <c r="R297" s="145">
        <f>Q297*H297</f>
        <v>0</v>
      </c>
      <c r="S297" s="145">
        <v>0</v>
      </c>
      <c r="T297" s="146">
        <f>S297*H297</f>
        <v>0</v>
      </c>
      <c r="AR297" s="147" t="s">
        <v>202</v>
      </c>
      <c r="AT297" s="147" t="s">
        <v>197</v>
      </c>
      <c r="AU297" s="147" t="s">
        <v>86</v>
      </c>
      <c r="AY297" s="17" t="s">
        <v>195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84</v>
      </c>
      <c r="BK297" s="148">
        <f>ROUND(I297*H297,2)</f>
        <v>0</v>
      </c>
      <c r="BL297" s="17" t="s">
        <v>202</v>
      </c>
      <c r="BM297" s="147" t="s">
        <v>2366</v>
      </c>
    </row>
    <row r="298" spans="2:65" s="13" customFormat="1" ht="10.199999999999999">
      <c r="B298" s="156"/>
      <c r="D298" s="150" t="s">
        <v>204</v>
      </c>
      <c r="F298" s="158" t="s">
        <v>2367</v>
      </c>
      <c r="H298" s="159">
        <v>194.917</v>
      </c>
      <c r="I298" s="160"/>
      <c r="L298" s="156"/>
      <c r="M298" s="161"/>
      <c r="T298" s="162"/>
      <c r="AT298" s="157" t="s">
        <v>204</v>
      </c>
      <c r="AU298" s="157" t="s">
        <v>86</v>
      </c>
      <c r="AV298" s="13" t="s">
        <v>86</v>
      </c>
      <c r="AW298" s="13" t="s">
        <v>4</v>
      </c>
      <c r="AX298" s="13" t="s">
        <v>84</v>
      </c>
      <c r="AY298" s="157" t="s">
        <v>195</v>
      </c>
    </row>
    <row r="299" spans="2:65" s="1" customFormat="1" ht="24.15" customHeight="1">
      <c r="B299" s="32"/>
      <c r="C299" s="136" t="s">
        <v>497</v>
      </c>
      <c r="D299" s="136" t="s">
        <v>197</v>
      </c>
      <c r="E299" s="137" t="s">
        <v>1610</v>
      </c>
      <c r="F299" s="138" t="s">
        <v>1611</v>
      </c>
      <c r="G299" s="139" t="s">
        <v>237</v>
      </c>
      <c r="H299" s="140">
        <v>3.9780000000000002</v>
      </c>
      <c r="I299" s="141"/>
      <c r="J299" s="142">
        <f>ROUND(I299*H299,2)</f>
        <v>0</v>
      </c>
      <c r="K299" s="138" t="s">
        <v>201</v>
      </c>
      <c r="L299" s="32"/>
      <c r="M299" s="143" t="s">
        <v>1</v>
      </c>
      <c r="N299" s="144" t="s">
        <v>42</v>
      </c>
      <c r="P299" s="145">
        <f>O299*H299</f>
        <v>0</v>
      </c>
      <c r="Q299" s="145">
        <v>0</v>
      </c>
      <c r="R299" s="145">
        <f>Q299*H299</f>
        <v>0</v>
      </c>
      <c r="S299" s="145">
        <v>0</v>
      </c>
      <c r="T299" s="146">
        <f>S299*H299</f>
        <v>0</v>
      </c>
      <c r="AR299" s="147" t="s">
        <v>202</v>
      </c>
      <c r="AT299" s="147" t="s">
        <v>197</v>
      </c>
      <c r="AU299" s="147" t="s">
        <v>86</v>
      </c>
      <c r="AY299" s="17" t="s">
        <v>195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84</v>
      </c>
      <c r="BK299" s="148">
        <f>ROUND(I299*H299,2)</f>
        <v>0</v>
      </c>
      <c r="BL299" s="17" t="s">
        <v>202</v>
      </c>
      <c r="BM299" s="147" t="s">
        <v>2368</v>
      </c>
    </row>
    <row r="300" spans="2:65" s="13" customFormat="1" ht="10.199999999999999">
      <c r="B300" s="156"/>
      <c r="D300" s="150" t="s">
        <v>204</v>
      </c>
      <c r="F300" s="158" t="s">
        <v>2369</v>
      </c>
      <c r="H300" s="159">
        <v>3.9780000000000002</v>
      </c>
      <c r="I300" s="160"/>
      <c r="L300" s="156"/>
      <c r="M300" s="180"/>
      <c r="N300" s="181"/>
      <c r="O300" s="181"/>
      <c r="P300" s="181"/>
      <c r="Q300" s="181"/>
      <c r="R300" s="181"/>
      <c r="S300" s="181"/>
      <c r="T300" s="182"/>
      <c r="AT300" s="157" t="s">
        <v>204</v>
      </c>
      <c r="AU300" s="157" t="s">
        <v>86</v>
      </c>
      <c r="AV300" s="13" t="s">
        <v>86</v>
      </c>
      <c r="AW300" s="13" t="s">
        <v>4</v>
      </c>
      <c r="AX300" s="13" t="s">
        <v>84</v>
      </c>
      <c r="AY300" s="157" t="s">
        <v>195</v>
      </c>
    </row>
    <row r="301" spans="2:65" s="1" customFormat="1" ht="6.9" customHeight="1">
      <c r="B301" s="44"/>
      <c r="C301" s="45"/>
      <c r="D301" s="45"/>
      <c r="E301" s="45"/>
      <c r="F301" s="45"/>
      <c r="G301" s="45"/>
      <c r="H301" s="45"/>
      <c r="I301" s="45"/>
      <c r="J301" s="45"/>
      <c r="K301" s="45"/>
      <c r="L301" s="32"/>
    </row>
  </sheetData>
  <sheetProtection algorithmName="SHA-512" hashValue="mG9GRaagM0ponzpG3CtN13JZky4cui6wnCOYOVT96kPKSifuuI2jo3GctzjlqB+9BNMifRQdnanaY6ur24uOOw==" saltValue="1yRDfBiqFhO0IB/IoNl1bJKhIzKTo/zpmkEBeXEqQWka6yicHYg2Tg4RBvVZZmklyHZILeEgLoJDKMwR6px2Ow==" spinCount="100000" sheet="1" objects="1" scenarios="1" formatColumns="0" formatRows="0" autoFilter="0"/>
  <autoFilter ref="C133:K300" xr:uid="{00000000-0009-0000-0000-00000A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127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1913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2370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ROUND(J122,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ROUND((SUM(BE122:BE139)),  2)</f>
        <v>0</v>
      </c>
      <c r="I35" s="96">
        <v>0.21</v>
      </c>
      <c r="J35" s="86">
        <f>ROUND(((SUM(BE122:BE139))*I35),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ROUND((SUM(BF122:BF139)),  2)</f>
        <v>0</v>
      </c>
      <c r="I36" s="96">
        <v>0.15</v>
      </c>
      <c r="J36" s="86">
        <f>ROUND(((SUM(BF122:BF139))*I36),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ROUND((SUM(BG122:BG139)),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ROUND((SUM(BH122:BH139)),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ROUND((SUM(BI122:BI139)),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1913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02.4 - Rozvody stlačeného vzduchu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J122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167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95" customHeight="1">
      <c r="B100" s="112"/>
      <c r="D100" s="113" t="s">
        <v>1630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6.9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" customHeight="1">
      <c r="B107" s="32"/>
      <c r="C107" s="21" t="s">
        <v>180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16.5" customHeight="1">
      <c r="B110" s="32"/>
      <c r="E110" s="243" t="str">
        <f>E7</f>
        <v>Rekonstrukce objektu garáží nákladních vozidel Trutnov</v>
      </c>
      <c r="F110" s="244"/>
      <c r="G110" s="244"/>
      <c r="H110" s="244"/>
      <c r="L110" s="32"/>
    </row>
    <row r="111" spans="2:47" ht="12" customHeight="1">
      <c r="B111" s="20"/>
      <c r="C111" s="27" t="s">
        <v>153</v>
      </c>
      <c r="L111" s="20"/>
    </row>
    <row r="112" spans="2:47" s="1" customFormat="1" ht="16.5" customHeight="1">
      <c r="B112" s="32"/>
      <c r="E112" s="243" t="s">
        <v>1913</v>
      </c>
      <c r="F112" s="245"/>
      <c r="G112" s="245"/>
      <c r="H112" s="245"/>
      <c r="L112" s="32"/>
    </row>
    <row r="113" spans="2:65" s="1" customFormat="1" ht="12" customHeight="1">
      <c r="B113" s="32"/>
      <c r="C113" s="27" t="s">
        <v>155</v>
      </c>
      <c r="L113" s="32"/>
    </row>
    <row r="114" spans="2:65" s="1" customFormat="1" ht="16.5" customHeight="1">
      <c r="B114" s="32"/>
      <c r="E114" s="208" t="str">
        <f>E11</f>
        <v>02.4 - Rozvody stlačeného vzduchu</v>
      </c>
      <c r="F114" s="245"/>
      <c r="G114" s="245"/>
      <c r="H114" s="245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F14</f>
        <v>Trutnov</v>
      </c>
      <c r="I116" s="27" t="s">
        <v>22</v>
      </c>
      <c r="J116" s="52" t="str">
        <f>IF(J14="","",J14)</f>
        <v>9. 1. 2023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24</v>
      </c>
      <c r="F118" s="25" t="str">
        <f>E17</f>
        <v>Údržba silnic Královéhradeckého kraje a.s.</v>
      </c>
      <c r="I118" s="27" t="s">
        <v>30</v>
      </c>
      <c r="J118" s="30" t="str">
        <f>E23</f>
        <v>IRBOS s.r.o.</v>
      </c>
      <c r="L118" s="32"/>
    </row>
    <row r="119" spans="2:65" s="1" customFormat="1" ht="15.15" customHeight="1">
      <c r="B119" s="32"/>
      <c r="C119" s="27" t="s">
        <v>28</v>
      </c>
      <c r="F119" s="25" t="str">
        <f>IF(E20="","",E20)</f>
        <v>Vyplň údaj</v>
      </c>
      <c r="I119" s="27" t="s">
        <v>33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181</v>
      </c>
      <c r="D121" s="118" t="s">
        <v>62</v>
      </c>
      <c r="E121" s="118" t="s">
        <v>58</v>
      </c>
      <c r="F121" s="118" t="s">
        <v>59</v>
      </c>
      <c r="G121" s="118" t="s">
        <v>182</v>
      </c>
      <c r="H121" s="118" t="s">
        <v>183</v>
      </c>
      <c r="I121" s="118" t="s">
        <v>184</v>
      </c>
      <c r="J121" s="118" t="s">
        <v>159</v>
      </c>
      <c r="K121" s="119" t="s">
        <v>185</v>
      </c>
      <c r="L121" s="116"/>
      <c r="M121" s="59" t="s">
        <v>1</v>
      </c>
      <c r="N121" s="60" t="s">
        <v>41</v>
      </c>
      <c r="O121" s="60" t="s">
        <v>186</v>
      </c>
      <c r="P121" s="60" t="s">
        <v>187</v>
      </c>
      <c r="Q121" s="60" t="s">
        <v>188</v>
      </c>
      <c r="R121" s="60" t="s">
        <v>189</v>
      </c>
      <c r="S121" s="60" t="s">
        <v>190</v>
      </c>
      <c r="T121" s="61" t="s">
        <v>191</v>
      </c>
    </row>
    <row r="122" spans="2:65" s="1" customFormat="1" ht="22.8" customHeight="1">
      <c r="B122" s="32"/>
      <c r="C122" s="64" t="s">
        <v>192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76</v>
      </c>
      <c r="AU122" s="17" t="s">
        <v>161</v>
      </c>
      <c r="BK122" s="123">
        <f>BK123</f>
        <v>0</v>
      </c>
    </row>
    <row r="123" spans="2:65" s="11" customFormat="1" ht="25.95" customHeight="1">
      <c r="B123" s="124"/>
      <c r="D123" s="125" t="s">
        <v>76</v>
      </c>
      <c r="E123" s="126" t="s">
        <v>399</v>
      </c>
      <c r="F123" s="126" t="s">
        <v>400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86</v>
      </c>
      <c r="AT123" s="132" t="s">
        <v>76</v>
      </c>
      <c r="AU123" s="132" t="s">
        <v>77</v>
      </c>
      <c r="AY123" s="125" t="s">
        <v>195</v>
      </c>
      <c r="BK123" s="133">
        <f>BK124</f>
        <v>0</v>
      </c>
    </row>
    <row r="124" spans="2:65" s="11" customFormat="1" ht="22.8" customHeight="1">
      <c r="B124" s="124"/>
      <c r="D124" s="125" t="s">
        <v>76</v>
      </c>
      <c r="E124" s="134" t="s">
        <v>1637</v>
      </c>
      <c r="F124" s="134" t="s">
        <v>1638</v>
      </c>
      <c r="I124" s="127"/>
      <c r="J124" s="135">
        <f>BK124</f>
        <v>0</v>
      </c>
      <c r="L124" s="124"/>
      <c r="M124" s="129"/>
      <c r="P124" s="130">
        <f>SUM(P125:P139)</f>
        <v>0</v>
      </c>
      <c r="R124" s="130">
        <f>SUM(R125:R139)</f>
        <v>0</v>
      </c>
      <c r="T124" s="131">
        <f>SUM(T125:T139)</f>
        <v>0</v>
      </c>
      <c r="AR124" s="125" t="s">
        <v>86</v>
      </c>
      <c r="AT124" s="132" t="s">
        <v>76</v>
      </c>
      <c r="AU124" s="132" t="s">
        <v>84</v>
      </c>
      <c r="AY124" s="125" t="s">
        <v>195</v>
      </c>
      <c r="BK124" s="133">
        <f>SUM(BK125:BK139)</f>
        <v>0</v>
      </c>
    </row>
    <row r="125" spans="2:65" s="1" customFormat="1" ht="24.15" customHeight="1">
      <c r="B125" s="32"/>
      <c r="C125" s="136" t="s">
        <v>84</v>
      </c>
      <c r="D125" s="136" t="s">
        <v>197</v>
      </c>
      <c r="E125" s="137" t="s">
        <v>1639</v>
      </c>
      <c r="F125" s="138" t="s">
        <v>1640</v>
      </c>
      <c r="G125" s="139" t="s">
        <v>329</v>
      </c>
      <c r="H125" s="140">
        <v>35</v>
      </c>
      <c r="I125" s="141"/>
      <c r="J125" s="142">
        <f t="shared" ref="J125:J139" si="0">ROUND(I125*H125,2)</f>
        <v>0</v>
      </c>
      <c r="K125" s="138" t="s">
        <v>1</v>
      </c>
      <c r="L125" s="32"/>
      <c r="M125" s="143" t="s">
        <v>1</v>
      </c>
      <c r="N125" s="144" t="s">
        <v>42</v>
      </c>
      <c r="P125" s="145">
        <f t="shared" ref="P125:P139" si="1">O125*H125</f>
        <v>0</v>
      </c>
      <c r="Q125" s="145">
        <v>0</v>
      </c>
      <c r="R125" s="145">
        <f t="shared" ref="R125:R139" si="2">Q125*H125</f>
        <v>0</v>
      </c>
      <c r="S125" s="145">
        <v>0</v>
      </c>
      <c r="T125" s="146">
        <f t="shared" ref="T125:T139" si="3">S125*H125</f>
        <v>0</v>
      </c>
      <c r="AR125" s="147" t="s">
        <v>300</v>
      </c>
      <c r="AT125" s="147" t="s">
        <v>197</v>
      </c>
      <c r="AU125" s="147" t="s">
        <v>86</v>
      </c>
      <c r="AY125" s="17" t="s">
        <v>195</v>
      </c>
      <c r="BE125" s="148">
        <f t="shared" ref="BE125:BE139" si="4">IF(N125="základní",J125,0)</f>
        <v>0</v>
      </c>
      <c r="BF125" s="148">
        <f t="shared" ref="BF125:BF139" si="5">IF(N125="snížená",J125,0)</f>
        <v>0</v>
      </c>
      <c r="BG125" s="148">
        <f t="shared" ref="BG125:BG139" si="6">IF(N125="zákl. přenesená",J125,0)</f>
        <v>0</v>
      </c>
      <c r="BH125" s="148">
        <f t="shared" ref="BH125:BH139" si="7">IF(N125="sníž. přenesená",J125,0)</f>
        <v>0</v>
      </c>
      <c r="BI125" s="148">
        <f t="shared" ref="BI125:BI139" si="8">IF(N125="nulová",J125,0)</f>
        <v>0</v>
      </c>
      <c r="BJ125" s="17" t="s">
        <v>84</v>
      </c>
      <c r="BK125" s="148">
        <f t="shared" ref="BK125:BK139" si="9">ROUND(I125*H125,2)</f>
        <v>0</v>
      </c>
      <c r="BL125" s="17" t="s">
        <v>300</v>
      </c>
      <c r="BM125" s="147" t="s">
        <v>2371</v>
      </c>
    </row>
    <row r="126" spans="2:65" s="1" customFormat="1" ht="24.15" customHeight="1">
      <c r="B126" s="32"/>
      <c r="C126" s="136" t="s">
        <v>86</v>
      </c>
      <c r="D126" s="136" t="s">
        <v>197</v>
      </c>
      <c r="E126" s="137" t="s">
        <v>1642</v>
      </c>
      <c r="F126" s="138" t="s">
        <v>1643</v>
      </c>
      <c r="G126" s="139" t="s">
        <v>329</v>
      </c>
      <c r="H126" s="140">
        <v>55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42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300</v>
      </c>
      <c r="AT126" s="147" t="s">
        <v>197</v>
      </c>
      <c r="AU126" s="147" t="s">
        <v>86</v>
      </c>
      <c r="AY126" s="17" t="s">
        <v>195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84</v>
      </c>
      <c r="BK126" s="148">
        <f t="shared" si="9"/>
        <v>0</v>
      </c>
      <c r="BL126" s="17" t="s">
        <v>300</v>
      </c>
      <c r="BM126" s="147" t="s">
        <v>2372</v>
      </c>
    </row>
    <row r="127" spans="2:65" s="1" customFormat="1" ht="21.75" customHeight="1">
      <c r="B127" s="32"/>
      <c r="C127" s="136" t="s">
        <v>100</v>
      </c>
      <c r="D127" s="136" t="s">
        <v>197</v>
      </c>
      <c r="E127" s="137" t="s">
        <v>1654</v>
      </c>
      <c r="F127" s="138" t="s">
        <v>1655</v>
      </c>
      <c r="G127" s="139" t="s">
        <v>329</v>
      </c>
      <c r="H127" s="140">
        <v>35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42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300</v>
      </c>
      <c r="AT127" s="147" t="s">
        <v>197</v>
      </c>
      <c r="AU127" s="147" t="s">
        <v>86</v>
      </c>
      <c r="AY127" s="17" t="s">
        <v>195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84</v>
      </c>
      <c r="BK127" s="148">
        <f t="shared" si="9"/>
        <v>0</v>
      </c>
      <c r="BL127" s="17" t="s">
        <v>300</v>
      </c>
      <c r="BM127" s="147" t="s">
        <v>2373</v>
      </c>
    </row>
    <row r="128" spans="2:65" s="1" customFormat="1" ht="21.75" customHeight="1">
      <c r="B128" s="32"/>
      <c r="C128" s="136" t="s">
        <v>202</v>
      </c>
      <c r="D128" s="136" t="s">
        <v>197</v>
      </c>
      <c r="E128" s="137" t="s">
        <v>1657</v>
      </c>
      <c r="F128" s="138" t="s">
        <v>1658</v>
      </c>
      <c r="G128" s="139" t="s">
        <v>329</v>
      </c>
      <c r="H128" s="140">
        <v>55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42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300</v>
      </c>
      <c r="AT128" s="147" t="s">
        <v>197</v>
      </c>
      <c r="AU128" s="147" t="s">
        <v>86</v>
      </c>
      <c r="AY128" s="17" t="s">
        <v>195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84</v>
      </c>
      <c r="BK128" s="148">
        <f t="shared" si="9"/>
        <v>0</v>
      </c>
      <c r="BL128" s="17" t="s">
        <v>300</v>
      </c>
      <c r="BM128" s="147" t="s">
        <v>2374</v>
      </c>
    </row>
    <row r="129" spans="2:65" s="1" customFormat="1" ht="24.15" customHeight="1">
      <c r="B129" s="32"/>
      <c r="C129" s="136" t="s">
        <v>225</v>
      </c>
      <c r="D129" s="136" t="s">
        <v>197</v>
      </c>
      <c r="E129" s="137" t="s">
        <v>1645</v>
      </c>
      <c r="F129" s="138" t="s">
        <v>1646</v>
      </c>
      <c r="G129" s="139" t="s">
        <v>244</v>
      </c>
      <c r="H129" s="140">
        <v>8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42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300</v>
      </c>
      <c r="AT129" s="147" t="s">
        <v>197</v>
      </c>
      <c r="AU129" s="147" t="s">
        <v>86</v>
      </c>
      <c r="AY129" s="17" t="s">
        <v>195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84</v>
      </c>
      <c r="BK129" s="148">
        <f t="shared" si="9"/>
        <v>0</v>
      </c>
      <c r="BL129" s="17" t="s">
        <v>300</v>
      </c>
      <c r="BM129" s="147" t="s">
        <v>2375</v>
      </c>
    </row>
    <row r="130" spans="2:65" s="1" customFormat="1" ht="16.5" customHeight="1">
      <c r="B130" s="32"/>
      <c r="C130" s="136" t="s">
        <v>230</v>
      </c>
      <c r="D130" s="136" t="s">
        <v>197</v>
      </c>
      <c r="E130" s="137" t="s">
        <v>1648</v>
      </c>
      <c r="F130" s="138" t="s">
        <v>1649</v>
      </c>
      <c r="G130" s="139" t="s">
        <v>244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42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300</v>
      </c>
      <c r="AT130" s="147" t="s">
        <v>197</v>
      </c>
      <c r="AU130" s="147" t="s">
        <v>86</v>
      </c>
      <c r="AY130" s="17" t="s">
        <v>195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84</v>
      </c>
      <c r="BK130" s="148">
        <f t="shared" si="9"/>
        <v>0</v>
      </c>
      <c r="BL130" s="17" t="s">
        <v>300</v>
      </c>
      <c r="BM130" s="147" t="s">
        <v>2376</v>
      </c>
    </row>
    <row r="131" spans="2:65" s="1" customFormat="1" ht="33" customHeight="1">
      <c r="B131" s="32"/>
      <c r="C131" s="136" t="s">
        <v>234</v>
      </c>
      <c r="D131" s="136" t="s">
        <v>197</v>
      </c>
      <c r="E131" s="137" t="s">
        <v>1651</v>
      </c>
      <c r="F131" s="138" t="s">
        <v>1652</v>
      </c>
      <c r="G131" s="139" t="s">
        <v>516</v>
      </c>
      <c r="H131" s="140">
        <v>150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42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300</v>
      </c>
      <c r="AT131" s="147" t="s">
        <v>197</v>
      </c>
      <c r="AU131" s="147" t="s">
        <v>86</v>
      </c>
      <c r="AY131" s="17" t="s">
        <v>195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84</v>
      </c>
      <c r="BK131" s="148">
        <f t="shared" si="9"/>
        <v>0</v>
      </c>
      <c r="BL131" s="17" t="s">
        <v>300</v>
      </c>
      <c r="BM131" s="147" t="s">
        <v>2377</v>
      </c>
    </row>
    <row r="132" spans="2:65" s="1" customFormat="1" ht="24.15" customHeight="1">
      <c r="B132" s="32"/>
      <c r="C132" s="136" t="s">
        <v>240</v>
      </c>
      <c r="D132" s="136" t="s">
        <v>197</v>
      </c>
      <c r="E132" s="137" t="s">
        <v>1660</v>
      </c>
      <c r="F132" s="138" t="s">
        <v>1661</v>
      </c>
      <c r="G132" s="139" t="s">
        <v>1662</v>
      </c>
      <c r="H132" s="140">
        <v>3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300</v>
      </c>
      <c r="AT132" s="147" t="s">
        <v>197</v>
      </c>
      <c r="AU132" s="147" t="s">
        <v>86</v>
      </c>
      <c r="AY132" s="17" t="s">
        <v>195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84</v>
      </c>
      <c r="BK132" s="148">
        <f t="shared" si="9"/>
        <v>0</v>
      </c>
      <c r="BL132" s="17" t="s">
        <v>300</v>
      </c>
      <c r="BM132" s="147" t="s">
        <v>2378</v>
      </c>
    </row>
    <row r="133" spans="2:65" s="1" customFormat="1" ht="16.5" customHeight="1">
      <c r="B133" s="32"/>
      <c r="C133" s="136" t="s">
        <v>246</v>
      </c>
      <c r="D133" s="136" t="s">
        <v>197</v>
      </c>
      <c r="E133" s="137" t="s">
        <v>1664</v>
      </c>
      <c r="F133" s="138" t="s">
        <v>1665</v>
      </c>
      <c r="G133" s="139" t="s">
        <v>1666</v>
      </c>
      <c r="H133" s="140">
        <v>16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300</v>
      </c>
      <c r="AT133" s="147" t="s">
        <v>197</v>
      </c>
      <c r="AU133" s="147" t="s">
        <v>86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300</v>
      </c>
      <c r="BM133" s="147" t="s">
        <v>2379</v>
      </c>
    </row>
    <row r="134" spans="2:65" s="1" customFormat="1" ht="21.75" customHeight="1">
      <c r="B134" s="32"/>
      <c r="C134" s="136" t="s">
        <v>253</v>
      </c>
      <c r="D134" s="136" t="s">
        <v>197</v>
      </c>
      <c r="E134" s="137" t="s">
        <v>1668</v>
      </c>
      <c r="F134" s="138" t="s">
        <v>1669</v>
      </c>
      <c r="G134" s="139" t="s">
        <v>244</v>
      </c>
      <c r="H134" s="140">
        <v>8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300</v>
      </c>
      <c r="AT134" s="147" t="s">
        <v>197</v>
      </c>
      <c r="AU134" s="147" t="s">
        <v>86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300</v>
      </c>
      <c r="BM134" s="147" t="s">
        <v>2380</v>
      </c>
    </row>
    <row r="135" spans="2:65" s="1" customFormat="1" ht="37.799999999999997" customHeight="1">
      <c r="B135" s="32"/>
      <c r="C135" s="136" t="s">
        <v>257</v>
      </c>
      <c r="D135" s="136" t="s">
        <v>197</v>
      </c>
      <c r="E135" s="137" t="s">
        <v>1677</v>
      </c>
      <c r="F135" s="138" t="s">
        <v>1678</v>
      </c>
      <c r="G135" s="139" t="s">
        <v>244</v>
      </c>
      <c r="H135" s="140">
        <v>8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300</v>
      </c>
      <c r="AT135" s="147" t="s">
        <v>197</v>
      </c>
      <c r="AU135" s="147" t="s">
        <v>86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300</v>
      </c>
      <c r="BM135" s="147" t="s">
        <v>2381</v>
      </c>
    </row>
    <row r="136" spans="2:65" s="1" customFormat="1" ht="37.799999999999997" customHeight="1">
      <c r="B136" s="32"/>
      <c r="C136" s="136" t="s">
        <v>262</v>
      </c>
      <c r="D136" s="136" t="s">
        <v>197</v>
      </c>
      <c r="E136" s="137" t="s">
        <v>1680</v>
      </c>
      <c r="F136" s="138" t="s">
        <v>1681</v>
      </c>
      <c r="G136" s="139" t="s">
        <v>244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300</v>
      </c>
      <c r="AT136" s="147" t="s">
        <v>197</v>
      </c>
      <c r="AU136" s="147" t="s">
        <v>86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300</v>
      </c>
      <c r="BM136" s="147" t="s">
        <v>2382</v>
      </c>
    </row>
    <row r="137" spans="2:65" s="1" customFormat="1" ht="33" customHeight="1">
      <c r="B137" s="32"/>
      <c r="C137" s="183" t="s">
        <v>270</v>
      </c>
      <c r="D137" s="183" t="s">
        <v>612</v>
      </c>
      <c r="E137" s="184" t="s">
        <v>1683</v>
      </c>
      <c r="F137" s="185" t="s">
        <v>1684</v>
      </c>
      <c r="G137" s="186" t="s">
        <v>244</v>
      </c>
      <c r="H137" s="187">
        <v>8</v>
      </c>
      <c r="I137" s="188"/>
      <c r="J137" s="189">
        <f t="shared" si="0"/>
        <v>0</v>
      </c>
      <c r="K137" s="185" t="s">
        <v>1</v>
      </c>
      <c r="L137" s="190"/>
      <c r="M137" s="191" t="s">
        <v>1</v>
      </c>
      <c r="N137" s="192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394</v>
      </c>
      <c r="AT137" s="147" t="s">
        <v>612</v>
      </c>
      <c r="AU137" s="147" t="s">
        <v>86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300</v>
      </c>
      <c r="BM137" s="147" t="s">
        <v>2383</v>
      </c>
    </row>
    <row r="138" spans="2:65" s="1" customFormat="1" ht="21.75" customHeight="1">
      <c r="B138" s="32"/>
      <c r="C138" s="183" t="s">
        <v>287</v>
      </c>
      <c r="D138" s="183" t="s">
        <v>612</v>
      </c>
      <c r="E138" s="184" t="s">
        <v>1648</v>
      </c>
      <c r="F138" s="185" t="s">
        <v>1686</v>
      </c>
      <c r="G138" s="186" t="s">
        <v>244</v>
      </c>
      <c r="H138" s="187">
        <v>1</v>
      </c>
      <c r="I138" s="188"/>
      <c r="J138" s="189">
        <f t="shared" si="0"/>
        <v>0</v>
      </c>
      <c r="K138" s="185" t="s">
        <v>1</v>
      </c>
      <c r="L138" s="190"/>
      <c r="M138" s="191" t="s">
        <v>1</v>
      </c>
      <c r="N138" s="192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394</v>
      </c>
      <c r="AT138" s="147" t="s">
        <v>612</v>
      </c>
      <c r="AU138" s="147" t="s">
        <v>86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300</v>
      </c>
      <c r="BM138" s="147" t="s">
        <v>2384</v>
      </c>
    </row>
    <row r="139" spans="2:65" s="1" customFormat="1" ht="37.799999999999997" customHeight="1">
      <c r="B139" s="32"/>
      <c r="C139" s="136" t="s">
        <v>8</v>
      </c>
      <c r="D139" s="136" t="s">
        <v>197</v>
      </c>
      <c r="E139" s="137" t="s">
        <v>1688</v>
      </c>
      <c r="F139" s="138" t="s">
        <v>1689</v>
      </c>
      <c r="G139" s="139" t="s">
        <v>244</v>
      </c>
      <c r="H139" s="140">
        <v>8</v>
      </c>
      <c r="I139" s="141"/>
      <c r="J139" s="142">
        <f t="shared" si="0"/>
        <v>0</v>
      </c>
      <c r="K139" s="138" t="s">
        <v>1</v>
      </c>
      <c r="L139" s="32"/>
      <c r="M139" s="193" t="s">
        <v>1</v>
      </c>
      <c r="N139" s="194" t="s">
        <v>42</v>
      </c>
      <c r="O139" s="195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AR139" s="147" t="s">
        <v>300</v>
      </c>
      <c r="AT139" s="147" t="s">
        <v>197</v>
      </c>
      <c r="AU139" s="147" t="s">
        <v>86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300</v>
      </c>
      <c r="BM139" s="147" t="s">
        <v>2385</v>
      </c>
    </row>
    <row r="140" spans="2:65" s="1" customFormat="1" ht="6.9" customHeight="1"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2"/>
    </row>
  </sheetData>
  <sheetProtection algorithmName="SHA-512" hashValue="w9/YwHsAi9IJcGHyjZEtqZ79rAryA8OEZjCx8ueinpj9vUOp8BweZYmxUXb0/GqdFIXWGHFuWJH/y2lOhWR+6g==" saltValue="twWsxZtLQbAOileg/rNFLgGJlu4RhYyOZ2J1UL9TohlmalbmXq1KdxQ1Sqn+EJwe1YQkY2V2JH0cJ8Jm3Sj+oA==" spinCount="100000" sheet="1" objects="1" scenarios="1" formatColumns="0" formatRows="0" autoFilter="0"/>
  <autoFilter ref="C121:K139" xr:uid="{00000000-0009-0000-0000-00000B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129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1913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2386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ROUND(J124,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ROUND((SUM(BE124:BE155)),  2)</f>
        <v>0</v>
      </c>
      <c r="I35" s="96">
        <v>0.21</v>
      </c>
      <c r="J35" s="86">
        <f>ROUND(((SUM(BE124:BE155))*I35),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ROUND((SUM(BF124:BF155)),  2)</f>
        <v>0</v>
      </c>
      <c r="I36" s="96">
        <v>0.15</v>
      </c>
      <c r="J36" s="86">
        <f>ROUND(((SUM(BF124:BF155))*I36),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ROUND((SUM(BG124:BG155)),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ROUND((SUM(BH124:BH155)),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ROUND((SUM(BI124:BI155)),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1913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02.5 - Slaboproud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J124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2387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8" customFormat="1" ht="24.9" customHeight="1">
      <c r="B100" s="108"/>
      <c r="D100" s="109" t="s">
        <v>2388</v>
      </c>
      <c r="E100" s="110"/>
      <c r="F100" s="110"/>
      <c r="G100" s="110"/>
      <c r="H100" s="110"/>
      <c r="I100" s="110"/>
      <c r="J100" s="111">
        <f>J129</f>
        <v>0</v>
      </c>
      <c r="L100" s="108"/>
    </row>
    <row r="101" spans="2:47" s="8" customFormat="1" ht="24.9" customHeight="1">
      <c r="B101" s="108"/>
      <c r="D101" s="109" t="s">
        <v>2389</v>
      </c>
      <c r="E101" s="110"/>
      <c r="F101" s="110"/>
      <c r="G101" s="110"/>
      <c r="H101" s="110"/>
      <c r="I101" s="110"/>
      <c r="J101" s="111">
        <f>J134</f>
        <v>0</v>
      </c>
      <c r="L101" s="108"/>
    </row>
    <row r="102" spans="2:47" s="8" customFormat="1" ht="24.9" customHeight="1">
      <c r="B102" s="108"/>
      <c r="D102" s="109" t="s">
        <v>2390</v>
      </c>
      <c r="E102" s="110"/>
      <c r="F102" s="110"/>
      <c r="G102" s="110"/>
      <c r="H102" s="110"/>
      <c r="I102" s="110"/>
      <c r="J102" s="111">
        <f>J142</f>
        <v>0</v>
      </c>
      <c r="L102" s="108"/>
    </row>
    <row r="103" spans="2:47" s="1" customFormat="1" ht="21.75" customHeight="1">
      <c r="B103" s="32"/>
      <c r="L103" s="32"/>
    </row>
    <row r="104" spans="2:47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" customHeight="1">
      <c r="B109" s="32"/>
      <c r="C109" s="21" t="s">
        <v>180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3" t="str">
        <f>E7</f>
        <v>Rekonstrukce objektu garáží nákladních vozidel Trutnov</v>
      </c>
      <c r="F112" s="244"/>
      <c r="G112" s="244"/>
      <c r="H112" s="244"/>
      <c r="L112" s="32"/>
    </row>
    <row r="113" spans="2:65" ht="12" customHeight="1">
      <c r="B113" s="20"/>
      <c r="C113" s="27" t="s">
        <v>153</v>
      </c>
      <c r="L113" s="20"/>
    </row>
    <row r="114" spans="2:65" s="1" customFormat="1" ht="16.5" customHeight="1">
      <c r="B114" s="32"/>
      <c r="E114" s="243" t="s">
        <v>1913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155</v>
      </c>
      <c r="L115" s="32"/>
    </row>
    <row r="116" spans="2:65" s="1" customFormat="1" ht="16.5" customHeight="1">
      <c r="B116" s="32"/>
      <c r="E116" s="208" t="str">
        <f>E11</f>
        <v>02.5 - Slaboproud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>Trutnov</v>
      </c>
      <c r="I118" s="27" t="s">
        <v>22</v>
      </c>
      <c r="J118" s="52" t="str">
        <f>IF(J14="","",J14)</f>
        <v>9. 1. 2023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E17</f>
        <v>Údržba silnic Královéhradeckého kraje a.s.</v>
      </c>
      <c r="I120" s="27" t="s">
        <v>30</v>
      </c>
      <c r="J120" s="30" t="str">
        <f>E23</f>
        <v>IRBOS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IF(E20="","",E20)</f>
        <v>Vyplň údaj</v>
      </c>
      <c r="I121" s="27" t="s">
        <v>33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181</v>
      </c>
      <c r="D123" s="118" t="s">
        <v>62</v>
      </c>
      <c r="E123" s="118" t="s">
        <v>58</v>
      </c>
      <c r="F123" s="118" t="s">
        <v>59</v>
      </c>
      <c r="G123" s="118" t="s">
        <v>182</v>
      </c>
      <c r="H123" s="118" t="s">
        <v>183</v>
      </c>
      <c r="I123" s="118" t="s">
        <v>184</v>
      </c>
      <c r="J123" s="118" t="s">
        <v>159</v>
      </c>
      <c r="K123" s="119" t="s">
        <v>185</v>
      </c>
      <c r="L123" s="116"/>
      <c r="M123" s="59" t="s">
        <v>1</v>
      </c>
      <c r="N123" s="60" t="s">
        <v>41</v>
      </c>
      <c r="O123" s="60" t="s">
        <v>186</v>
      </c>
      <c r="P123" s="60" t="s">
        <v>187</v>
      </c>
      <c r="Q123" s="60" t="s">
        <v>188</v>
      </c>
      <c r="R123" s="60" t="s">
        <v>189</v>
      </c>
      <c r="S123" s="60" t="s">
        <v>190</v>
      </c>
      <c r="T123" s="61" t="s">
        <v>191</v>
      </c>
    </row>
    <row r="124" spans="2:65" s="1" customFormat="1" ht="22.8" customHeight="1">
      <c r="B124" s="32"/>
      <c r="C124" s="64" t="s">
        <v>192</v>
      </c>
      <c r="J124" s="120">
        <f>BK124</f>
        <v>0</v>
      </c>
      <c r="L124" s="32"/>
      <c r="M124" s="62"/>
      <c r="N124" s="53"/>
      <c r="O124" s="53"/>
      <c r="P124" s="121">
        <f>P125+P129+P134+P142</f>
        <v>0</v>
      </c>
      <c r="Q124" s="53"/>
      <c r="R124" s="121">
        <f>R125+R129+R134+R142</f>
        <v>0</v>
      </c>
      <c r="S124" s="53"/>
      <c r="T124" s="122">
        <f>T125+T129+T134+T142</f>
        <v>0</v>
      </c>
      <c r="AT124" s="17" t="s">
        <v>76</v>
      </c>
      <c r="AU124" s="17" t="s">
        <v>161</v>
      </c>
      <c r="BK124" s="123">
        <f>BK125+BK129+BK134+BK142</f>
        <v>0</v>
      </c>
    </row>
    <row r="125" spans="2:65" s="11" customFormat="1" ht="25.95" customHeight="1">
      <c r="B125" s="124"/>
      <c r="D125" s="125" t="s">
        <v>76</v>
      </c>
      <c r="E125" s="126" t="s">
        <v>1700</v>
      </c>
      <c r="F125" s="126" t="s">
        <v>1710</v>
      </c>
      <c r="I125" s="127"/>
      <c r="J125" s="128">
        <f>BK125</f>
        <v>0</v>
      </c>
      <c r="L125" s="124"/>
      <c r="M125" s="129"/>
      <c r="P125" s="130">
        <f>SUM(P126:P128)</f>
        <v>0</v>
      </c>
      <c r="R125" s="130">
        <f>SUM(R126:R128)</f>
        <v>0</v>
      </c>
      <c r="T125" s="131">
        <f>SUM(T126:T128)</f>
        <v>0</v>
      </c>
      <c r="AR125" s="125" t="s">
        <v>84</v>
      </c>
      <c r="AT125" s="132" t="s">
        <v>76</v>
      </c>
      <c r="AU125" s="132" t="s">
        <v>77</v>
      </c>
      <c r="AY125" s="125" t="s">
        <v>195</v>
      </c>
      <c r="BK125" s="133">
        <f>SUM(BK126:BK128)</f>
        <v>0</v>
      </c>
    </row>
    <row r="126" spans="2:65" s="1" customFormat="1" ht="21.75" customHeight="1">
      <c r="B126" s="32"/>
      <c r="C126" s="136" t="s">
        <v>84</v>
      </c>
      <c r="D126" s="136" t="s">
        <v>197</v>
      </c>
      <c r="E126" s="137" t="s">
        <v>1711</v>
      </c>
      <c r="F126" s="138" t="s">
        <v>1712</v>
      </c>
      <c r="G126" s="139" t="s">
        <v>523</v>
      </c>
      <c r="H126" s="140">
        <v>4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42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202</v>
      </c>
      <c r="AT126" s="147" t="s">
        <v>197</v>
      </c>
      <c r="AU126" s="147" t="s">
        <v>84</v>
      </c>
      <c r="AY126" s="17" t="s">
        <v>195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84</v>
      </c>
      <c r="BK126" s="148">
        <f>ROUND(I126*H126,2)</f>
        <v>0</v>
      </c>
      <c r="BL126" s="17" t="s">
        <v>202</v>
      </c>
      <c r="BM126" s="147" t="s">
        <v>2391</v>
      </c>
    </row>
    <row r="127" spans="2:65" s="1" customFormat="1" ht="16.5" customHeight="1">
      <c r="B127" s="32"/>
      <c r="C127" s="136" t="s">
        <v>86</v>
      </c>
      <c r="D127" s="136" t="s">
        <v>197</v>
      </c>
      <c r="E127" s="137" t="s">
        <v>1714</v>
      </c>
      <c r="F127" s="138" t="s">
        <v>1715</v>
      </c>
      <c r="G127" s="139" t="s">
        <v>523</v>
      </c>
      <c r="H127" s="140">
        <v>4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202</v>
      </c>
      <c r="AT127" s="147" t="s">
        <v>197</v>
      </c>
      <c r="AU127" s="147" t="s">
        <v>84</v>
      </c>
      <c r="AY127" s="17" t="s">
        <v>195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84</v>
      </c>
      <c r="BK127" s="148">
        <f>ROUND(I127*H127,2)</f>
        <v>0</v>
      </c>
      <c r="BL127" s="17" t="s">
        <v>202</v>
      </c>
      <c r="BM127" s="147" t="s">
        <v>2392</v>
      </c>
    </row>
    <row r="128" spans="2:65" s="1" customFormat="1" ht="16.5" customHeight="1">
      <c r="B128" s="32"/>
      <c r="C128" s="136" t="s">
        <v>100</v>
      </c>
      <c r="D128" s="136" t="s">
        <v>197</v>
      </c>
      <c r="E128" s="137" t="s">
        <v>1717</v>
      </c>
      <c r="F128" s="138" t="s">
        <v>1718</v>
      </c>
      <c r="G128" s="139" t="s">
        <v>523</v>
      </c>
      <c r="H128" s="140">
        <v>4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202</v>
      </c>
      <c r="AT128" s="147" t="s">
        <v>197</v>
      </c>
      <c r="AU128" s="147" t="s">
        <v>84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202</v>
      </c>
      <c r="BM128" s="147" t="s">
        <v>2393</v>
      </c>
    </row>
    <row r="129" spans="2:65" s="11" customFormat="1" ht="25.95" customHeight="1">
      <c r="B129" s="124"/>
      <c r="D129" s="125" t="s">
        <v>76</v>
      </c>
      <c r="E129" s="126" t="s">
        <v>1709</v>
      </c>
      <c r="F129" s="126" t="s">
        <v>1721</v>
      </c>
      <c r="I129" s="127"/>
      <c r="J129" s="128">
        <f>BK129</f>
        <v>0</v>
      </c>
      <c r="L129" s="124"/>
      <c r="M129" s="129"/>
      <c r="P129" s="130">
        <f>SUM(P130:P133)</f>
        <v>0</v>
      </c>
      <c r="R129" s="130">
        <f>SUM(R130:R133)</f>
        <v>0</v>
      </c>
      <c r="T129" s="131">
        <f>SUM(T130:T133)</f>
        <v>0</v>
      </c>
      <c r="AR129" s="125" t="s">
        <v>84</v>
      </c>
      <c r="AT129" s="132" t="s">
        <v>76</v>
      </c>
      <c r="AU129" s="132" t="s">
        <v>77</v>
      </c>
      <c r="AY129" s="125" t="s">
        <v>195</v>
      </c>
      <c r="BK129" s="133">
        <f>SUM(BK130:BK133)</f>
        <v>0</v>
      </c>
    </row>
    <row r="130" spans="2:65" s="1" customFormat="1" ht="24.15" customHeight="1">
      <c r="B130" s="32"/>
      <c r="C130" s="136" t="s">
        <v>202</v>
      </c>
      <c r="D130" s="136" t="s">
        <v>197</v>
      </c>
      <c r="E130" s="137" t="s">
        <v>1722</v>
      </c>
      <c r="F130" s="138" t="s">
        <v>1723</v>
      </c>
      <c r="G130" s="139" t="s">
        <v>523</v>
      </c>
      <c r="H130" s="140">
        <v>1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202</v>
      </c>
      <c r="AT130" s="147" t="s">
        <v>197</v>
      </c>
      <c r="AU130" s="147" t="s">
        <v>84</v>
      </c>
      <c r="AY130" s="17" t="s">
        <v>195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84</v>
      </c>
      <c r="BK130" s="148">
        <f>ROUND(I130*H130,2)</f>
        <v>0</v>
      </c>
      <c r="BL130" s="17" t="s">
        <v>202</v>
      </c>
      <c r="BM130" s="147" t="s">
        <v>2394</v>
      </c>
    </row>
    <row r="131" spans="2:65" s="1" customFormat="1" ht="16.5" customHeight="1">
      <c r="B131" s="32"/>
      <c r="C131" s="136" t="s">
        <v>225</v>
      </c>
      <c r="D131" s="136" t="s">
        <v>197</v>
      </c>
      <c r="E131" s="137" t="s">
        <v>1725</v>
      </c>
      <c r="F131" s="138" t="s">
        <v>1726</v>
      </c>
      <c r="G131" s="139" t="s">
        <v>523</v>
      </c>
      <c r="H131" s="140">
        <v>4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42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202</v>
      </c>
      <c r="AT131" s="147" t="s">
        <v>197</v>
      </c>
      <c r="AU131" s="147" t="s">
        <v>84</v>
      </c>
      <c r="AY131" s="17" t="s">
        <v>195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84</v>
      </c>
      <c r="BK131" s="148">
        <f>ROUND(I131*H131,2)</f>
        <v>0</v>
      </c>
      <c r="BL131" s="17" t="s">
        <v>202</v>
      </c>
      <c r="BM131" s="147" t="s">
        <v>2395</v>
      </c>
    </row>
    <row r="132" spans="2:65" s="1" customFormat="1" ht="16.5" customHeight="1">
      <c r="B132" s="32"/>
      <c r="C132" s="136" t="s">
        <v>230</v>
      </c>
      <c r="D132" s="136" t="s">
        <v>197</v>
      </c>
      <c r="E132" s="137" t="s">
        <v>1728</v>
      </c>
      <c r="F132" s="138" t="s">
        <v>1729</v>
      </c>
      <c r="G132" s="139" t="s">
        <v>329</v>
      </c>
      <c r="H132" s="140">
        <v>380</v>
      </c>
      <c r="I132" s="141"/>
      <c r="J132" s="142">
        <f>ROUND(I132*H132,2)</f>
        <v>0</v>
      </c>
      <c r="K132" s="138" t="s">
        <v>1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84</v>
      </c>
      <c r="BK132" s="148">
        <f>ROUND(I132*H132,2)</f>
        <v>0</v>
      </c>
      <c r="BL132" s="17" t="s">
        <v>202</v>
      </c>
      <c r="BM132" s="147" t="s">
        <v>2396</v>
      </c>
    </row>
    <row r="133" spans="2:65" s="1" customFormat="1" ht="16.5" customHeight="1">
      <c r="B133" s="32"/>
      <c r="C133" s="136" t="s">
        <v>234</v>
      </c>
      <c r="D133" s="136" t="s">
        <v>197</v>
      </c>
      <c r="E133" s="137" t="s">
        <v>1731</v>
      </c>
      <c r="F133" s="138" t="s">
        <v>1732</v>
      </c>
      <c r="G133" s="139" t="s">
        <v>329</v>
      </c>
      <c r="H133" s="140">
        <v>125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42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84</v>
      </c>
      <c r="BK133" s="148">
        <f>ROUND(I133*H133,2)</f>
        <v>0</v>
      </c>
      <c r="BL133" s="17" t="s">
        <v>202</v>
      </c>
      <c r="BM133" s="147" t="s">
        <v>2397</v>
      </c>
    </row>
    <row r="134" spans="2:65" s="11" customFormat="1" ht="25.95" customHeight="1">
      <c r="B134" s="124"/>
      <c r="D134" s="125" t="s">
        <v>76</v>
      </c>
      <c r="E134" s="126" t="s">
        <v>1720</v>
      </c>
      <c r="F134" s="126" t="s">
        <v>1735</v>
      </c>
      <c r="I134" s="127"/>
      <c r="J134" s="128">
        <f>BK134</f>
        <v>0</v>
      </c>
      <c r="L134" s="124"/>
      <c r="M134" s="129"/>
      <c r="P134" s="130">
        <f>SUM(P135:P141)</f>
        <v>0</v>
      </c>
      <c r="R134" s="130">
        <f>SUM(R135:R141)</f>
        <v>0</v>
      </c>
      <c r="T134" s="131">
        <f>SUM(T135:T141)</f>
        <v>0</v>
      </c>
      <c r="AR134" s="125" t="s">
        <v>84</v>
      </c>
      <c r="AT134" s="132" t="s">
        <v>76</v>
      </c>
      <c r="AU134" s="132" t="s">
        <v>77</v>
      </c>
      <c r="AY134" s="125" t="s">
        <v>195</v>
      </c>
      <c r="BK134" s="133">
        <f>SUM(BK135:BK141)</f>
        <v>0</v>
      </c>
    </row>
    <row r="135" spans="2:65" s="1" customFormat="1" ht="16.5" customHeight="1">
      <c r="B135" s="32"/>
      <c r="C135" s="136" t="s">
        <v>240</v>
      </c>
      <c r="D135" s="136" t="s">
        <v>197</v>
      </c>
      <c r="E135" s="137" t="s">
        <v>1736</v>
      </c>
      <c r="F135" s="138" t="s">
        <v>1737</v>
      </c>
      <c r="G135" s="139" t="s">
        <v>561</v>
      </c>
      <c r="H135" s="140">
        <v>45</v>
      </c>
      <c r="I135" s="141"/>
      <c r="J135" s="142">
        <f t="shared" ref="J135:J141" si="0">ROUND(I135*H135,2)</f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ref="P135:P141" si="1">O135*H135</f>
        <v>0</v>
      </c>
      <c r="Q135" s="145">
        <v>0</v>
      </c>
      <c r="R135" s="145">
        <f t="shared" ref="R135:R141" si="2">Q135*H135</f>
        <v>0</v>
      </c>
      <c r="S135" s="145">
        <v>0</v>
      </c>
      <c r="T135" s="146">
        <f t="shared" ref="T135:T141" si="3">S135*H135</f>
        <v>0</v>
      </c>
      <c r="AR135" s="147" t="s">
        <v>202</v>
      </c>
      <c r="AT135" s="147" t="s">
        <v>197</v>
      </c>
      <c r="AU135" s="147" t="s">
        <v>84</v>
      </c>
      <c r="AY135" s="17" t="s">
        <v>195</v>
      </c>
      <c r="BE135" s="148">
        <f t="shared" ref="BE135:BE141" si="4">IF(N135="základní",J135,0)</f>
        <v>0</v>
      </c>
      <c r="BF135" s="148">
        <f t="shared" ref="BF135:BF141" si="5">IF(N135="snížená",J135,0)</f>
        <v>0</v>
      </c>
      <c r="BG135" s="148">
        <f t="shared" ref="BG135:BG141" si="6">IF(N135="zákl. přenesená",J135,0)</f>
        <v>0</v>
      </c>
      <c r="BH135" s="148">
        <f t="shared" ref="BH135:BH141" si="7">IF(N135="sníž. přenesená",J135,0)</f>
        <v>0</v>
      </c>
      <c r="BI135" s="148">
        <f t="shared" ref="BI135:BI141" si="8">IF(N135="nulová",J135,0)</f>
        <v>0</v>
      </c>
      <c r="BJ135" s="17" t="s">
        <v>84</v>
      </c>
      <c r="BK135" s="148">
        <f t="shared" ref="BK135:BK141" si="9">ROUND(I135*H135,2)</f>
        <v>0</v>
      </c>
      <c r="BL135" s="17" t="s">
        <v>202</v>
      </c>
      <c r="BM135" s="147" t="s">
        <v>2398</v>
      </c>
    </row>
    <row r="136" spans="2:65" s="1" customFormat="1" ht="24.15" customHeight="1">
      <c r="B136" s="32"/>
      <c r="C136" s="136" t="s">
        <v>246</v>
      </c>
      <c r="D136" s="136" t="s">
        <v>197</v>
      </c>
      <c r="E136" s="137" t="s">
        <v>1739</v>
      </c>
      <c r="F136" s="138" t="s">
        <v>1740</v>
      </c>
      <c r="G136" s="139" t="s">
        <v>1704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202</v>
      </c>
      <c r="BM136" s="147" t="s">
        <v>2399</v>
      </c>
    </row>
    <row r="137" spans="2:65" s="1" customFormat="1" ht="16.5" customHeight="1">
      <c r="B137" s="32"/>
      <c r="C137" s="136" t="s">
        <v>253</v>
      </c>
      <c r="D137" s="136" t="s">
        <v>197</v>
      </c>
      <c r="E137" s="137" t="s">
        <v>1743</v>
      </c>
      <c r="F137" s="138" t="s">
        <v>1744</v>
      </c>
      <c r="G137" s="139" t="s">
        <v>561</v>
      </c>
      <c r="H137" s="140">
        <v>4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202</v>
      </c>
      <c r="BM137" s="147" t="s">
        <v>2400</v>
      </c>
    </row>
    <row r="138" spans="2:65" s="1" customFormat="1" ht="16.5" customHeight="1">
      <c r="B138" s="32"/>
      <c r="C138" s="136" t="s">
        <v>257</v>
      </c>
      <c r="D138" s="136" t="s">
        <v>197</v>
      </c>
      <c r="E138" s="137" t="s">
        <v>1746</v>
      </c>
      <c r="F138" s="138" t="s">
        <v>1747</v>
      </c>
      <c r="G138" s="139" t="s">
        <v>1748</v>
      </c>
      <c r="H138" s="140">
        <v>10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202</v>
      </c>
      <c r="BM138" s="147" t="s">
        <v>2401</v>
      </c>
    </row>
    <row r="139" spans="2:65" s="1" customFormat="1" ht="16.5" customHeight="1">
      <c r="B139" s="32"/>
      <c r="C139" s="136" t="s">
        <v>262</v>
      </c>
      <c r="D139" s="136" t="s">
        <v>197</v>
      </c>
      <c r="E139" s="137" t="s">
        <v>1750</v>
      </c>
      <c r="F139" s="138" t="s">
        <v>1751</v>
      </c>
      <c r="G139" s="139" t="s">
        <v>523</v>
      </c>
      <c r="H139" s="140">
        <v>1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202</v>
      </c>
      <c r="BM139" s="147" t="s">
        <v>2402</v>
      </c>
    </row>
    <row r="140" spans="2:65" s="1" customFormat="1" ht="16.5" customHeight="1">
      <c r="B140" s="32"/>
      <c r="C140" s="136" t="s">
        <v>270</v>
      </c>
      <c r="D140" s="136" t="s">
        <v>197</v>
      </c>
      <c r="E140" s="137" t="s">
        <v>1753</v>
      </c>
      <c r="F140" s="138" t="s">
        <v>1754</v>
      </c>
      <c r="G140" s="139" t="s">
        <v>561</v>
      </c>
      <c r="H140" s="140">
        <v>6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42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202</v>
      </c>
      <c r="AT140" s="147" t="s">
        <v>197</v>
      </c>
      <c r="AU140" s="147" t="s">
        <v>84</v>
      </c>
      <c r="AY140" s="17" t="s">
        <v>195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84</v>
      </c>
      <c r="BK140" s="148">
        <f t="shared" si="9"/>
        <v>0</v>
      </c>
      <c r="BL140" s="17" t="s">
        <v>202</v>
      </c>
      <c r="BM140" s="147" t="s">
        <v>2403</v>
      </c>
    </row>
    <row r="141" spans="2:65" s="1" customFormat="1" ht="16.5" customHeight="1">
      <c r="B141" s="32"/>
      <c r="C141" s="136" t="s">
        <v>287</v>
      </c>
      <c r="D141" s="136" t="s">
        <v>197</v>
      </c>
      <c r="E141" s="137" t="s">
        <v>1756</v>
      </c>
      <c r="F141" s="138" t="s">
        <v>1757</v>
      </c>
      <c r="G141" s="139" t="s">
        <v>432</v>
      </c>
      <c r="H141" s="140">
        <v>1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42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202</v>
      </c>
      <c r="AT141" s="147" t="s">
        <v>197</v>
      </c>
      <c r="AU141" s="147" t="s">
        <v>84</v>
      </c>
      <c r="AY141" s="17" t="s">
        <v>195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84</v>
      </c>
      <c r="BK141" s="148">
        <f t="shared" si="9"/>
        <v>0</v>
      </c>
      <c r="BL141" s="17" t="s">
        <v>202</v>
      </c>
      <c r="BM141" s="147" t="s">
        <v>2404</v>
      </c>
    </row>
    <row r="142" spans="2:65" s="11" customFormat="1" ht="25.95" customHeight="1">
      <c r="B142" s="124"/>
      <c r="D142" s="125" t="s">
        <v>76</v>
      </c>
      <c r="E142" s="126" t="s">
        <v>1734</v>
      </c>
      <c r="F142" s="126" t="s">
        <v>1761</v>
      </c>
      <c r="I142" s="127"/>
      <c r="J142" s="128">
        <f>BK142</f>
        <v>0</v>
      </c>
      <c r="L142" s="124"/>
      <c r="M142" s="129"/>
      <c r="P142" s="130">
        <f>SUM(P143:P155)</f>
        <v>0</v>
      </c>
      <c r="R142" s="130">
        <f>SUM(R143:R155)</f>
        <v>0</v>
      </c>
      <c r="T142" s="131">
        <f>SUM(T143:T155)</f>
        <v>0</v>
      </c>
      <c r="AR142" s="125" t="s">
        <v>84</v>
      </c>
      <c r="AT142" s="132" t="s">
        <v>76</v>
      </c>
      <c r="AU142" s="132" t="s">
        <v>77</v>
      </c>
      <c r="AY142" s="125" t="s">
        <v>195</v>
      </c>
      <c r="BK142" s="133">
        <f>SUM(BK143:BK155)</f>
        <v>0</v>
      </c>
    </row>
    <row r="143" spans="2:65" s="1" customFormat="1" ht="16.5" customHeight="1">
      <c r="B143" s="32"/>
      <c r="C143" s="136" t="s">
        <v>8</v>
      </c>
      <c r="D143" s="136" t="s">
        <v>197</v>
      </c>
      <c r="E143" s="137" t="s">
        <v>1762</v>
      </c>
      <c r="F143" s="138" t="s">
        <v>1763</v>
      </c>
      <c r="G143" s="139" t="s">
        <v>561</v>
      </c>
      <c r="H143" s="140">
        <v>5</v>
      </c>
      <c r="I143" s="141"/>
      <c r="J143" s="142">
        <f t="shared" ref="J143:J155" si="10">ROUND(I143*H143,2)</f>
        <v>0</v>
      </c>
      <c r="K143" s="138" t="s">
        <v>1</v>
      </c>
      <c r="L143" s="32"/>
      <c r="M143" s="143" t="s">
        <v>1</v>
      </c>
      <c r="N143" s="144" t="s">
        <v>42</v>
      </c>
      <c r="P143" s="145">
        <f t="shared" ref="P143:P155" si="11">O143*H143</f>
        <v>0</v>
      </c>
      <c r="Q143" s="145">
        <v>0</v>
      </c>
      <c r="R143" s="145">
        <f t="shared" ref="R143:R155" si="12">Q143*H143</f>
        <v>0</v>
      </c>
      <c r="S143" s="145">
        <v>0</v>
      </c>
      <c r="T143" s="146">
        <f t="shared" ref="T143:T155" si="13">S143*H143</f>
        <v>0</v>
      </c>
      <c r="AR143" s="147" t="s">
        <v>202</v>
      </c>
      <c r="AT143" s="147" t="s">
        <v>197</v>
      </c>
      <c r="AU143" s="147" t="s">
        <v>84</v>
      </c>
      <c r="AY143" s="17" t="s">
        <v>195</v>
      </c>
      <c r="BE143" s="148">
        <f t="shared" ref="BE143:BE155" si="14">IF(N143="základní",J143,0)</f>
        <v>0</v>
      </c>
      <c r="BF143" s="148">
        <f t="shared" ref="BF143:BF155" si="15">IF(N143="snížená",J143,0)</f>
        <v>0</v>
      </c>
      <c r="BG143" s="148">
        <f t="shared" ref="BG143:BG155" si="16">IF(N143="zákl. přenesená",J143,0)</f>
        <v>0</v>
      </c>
      <c r="BH143" s="148">
        <f t="shared" ref="BH143:BH155" si="17">IF(N143="sníž. přenesená",J143,0)</f>
        <v>0</v>
      </c>
      <c r="BI143" s="148">
        <f t="shared" ref="BI143:BI155" si="18">IF(N143="nulová",J143,0)</f>
        <v>0</v>
      </c>
      <c r="BJ143" s="17" t="s">
        <v>84</v>
      </c>
      <c r="BK143" s="148">
        <f t="shared" ref="BK143:BK155" si="19">ROUND(I143*H143,2)</f>
        <v>0</v>
      </c>
      <c r="BL143" s="17" t="s">
        <v>202</v>
      </c>
      <c r="BM143" s="147" t="s">
        <v>2405</v>
      </c>
    </row>
    <row r="144" spans="2:65" s="1" customFormat="1" ht="16.5" customHeight="1">
      <c r="B144" s="32"/>
      <c r="C144" s="136" t="s">
        <v>300</v>
      </c>
      <c r="D144" s="136" t="s">
        <v>197</v>
      </c>
      <c r="E144" s="137" t="s">
        <v>1765</v>
      </c>
      <c r="F144" s="138" t="s">
        <v>1766</v>
      </c>
      <c r="G144" s="139" t="s">
        <v>561</v>
      </c>
      <c r="H144" s="140">
        <v>3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42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84</v>
      </c>
      <c r="BK144" s="148">
        <f t="shared" si="19"/>
        <v>0</v>
      </c>
      <c r="BL144" s="17" t="s">
        <v>202</v>
      </c>
      <c r="BM144" s="147" t="s">
        <v>2406</v>
      </c>
    </row>
    <row r="145" spans="2:65" s="1" customFormat="1" ht="21.75" customHeight="1">
      <c r="B145" s="32"/>
      <c r="C145" s="136" t="s">
        <v>306</v>
      </c>
      <c r="D145" s="136" t="s">
        <v>197</v>
      </c>
      <c r="E145" s="137" t="s">
        <v>1849</v>
      </c>
      <c r="F145" s="138" t="s">
        <v>1769</v>
      </c>
      <c r="G145" s="139" t="s">
        <v>432</v>
      </c>
      <c r="H145" s="140">
        <v>1</v>
      </c>
      <c r="I145" s="141"/>
      <c r="J145" s="142">
        <f t="shared" si="10"/>
        <v>0</v>
      </c>
      <c r="K145" s="138" t="s">
        <v>1</v>
      </c>
      <c r="L145" s="32"/>
      <c r="M145" s="143" t="s">
        <v>1</v>
      </c>
      <c r="N145" s="144" t="s">
        <v>42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202</v>
      </c>
      <c r="AT145" s="147" t="s">
        <v>197</v>
      </c>
      <c r="AU145" s="147" t="s">
        <v>84</v>
      </c>
      <c r="AY145" s="17" t="s">
        <v>195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7" t="s">
        <v>84</v>
      </c>
      <c r="BK145" s="148">
        <f t="shared" si="19"/>
        <v>0</v>
      </c>
      <c r="BL145" s="17" t="s">
        <v>202</v>
      </c>
      <c r="BM145" s="147" t="s">
        <v>2407</v>
      </c>
    </row>
    <row r="146" spans="2:65" s="1" customFormat="1" ht="16.5" customHeight="1">
      <c r="B146" s="32"/>
      <c r="C146" s="136" t="s">
        <v>311</v>
      </c>
      <c r="D146" s="136" t="s">
        <v>197</v>
      </c>
      <c r="E146" s="137" t="s">
        <v>1771</v>
      </c>
      <c r="F146" s="138" t="s">
        <v>1772</v>
      </c>
      <c r="G146" s="139" t="s">
        <v>561</v>
      </c>
      <c r="H146" s="140">
        <v>20</v>
      </c>
      <c r="I146" s="141"/>
      <c r="J146" s="142">
        <f t="shared" si="10"/>
        <v>0</v>
      </c>
      <c r="K146" s="138" t="s">
        <v>1</v>
      </c>
      <c r="L146" s="32"/>
      <c r="M146" s="143" t="s">
        <v>1</v>
      </c>
      <c r="N146" s="144" t="s">
        <v>42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202</v>
      </c>
      <c r="AT146" s="147" t="s">
        <v>197</v>
      </c>
      <c r="AU146" s="147" t="s">
        <v>84</v>
      </c>
      <c r="AY146" s="17" t="s">
        <v>195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7" t="s">
        <v>84</v>
      </c>
      <c r="BK146" s="148">
        <f t="shared" si="19"/>
        <v>0</v>
      </c>
      <c r="BL146" s="17" t="s">
        <v>202</v>
      </c>
      <c r="BM146" s="147" t="s">
        <v>2408</v>
      </c>
    </row>
    <row r="147" spans="2:65" s="1" customFormat="1" ht="16.5" customHeight="1">
      <c r="B147" s="32"/>
      <c r="C147" s="136" t="s">
        <v>317</v>
      </c>
      <c r="D147" s="136" t="s">
        <v>197</v>
      </c>
      <c r="E147" s="137" t="s">
        <v>1774</v>
      </c>
      <c r="F147" s="138" t="s">
        <v>1775</v>
      </c>
      <c r="G147" s="139" t="s">
        <v>329</v>
      </c>
      <c r="H147" s="140">
        <v>190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42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202</v>
      </c>
      <c r="AT147" s="147" t="s">
        <v>197</v>
      </c>
      <c r="AU147" s="147" t="s">
        <v>84</v>
      </c>
      <c r="AY147" s="17" t="s">
        <v>195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84</v>
      </c>
      <c r="BK147" s="148">
        <f t="shared" si="19"/>
        <v>0</v>
      </c>
      <c r="BL147" s="17" t="s">
        <v>202</v>
      </c>
      <c r="BM147" s="147" t="s">
        <v>2409</v>
      </c>
    </row>
    <row r="148" spans="2:65" s="1" customFormat="1" ht="16.5" customHeight="1">
      <c r="B148" s="32"/>
      <c r="C148" s="136" t="s">
        <v>321</v>
      </c>
      <c r="D148" s="136" t="s">
        <v>197</v>
      </c>
      <c r="E148" s="137" t="s">
        <v>1731</v>
      </c>
      <c r="F148" s="138" t="s">
        <v>1732</v>
      </c>
      <c r="G148" s="139" t="s">
        <v>329</v>
      </c>
      <c r="H148" s="140">
        <v>45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42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202</v>
      </c>
      <c r="AT148" s="147" t="s">
        <v>197</v>
      </c>
      <c r="AU148" s="147" t="s">
        <v>84</v>
      </c>
      <c r="AY148" s="17" t="s">
        <v>195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84</v>
      </c>
      <c r="BK148" s="148">
        <f t="shared" si="19"/>
        <v>0</v>
      </c>
      <c r="BL148" s="17" t="s">
        <v>202</v>
      </c>
      <c r="BM148" s="147" t="s">
        <v>2410</v>
      </c>
    </row>
    <row r="149" spans="2:65" s="1" customFormat="1" ht="16.5" customHeight="1">
      <c r="B149" s="32"/>
      <c r="C149" s="136" t="s">
        <v>7</v>
      </c>
      <c r="D149" s="136" t="s">
        <v>197</v>
      </c>
      <c r="E149" s="137" t="s">
        <v>1778</v>
      </c>
      <c r="F149" s="138" t="s">
        <v>1779</v>
      </c>
      <c r="G149" s="139" t="s">
        <v>329</v>
      </c>
      <c r="H149" s="140">
        <v>30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42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202</v>
      </c>
      <c r="AT149" s="147" t="s">
        <v>197</v>
      </c>
      <c r="AU149" s="147" t="s">
        <v>84</v>
      </c>
      <c r="AY149" s="17" t="s">
        <v>195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84</v>
      </c>
      <c r="BK149" s="148">
        <f t="shared" si="19"/>
        <v>0</v>
      </c>
      <c r="BL149" s="17" t="s">
        <v>202</v>
      </c>
      <c r="BM149" s="147" t="s">
        <v>2411</v>
      </c>
    </row>
    <row r="150" spans="2:65" s="1" customFormat="1" ht="16.5" customHeight="1">
      <c r="B150" s="32"/>
      <c r="C150" s="136" t="s">
        <v>333</v>
      </c>
      <c r="D150" s="136" t="s">
        <v>197</v>
      </c>
      <c r="E150" s="137" t="s">
        <v>1781</v>
      </c>
      <c r="F150" s="138" t="s">
        <v>1747</v>
      </c>
      <c r="G150" s="139" t="s">
        <v>561</v>
      </c>
      <c r="H150" s="140">
        <v>10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42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202</v>
      </c>
      <c r="AT150" s="147" t="s">
        <v>197</v>
      </c>
      <c r="AU150" s="147" t="s">
        <v>84</v>
      </c>
      <c r="AY150" s="17" t="s">
        <v>195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84</v>
      </c>
      <c r="BK150" s="148">
        <f t="shared" si="19"/>
        <v>0</v>
      </c>
      <c r="BL150" s="17" t="s">
        <v>202</v>
      </c>
      <c r="BM150" s="147" t="s">
        <v>2412</v>
      </c>
    </row>
    <row r="151" spans="2:65" s="1" customFormat="1" ht="16.5" customHeight="1">
      <c r="B151" s="32"/>
      <c r="C151" s="136" t="s">
        <v>340</v>
      </c>
      <c r="D151" s="136" t="s">
        <v>197</v>
      </c>
      <c r="E151" s="137" t="s">
        <v>1783</v>
      </c>
      <c r="F151" s="138" t="s">
        <v>1784</v>
      </c>
      <c r="G151" s="139" t="s">
        <v>523</v>
      </c>
      <c r="H151" s="140">
        <v>1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42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84</v>
      </c>
      <c r="BK151" s="148">
        <f t="shared" si="19"/>
        <v>0</v>
      </c>
      <c r="BL151" s="17" t="s">
        <v>202</v>
      </c>
      <c r="BM151" s="147" t="s">
        <v>2413</v>
      </c>
    </row>
    <row r="152" spans="2:65" s="1" customFormat="1" ht="16.5" customHeight="1">
      <c r="B152" s="32"/>
      <c r="C152" s="136" t="s">
        <v>346</v>
      </c>
      <c r="D152" s="136" t="s">
        <v>197</v>
      </c>
      <c r="E152" s="137" t="s">
        <v>1753</v>
      </c>
      <c r="F152" s="138" t="s">
        <v>1754</v>
      </c>
      <c r="G152" s="139" t="s">
        <v>561</v>
      </c>
      <c r="H152" s="140">
        <v>6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42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84</v>
      </c>
      <c r="BK152" s="148">
        <f t="shared" si="19"/>
        <v>0</v>
      </c>
      <c r="BL152" s="17" t="s">
        <v>202</v>
      </c>
      <c r="BM152" s="147" t="s">
        <v>2414</v>
      </c>
    </row>
    <row r="153" spans="2:65" s="1" customFormat="1" ht="16.5" customHeight="1">
      <c r="B153" s="32"/>
      <c r="C153" s="136" t="s">
        <v>352</v>
      </c>
      <c r="D153" s="136" t="s">
        <v>197</v>
      </c>
      <c r="E153" s="137" t="s">
        <v>1756</v>
      </c>
      <c r="F153" s="138" t="s">
        <v>1757</v>
      </c>
      <c r="G153" s="139" t="s">
        <v>432</v>
      </c>
      <c r="H153" s="140">
        <v>1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42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84</v>
      </c>
      <c r="BK153" s="148">
        <f t="shared" si="19"/>
        <v>0</v>
      </c>
      <c r="BL153" s="17" t="s">
        <v>202</v>
      </c>
      <c r="BM153" s="147" t="s">
        <v>2415</v>
      </c>
    </row>
    <row r="154" spans="2:65" s="1" customFormat="1" ht="16.5" customHeight="1">
      <c r="B154" s="32"/>
      <c r="C154" s="136" t="s">
        <v>206</v>
      </c>
      <c r="D154" s="136" t="s">
        <v>197</v>
      </c>
      <c r="E154" s="137" t="s">
        <v>1852</v>
      </c>
      <c r="F154" s="138" t="s">
        <v>2416</v>
      </c>
      <c r="G154" s="139" t="s">
        <v>329</v>
      </c>
      <c r="H154" s="140">
        <v>95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42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202</v>
      </c>
      <c r="AT154" s="147" t="s">
        <v>197</v>
      </c>
      <c r="AU154" s="147" t="s">
        <v>84</v>
      </c>
      <c r="AY154" s="17" t="s">
        <v>195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84</v>
      </c>
      <c r="BK154" s="148">
        <f t="shared" si="19"/>
        <v>0</v>
      </c>
      <c r="BL154" s="17" t="s">
        <v>202</v>
      </c>
      <c r="BM154" s="147" t="s">
        <v>2417</v>
      </c>
    </row>
    <row r="155" spans="2:65" s="1" customFormat="1" ht="16.5" customHeight="1">
      <c r="B155" s="32"/>
      <c r="C155" s="136" t="s">
        <v>369</v>
      </c>
      <c r="D155" s="136" t="s">
        <v>197</v>
      </c>
      <c r="E155" s="137" t="s">
        <v>1855</v>
      </c>
      <c r="F155" s="138" t="s">
        <v>1881</v>
      </c>
      <c r="G155" s="139" t="s">
        <v>561</v>
      </c>
      <c r="H155" s="140">
        <v>16</v>
      </c>
      <c r="I155" s="141"/>
      <c r="J155" s="142">
        <f t="shared" si="10"/>
        <v>0</v>
      </c>
      <c r="K155" s="138" t="s">
        <v>1</v>
      </c>
      <c r="L155" s="32"/>
      <c r="M155" s="193" t="s">
        <v>1</v>
      </c>
      <c r="N155" s="194" t="s">
        <v>42</v>
      </c>
      <c r="O155" s="195"/>
      <c r="P155" s="196">
        <f t="shared" si="11"/>
        <v>0</v>
      </c>
      <c r="Q155" s="196">
        <v>0</v>
      </c>
      <c r="R155" s="196">
        <f t="shared" si="12"/>
        <v>0</v>
      </c>
      <c r="S155" s="196">
        <v>0</v>
      </c>
      <c r="T155" s="197">
        <f t="shared" si="13"/>
        <v>0</v>
      </c>
      <c r="AR155" s="147" t="s">
        <v>202</v>
      </c>
      <c r="AT155" s="147" t="s">
        <v>197</v>
      </c>
      <c r="AU155" s="147" t="s">
        <v>84</v>
      </c>
      <c r="AY155" s="17" t="s">
        <v>195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84</v>
      </c>
      <c r="BK155" s="148">
        <f t="shared" si="19"/>
        <v>0</v>
      </c>
      <c r="BL155" s="17" t="s">
        <v>202</v>
      </c>
      <c r="BM155" s="147" t="s">
        <v>2418</v>
      </c>
    </row>
    <row r="156" spans="2:65" s="1" customFormat="1" ht="6.9" customHeight="1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32"/>
    </row>
  </sheetData>
  <sheetProtection algorithmName="SHA-512" hashValue="lRXvWfBn9eW3rcNxNxtMYHTDTpzaNSf2TIwhgxRSlEaMUL+RGCZpHbVYCN1c34lJPqXq3SIMMizhIGQsCGA++g==" saltValue="h45t1dB1bja56MRO0xjKY56TsQ2j/LNrmzzv/CpLZ6GticV5NlNnP2c8mNQ/i6BxQx9Tq3GiU5qesO2lKvK/Ig==" spinCount="100000" sheet="1" objects="1" scenarios="1" formatColumns="0" formatRows="0" autoFilter="0"/>
  <autoFilter ref="C123:K155" xr:uid="{00000000-0009-0000-0000-00000C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131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1913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2419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ROUND((SUM(BE127:BE176)),  2)</f>
        <v>0</v>
      </c>
      <c r="I35" s="96">
        <v>0.21</v>
      </c>
      <c r="J35" s="86">
        <f>ROUND(((SUM(BE127:BE176))*I35),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ROUND((SUM(BF127:BF176)),  2)</f>
        <v>0</v>
      </c>
      <c r="I36" s="96">
        <v>0.15</v>
      </c>
      <c r="J36" s="86">
        <f>ROUND(((SUM(BF127:BF176))*I36),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ROUND((SUM(BG127:BG176)),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ROUND((SUM(BH127:BH176)),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ROUND((SUM(BI127:BI176)),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1913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02.6 - Silnoproud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J127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1790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8" customFormat="1" ht="24.9" customHeight="1">
      <c r="B100" s="108"/>
      <c r="D100" s="109" t="s">
        <v>1791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47" s="8" customFormat="1" ht="24.9" customHeight="1">
      <c r="B101" s="108"/>
      <c r="D101" s="109" t="s">
        <v>1792</v>
      </c>
      <c r="E101" s="110"/>
      <c r="F101" s="110"/>
      <c r="G101" s="110"/>
      <c r="H101" s="110"/>
      <c r="I101" s="110"/>
      <c r="J101" s="111">
        <f>J143</f>
        <v>0</v>
      </c>
      <c r="L101" s="108"/>
    </row>
    <row r="102" spans="2:47" s="8" customFormat="1" ht="24.9" customHeight="1">
      <c r="B102" s="108"/>
      <c r="D102" s="109" t="s">
        <v>1793</v>
      </c>
      <c r="E102" s="110"/>
      <c r="F102" s="110"/>
      <c r="G102" s="110"/>
      <c r="H102" s="110"/>
      <c r="I102" s="110"/>
      <c r="J102" s="111">
        <f>J146</f>
        <v>0</v>
      </c>
      <c r="L102" s="108"/>
    </row>
    <row r="103" spans="2:47" s="8" customFormat="1" ht="24.9" customHeight="1">
      <c r="B103" s="108"/>
      <c r="D103" s="109" t="s">
        <v>1794</v>
      </c>
      <c r="E103" s="110"/>
      <c r="F103" s="110"/>
      <c r="G103" s="110"/>
      <c r="H103" s="110"/>
      <c r="I103" s="110"/>
      <c r="J103" s="111">
        <f>J150</f>
        <v>0</v>
      </c>
      <c r="L103" s="108"/>
    </row>
    <row r="104" spans="2:47" s="8" customFormat="1" ht="24.9" customHeight="1">
      <c r="B104" s="108"/>
      <c r="D104" s="109" t="s">
        <v>1795</v>
      </c>
      <c r="E104" s="110"/>
      <c r="F104" s="110"/>
      <c r="G104" s="110"/>
      <c r="H104" s="110"/>
      <c r="I104" s="110"/>
      <c r="J104" s="111">
        <f>J165</f>
        <v>0</v>
      </c>
      <c r="L104" s="108"/>
    </row>
    <row r="105" spans="2:47" s="8" customFormat="1" ht="24.9" customHeight="1">
      <c r="B105" s="108"/>
      <c r="D105" s="109" t="s">
        <v>1796</v>
      </c>
      <c r="E105" s="110"/>
      <c r="F105" s="110"/>
      <c r="G105" s="110"/>
      <c r="H105" s="110"/>
      <c r="I105" s="110"/>
      <c r="J105" s="111">
        <f>J170</f>
        <v>0</v>
      </c>
      <c r="L105" s="108"/>
    </row>
    <row r="106" spans="2:47" s="1" customFormat="1" ht="21.75" customHeight="1">
      <c r="B106" s="32"/>
      <c r="L106" s="32"/>
    </row>
    <row r="107" spans="2:47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" customHeight="1">
      <c r="B112" s="32"/>
      <c r="C112" s="21" t="s">
        <v>180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43" t="str">
        <f>E7</f>
        <v>Rekonstrukce objektu garáží nákladních vozidel Trutnov</v>
      </c>
      <c r="F115" s="244"/>
      <c r="G115" s="244"/>
      <c r="H115" s="244"/>
      <c r="L115" s="32"/>
    </row>
    <row r="116" spans="2:65" ht="12" customHeight="1">
      <c r="B116" s="20"/>
      <c r="C116" s="27" t="s">
        <v>153</v>
      </c>
      <c r="L116" s="20"/>
    </row>
    <row r="117" spans="2:65" s="1" customFormat="1" ht="16.5" customHeight="1">
      <c r="B117" s="32"/>
      <c r="E117" s="243" t="s">
        <v>1913</v>
      </c>
      <c r="F117" s="245"/>
      <c r="G117" s="245"/>
      <c r="H117" s="245"/>
      <c r="L117" s="32"/>
    </row>
    <row r="118" spans="2:65" s="1" customFormat="1" ht="12" customHeight="1">
      <c r="B118" s="32"/>
      <c r="C118" s="27" t="s">
        <v>155</v>
      </c>
      <c r="L118" s="32"/>
    </row>
    <row r="119" spans="2:65" s="1" customFormat="1" ht="16.5" customHeight="1">
      <c r="B119" s="32"/>
      <c r="E119" s="208" t="str">
        <f>E11</f>
        <v>02.6 - Silnoproud</v>
      </c>
      <c r="F119" s="245"/>
      <c r="G119" s="245"/>
      <c r="H119" s="245"/>
      <c r="L119" s="32"/>
    </row>
    <row r="120" spans="2:65" s="1" customFormat="1" ht="6.9" customHeight="1">
      <c r="B120" s="32"/>
      <c r="L120" s="32"/>
    </row>
    <row r="121" spans="2:65" s="1" customFormat="1" ht="12" customHeight="1">
      <c r="B121" s="32"/>
      <c r="C121" s="27" t="s">
        <v>20</v>
      </c>
      <c r="F121" s="25" t="str">
        <f>F14</f>
        <v>Trutnov</v>
      </c>
      <c r="I121" s="27" t="s">
        <v>22</v>
      </c>
      <c r="J121" s="52" t="str">
        <f>IF(J14="","",J14)</f>
        <v>9. 1. 2023</v>
      </c>
      <c r="L121" s="32"/>
    </row>
    <row r="122" spans="2:65" s="1" customFormat="1" ht="6.9" customHeight="1">
      <c r="B122" s="32"/>
      <c r="L122" s="32"/>
    </row>
    <row r="123" spans="2:65" s="1" customFormat="1" ht="15.15" customHeight="1">
      <c r="B123" s="32"/>
      <c r="C123" s="27" t="s">
        <v>24</v>
      </c>
      <c r="F123" s="25" t="str">
        <f>E17</f>
        <v>Údržba silnic Královéhradeckého kraje a.s.</v>
      </c>
      <c r="I123" s="27" t="s">
        <v>30</v>
      </c>
      <c r="J123" s="30" t="str">
        <f>E23</f>
        <v>IRBOS s.r.o.</v>
      </c>
      <c r="L123" s="32"/>
    </row>
    <row r="124" spans="2:65" s="1" customFormat="1" ht="15.15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 xml:space="preserve"> </v>
      </c>
      <c r="L124" s="32"/>
    </row>
    <row r="125" spans="2:65" s="1" customFormat="1" ht="10.35" customHeight="1">
      <c r="B125" s="32"/>
      <c r="L125" s="32"/>
    </row>
    <row r="126" spans="2:65" s="10" customFormat="1" ht="29.25" customHeight="1">
      <c r="B126" s="116"/>
      <c r="C126" s="117" t="s">
        <v>181</v>
      </c>
      <c r="D126" s="118" t="s">
        <v>62</v>
      </c>
      <c r="E126" s="118" t="s">
        <v>58</v>
      </c>
      <c r="F126" s="118" t="s">
        <v>59</v>
      </c>
      <c r="G126" s="118" t="s">
        <v>182</v>
      </c>
      <c r="H126" s="118" t="s">
        <v>183</v>
      </c>
      <c r="I126" s="118" t="s">
        <v>184</v>
      </c>
      <c r="J126" s="118" t="s">
        <v>159</v>
      </c>
      <c r="K126" s="119" t="s">
        <v>185</v>
      </c>
      <c r="L126" s="116"/>
      <c r="M126" s="59" t="s">
        <v>1</v>
      </c>
      <c r="N126" s="60" t="s">
        <v>41</v>
      </c>
      <c r="O126" s="60" t="s">
        <v>186</v>
      </c>
      <c r="P126" s="60" t="s">
        <v>187</v>
      </c>
      <c r="Q126" s="60" t="s">
        <v>188</v>
      </c>
      <c r="R126" s="60" t="s">
        <v>189</v>
      </c>
      <c r="S126" s="60" t="s">
        <v>190</v>
      </c>
      <c r="T126" s="61" t="s">
        <v>191</v>
      </c>
    </row>
    <row r="127" spans="2:65" s="1" customFormat="1" ht="22.8" customHeight="1">
      <c r="B127" s="32"/>
      <c r="C127" s="64" t="s">
        <v>192</v>
      </c>
      <c r="J127" s="120">
        <f>BK127</f>
        <v>0</v>
      </c>
      <c r="L127" s="32"/>
      <c r="M127" s="62"/>
      <c r="N127" s="53"/>
      <c r="O127" s="53"/>
      <c r="P127" s="121">
        <f>P128+SUM(P129:P131)+P140+P143+P146+P150+P165+P170</f>
        <v>0</v>
      </c>
      <c r="Q127" s="53"/>
      <c r="R127" s="121">
        <f>R128+SUM(R129:R131)+R140+R143+R146+R150+R165+R170</f>
        <v>0</v>
      </c>
      <c r="S127" s="53"/>
      <c r="T127" s="122">
        <f>T128+SUM(T129:T131)+T140+T143+T146+T150+T165+T170</f>
        <v>0</v>
      </c>
      <c r="AT127" s="17" t="s">
        <v>76</v>
      </c>
      <c r="AU127" s="17" t="s">
        <v>161</v>
      </c>
      <c r="BK127" s="123">
        <f>BK128+SUM(BK129:BK131)+BK140+BK143+BK146+BK150+BK165+BK170</f>
        <v>0</v>
      </c>
    </row>
    <row r="128" spans="2:65" s="1" customFormat="1" ht="16.5" customHeight="1">
      <c r="B128" s="32"/>
      <c r="C128" s="136" t="s">
        <v>84</v>
      </c>
      <c r="D128" s="136" t="s">
        <v>197</v>
      </c>
      <c r="E128" s="137" t="s">
        <v>2420</v>
      </c>
      <c r="F128" s="138" t="s">
        <v>2421</v>
      </c>
      <c r="G128" s="139" t="s">
        <v>1704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202</v>
      </c>
      <c r="AT128" s="147" t="s">
        <v>197</v>
      </c>
      <c r="AU128" s="147" t="s">
        <v>77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202</v>
      </c>
      <c r="BM128" s="147" t="s">
        <v>2422</v>
      </c>
    </row>
    <row r="129" spans="2:65" s="1" customFormat="1" ht="16.5" customHeight="1">
      <c r="B129" s="32"/>
      <c r="C129" s="136" t="s">
        <v>86</v>
      </c>
      <c r="D129" s="136" t="s">
        <v>197</v>
      </c>
      <c r="E129" s="137" t="s">
        <v>2423</v>
      </c>
      <c r="F129" s="138" t="s">
        <v>2424</v>
      </c>
      <c r="G129" s="139" t="s">
        <v>523</v>
      </c>
      <c r="H129" s="140">
        <v>2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42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202</v>
      </c>
      <c r="AT129" s="147" t="s">
        <v>197</v>
      </c>
      <c r="AU129" s="147" t="s">
        <v>77</v>
      </c>
      <c r="AY129" s="17" t="s">
        <v>195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84</v>
      </c>
      <c r="BK129" s="148">
        <f>ROUND(I129*H129,2)</f>
        <v>0</v>
      </c>
      <c r="BL129" s="17" t="s">
        <v>202</v>
      </c>
      <c r="BM129" s="147" t="s">
        <v>2425</v>
      </c>
    </row>
    <row r="130" spans="2:65" s="1" customFormat="1" ht="24.15" customHeight="1">
      <c r="B130" s="32"/>
      <c r="C130" s="136" t="s">
        <v>100</v>
      </c>
      <c r="D130" s="136" t="s">
        <v>197</v>
      </c>
      <c r="E130" s="137" t="s">
        <v>1711</v>
      </c>
      <c r="F130" s="138" t="s">
        <v>1801</v>
      </c>
      <c r="G130" s="139" t="s">
        <v>523</v>
      </c>
      <c r="H130" s="140">
        <v>6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202</v>
      </c>
      <c r="AT130" s="147" t="s">
        <v>197</v>
      </c>
      <c r="AU130" s="147" t="s">
        <v>77</v>
      </c>
      <c r="AY130" s="17" t="s">
        <v>195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84</v>
      </c>
      <c r="BK130" s="148">
        <f>ROUND(I130*H130,2)</f>
        <v>0</v>
      </c>
      <c r="BL130" s="17" t="s">
        <v>202</v>
      </c>
      <c r="BM130" s="147" t="s">
        <v>2426</v>
      </c>
    </row>
    <row r="131" spans="2:65" s="11" customFormat="1" ht="25.95" customHeight="1">
      <c r="B131" s="124"/>
      <c r="D131" s="125" t="s">
        <v>76</v>
      </c>
      <c r="E131" s="126" t="s">
        <v>1698</v>
      </c>
      <c r="F131" s="126" t="s">
        <v>1803</v>
      </c>
      <c r="I131" s="127"/>
      <c r="J131" s="128">
        <f>BK131</f>
        <v>0</v>
      </c>
      <c r="L131" s="124"/>
      <c r="M131" s="129"/>
      <c r="P131" s="130">
        <f>SUM(P132:P139)</f>
        <v>0</v>
      </c>
      <c r="R131" s="130">
        <f>SUM(R132:R139)</f>
        <v>0</v>
      </c>
      <c r="T131" s="131">
        <f>SUM(T132:T139)</f>
        <v>0</v>
      </c>
      <c r="AR131" s="125" t="s">
        <v>84</v>
      </c>
      <c r="AT131" s="132" t="s">
        <v>76</v>
      </c>
      <c r="AU131" s="132" t="s">
        <v>77</v>
      </c>
      <c r="AY131" s="125" t="s">
        <v>195</v>
      </c>
      <c r="BK131" s="133">
        <f>SUM(BK132:BK139)</f>
        <v>0</v>
      </c>
    </row>
    <row r="132" spans="2:65" s="1" customFormat="1" ht="16.5" customHeight="1">
      <c r="B132" s="32"/>
      <c r="C132" s="136" t="s">
        <v>202</v>
      </c>
      <c r="D132" s="136" t="s">
        <v>197</v>
      </c>
      <c r="E132" s="137" t="s">
        <v>1714</v>
      </c>
      <c r="F132" s="138" t="s">
        <v>1804</v>
      </c>
      <c r="G132" s="139" t="s">
        <v>329</v>
      </c>
      <c r="H132" s="140">
        <v>130</v>
      </c>
      <c r="I132" s="141"/>
      <c r="J132" s="142">
        <f t="shared" ref="J132:J139" si="0">ROUND(I132*H132,2)</f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ref="P132:P139" si="1">O132*H132</f>
        <v>0</v>
      </c>
      <c r="Q132" s="145">
        <v>0</v>
      </c>
      <c r="R132" s="145">
        <f t="shared" ref="R132:R139" si="2">Q132*H132</f>
        <v>0</v>
      </c>
      <c r="S132" s="145">
        <v>0</v>
      </c>
      <c r="T132" s="146">
        <f t="shared" ref="T132:T139" si="3">S132*H132</f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 t="shared" ref="BE132:BE139" si="4">IF(N132="základní",J132,0)</f>
        <v>0</v>
      </c>
      <c r="BF132" s="148">
        <f t="shared" ref="BF132:BF139" si="5">IF(N132="snížená",J132,0)</f>
        <v>0</v>
      </c>
      <c r="BG132" s="148">
        <f t="shared" ref="BG132:BG139" si="6">IF(N132="zákl. přenesená",J132,0)</f>
        <v>0</v>
      </c>
      <c r="BH132" s="148">
        <f t="shared" ref="BH132:BH139" si="7">IF(N132="sníž. přenesená",J132,0)</f>
        <v>0</v>
      </c>
      <c r="BI132" s="148">
        <f t="shared" ref="BI132:BI139" si="8">IF(N132="nulová",J132,0)</f>
        <v>0</v>
      </c>
      <c r="BJ132" s="17" t="s">
        <v>84</v>
      </c>
      <c r="BK132" s="148">
        <f t="shared" ref="BK132:BK139" si="9">ROUND(I132*H132,2)</f>
        <v>0</v>
      </c>
      <c r="BL132" s="17" t="s">
        <v>202</v>
      </c>
      <c r="BM132" s="147" t="s">
        <v>2427</v>
      </c>
    </row>
    <row r="133" spans="2:65" s="1" customFormat="1" ht="16.5" customHeight="1">
      <c r="B133" s="32"/>
      <c r="C133" s="136" t="s">
        <v>225</v>
      </c>
      <c r="D133" s="136" t="s">
        <v>197</v>
      </c>
      <c r="E133" s="137" t="s">
        <v>1717</v>
      </c>
      <c r="F133" s="138" t="s">
        <v>1806</v>
      </c>
      <c r="G133" s="139" t="s">
        <v>329</v>
      </c>
      <c r="H133" s="140">
        <v>10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202</v>
      </c>
      <c r="BM133" s="147" t="s">
        <v>2428</v>
      </c>
    </row>
    <row r="134" spans="2:65" s="1" customFormat="1" ht="16.5" customHeight="1">
      <c r="B134" s="32"/>
      <c r="C134" s="136" t="s">
        <v>230</v>
      </c>
      <c r="D134" s="136" t="s">
        <v>197</v>
      </c>
      <c r="E134" s="137" t="s">
        <v>1722</v>
      </c>
      <c r="F134" s="138" t="s">
        <v>1808</v>
      </c>
      <c r="G134" s="139" t="s">
        <v>329</v>
      </c>
      <c r="H134" s="140">
        <v>25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202</v>
      </c>
      <c r="AT134" s="147" t="s">
        <v>197</v>
      </c>
      <c r="AU134" s="147" t="s">
        <v>84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202</v>
      </c>
      <c r="BM134" s="147" t="s">
        <v>2429</v>
      </c>
    </row>
    <row r="135" spans="2:65" s="1" customFormat="1" ht="16.5" customHeight="1">
      <c r="B135" s="32"/>
      <c r="C135" s="136" t="s">
        <v>234</v>
      </c>
      <c r="D135" s="136" t="s">
        <v>197</v>
      </c>
      <c r="E135" s="137" t="s">
        <v>1725</v>
      </c>
      <c r="F135" s="138" t="s">
        <v>1810</v>
      </c>
      <c r="G135" s="139" t="s">
        <v>329</v>
      </c>
      <c r="H135" s="140">
        <v>460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202</v>
      </c>
      <c r="AT135" s="147" t="s">
        <v>197</v>
      </c>
      <c r="AU135" s="147" t="s">
        <v>84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202</v>
      </c>
      <c r="BM135" s="147" t="s">
        <v>2430</v>
      </c>
    </row>
    <row r="136" spans="2:65" s="1" customFormat="1" ht="16.5" customHeight="1">
      <c r="B136" s="32"/>
      <c r="C136" s="136" t="s">
        <v>240</v>
      </c>
      <c r="D136" s="136" t="s">
        <v>197</v>
      </c>
      <c r="E136" s="137" t="s">
        <v>1728</v>
      </c>
      <c r="F136" s="138" t="s">
        <v>1812</v>
      </c>
      <c r="G136" s="139" t="s">
        <v>329</v>
      </c>
      <c r="H136" s="140">
        <v>520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202</v>
      </c>
      <c r="BM136" s="147" t="s">
        <v>2431</v>
      </c>
    </row>
    <row r="137" spans="2:65" s="1" customFormat="1" ht="16.5" customHeight="1">
      <c r="B137" s="32"/>
      <c r="C137" s="136" t="s">
        <v>246</v>
      </c>
      <c r="D137" s="136" t="s">
        <v>197</v>
      </c>
      <c r="E137" s="137" t="s">
        <v>1731</v>
      </c>
      <c r="F137" s="138" t="s">
        <v>1814</v>
      </c>
      <c r="G137" s="139" t="s">
        <v>329</v>
      </c>
      <c r="H137" s="140">
        <v>315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202</v>
      </c>
      <c r="BM137" s="147" t="s">
        <v>2432</v>
      </c>
    </row>
    <row r="138" spans="2:65" s="1" customFormat="1" ht="16.5" customHeight="1">
      <c r="B138" s="32"/>
      <c r="C138" s="136" t="s">
        <v>253</v>
      </c>
      <c r="D138" s="136" t="s">
        <v>197</v>
      </c>
      <c r="E138" s="137" t="s">
        <v>1739</v>
      </c>
      <c r="F138" s="138" t="s">
        <v>1818</v>
      </c>
      <c r="G138" s="139" t="s">
        <v>329</v>
      </c>
      <c r="H138" s="140">
        <v>190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202</v>
      </c>
      <c r="BM138" s="147" t="s">
        <v>2433</v>
      </c>
    </row>
    <row r="139" spans="2:65" s="1" customFormat="1" ht="16.5" customHeight="1">
      <c r="B139" s="32"/>
      <c r="C139" s="136" t="s">
        <v>257</v>
      </c>
      <c r="D139" s="136" t="s">
        <v>197</v>
      </c>
      <c r="E139" s="137" t="s">
        <v>1743</v>
      </c>
      <c r="F139" s="138" t="s">
        <v>1820</v>
      </c>
      <c r="G139" s="139" t="s">
        <v>329</v>
      </c>
      <c r="H139" s="140">
        <v>5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202</v>
      </c>
      <c r="BM139" s="147" t="s">
        <v>2434</v>
      </c>
    </row>
    <row r="140" spans="2:65" s="11" customFormat="1" ht="25.95" customHeight="1">
      <c r="B140" s="124"/>
      <c r="D140" s="125" t="s">
        <v>76</v>
      </c>
      <c r="E140" s="126" t="s">
        <v>1700</v>
      </c>
      <c r="F140" s="126" t="s">
        <v>1822</v>
      </c>
      <c r="I140" s="127"/>
      <c r="J140" s="128">
        <f>BK140</f>
        <v>0</v>
      </c>
      <c r="L140" s="124"/>
      <c r="M140" s="129"/>
      <c r="P140" s="130">
        <f>SUM(P141:P142)</f>
        <v>0</v>
      </c>
      <c r="R140" s="130">
        <f>SUM(R141:R142)</f>
        <v>0</v>
      </c>
      <c r="T140" s="131">
        <f>SUM(T141:T142)</f>
        <v>0</v>
      </c>
      <c r="AR140" s="125" t="s">
        <v>84</v>
      </c>
      <c r="AT140" s="132" t="s">
        <v>76</v>
      </c>
      <c r="AU140" s="132" t="s">
        <v>77</v>
      </c>
      <c r="AY140" s="125" t="s">
        <v>195</v>
      </c>
      <c r="BK140" s="133">
        <f>SUM(BK141:BK142)</f>
        <v>0</v>
      </c>
    </row>
    <row r="141" spans="2:65" s="1" customFormat="1" ht="16.5" customHeight="1">
      <c r="B141" s="32"/>
      <c r="C141" s="136" t="s">
        <v>262</v>
      </c>
      <c r="D141" s="136" t="s">
        <v>197</v>
      </c>
      <c r="E141" s="137" t="s">
        <v>1753</v>
      </c>
      <c r="F141" s="138" t="s">
        <v>1827</v>
      </c>
      <c r="G141" s="139" t="s">
        <v>523</v>
      </c>
      <c r="H141" s="140">
        <v>6</v>
      </c>
      <c r="I141" s="141"/>
      <c r="J141" s="142">
        <f>ROUND(I141*H141,2)</f>
        <v>0</v>
      </c>
      <c r="K141" s="138" t="s">
        <v>1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202</v>
      </c>
      <c r="AT141" s="147" t="s">
        <v>197</v>
      </c>
      <c r="AU141" s="147" t="s">
        <v>84</v>
      </c>
      <c r="AY141" s="17" t="s">
        <v>195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84</v>
      </c>
      <c r="BK141" s="148">
        <f>ROUND(I141*H141,2)</f>
        <v>0</v>
      </c>
      <c r="BL141" s="17" t="s">
        <v>202</v>
      </c>
      <c r="BM141" s="147" t="s">
        <v>2435</v>
      </c>
    </row>
    <row r="142" spans="2:65" s="1" customFormat="1" ht="16.5" customHeight="1">
      <c r="B142" s="32"/>
      <c r="C142" s="136" t="s">
        <v>270</v>
      </c>
      <c r="D142" s="136" t="s">
        <v>197</v>
      </c>
      <c r="E142" s="137" t="s">
        <v>1762</v>
      </c>
      <c r="F142" s="138" t="s">
        <v>1831</v>
      </c>
      <c r="G142" s="139" t="s">
        <v>523</v>
      </c>
      <c r="H142" s="140">
        <v>1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42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202</v>
      </c>
      <c r="AT142" s="147" t="s">
        <v>197</v>
      </c>
      <c r="AU142" s="147" t="s">
        <v>84</v>
      </c>
      <c r="AY142" s="17" t="s">
        <v>195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84</v>
      </c>
      <c r="BK142" s="148">
        <f>ROUND(I142*H142,2)</f>
        <v>0</v>
      </c>
      <c r="BL142" s="17" t="s">
        <v>202</v>
      </c>
      <c r="BM142" s="147" t="s">
        <v>2436</v>
      </c>
    </row>
    <row r="143" spans="2:65" s="11" customFormat="1" ht="25.95" customHeight="1">
      <c r="B143" s="124"/>
      <c r="D143" s="125" t="s">
        <v>76</v>
      </c>
      <c r="E143" s="126" t="s">
        <v>1709</v>
      </c>
      <c r="F143" s="126" t="s">
        <v>1833</v>
      </c>
      <c r="I143" s="127"/>
      <c r="J143" s="128">
        <f>BK143</f>
        <v>0</v>
      </c>
      <c r="L143" s="124"/>
      <c r="M143" s="129"/>
      <c r="P143" s="130">
        <f>SUM(P144:P145)</f>
        <v>0</v>
      </c>
      <c r="R143" s="130">
        <f>SUM(R144:R145)</f>
        <v>0</v>
      </c>
      <c r="T143" s="131">
        <f>SUM(T144:T145)</f>
        <v>0</v>
      </c>
      <c r="AR143" s="125" t="s">
        <v>84</v>
      </c>
      <c r="AT143" s="132" t="s">
        <v>76</v>
      </c>
      <c r="AU143" s="132" t="s">
        <v>77</v>
      </c>
      <c r="AY143" s="125" t="s">
        <v>195</v>
      </c>
      <c r="BK143" s="133">
        <f>SUM(BK144:BK145)</f>
        <v>0</v>
      </c>
    </row>
    <row r="144" spans="2:65" s="1" customFormat="1" ht="16.5" customHeight="1">
      <c r="B144" s="32"/>
      <c r="C144" s="136" t="s">
        <v>287</v>
      </c>
      <c r="D144" s="136" t="s">
        <v>197</v>
      </c>
      <c r="E144" s="137" t="s">
        <v>1765</v>
      </c>
      <c r="F144" s="138" t="s">
        <v>1834</v>
      </c>
      <c r="G144" s="139" t="s">
        <v>523</v>
      </c>
      <c r="H144" s="140">
        <v>55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2437</v>
      </c>
    </row>
    <row r="145" spans="2:65" s="1" customFormat="1" ht="16.5" customHeight="1">
      <c r="B145" s="32"/>
      <c r="C145" s="136" t="s">
        <v>8</v>
      </c>
      <c r="D145" s="136" t="s">
        <v>197</v>
      </c>
      <c r="E145" s="137" t="s">
        <v>1768</v>
      </c>
      <c r="F145" s="138" t="s">
        <v>1836</v>
      </c>
      <c r="G145" s="139" t="s">
        <v>523</v>
      </c>
      <c r="H145" s="140">
        <v>260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84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2438</v>
      </c>
    </row>
    <row r="146" spans="2:65" s="11" customFormat="1" ht="25.95" customHeight="1">
      <c r="B146" s="124"/>
      <c r="D146" s="125" t="s">
        <v>76</v>
      </c>
      <c r="E146" s="126" t="s">
        <v>1720</v>
      </c>
      <c r="F146" s="126" t="s">
        <v>1838</v>
      </c>
      <c r="I146" s="127"/>
      <c r="J146" s="128">
        <f>BK146</f>
        <v>0</v>
      </c>
      <c r="L146" s="124"/>
      <c r="M146" s="129"/>
      <c r="P146" s="130">
        <f>SUM(P147:P149)</f>
        <v>0</v>
      </c>
      <c r="R146" s="130">
        <f>SUM(R147:R149)</f>
        <v>0</v>
      </c>
      <c r="T146" s="131">
        <f>SUM(T147:T149)</f>
        <v>0</v>
      </c>
      <c r="AR146" s="125" t="s">
        <v>84</v>
      </c>
      <c r="AT146" s="132" t="s">
        <v>76</v>
      </c>
      <c r="AU146" s="132" t="s">
        <v>77</v>
      </c>
      <c r="AY146" s="125" t="s">
        <v>195</v>
      </c>
      <c r="BK146" s="133">
        <f>SUM(BK147:BK149)</f>
        <v>0</v>
      </c>
    </row>
    <row r="147" spans="2:65" s="1" customFormat="1" ht="24.15" customHeight="1">
      <c r="B147" s="32"/>
      <c r="C147" s="136" t="s">
        <v>300</v>
      </c>
      <c r="D147" s="136" t="s">
        <v>197</v>
      </c>
      <c r="E147" s="137" t="s">
        <v>1771</v>
      </c>
      <c r="F147" s="138" t="s">
        <v>1839</v>
      </c>
      <c r="G147" s="139" t="s">
        <v>329</v>
      </c>
      <c r="H147" s="140">
        <v>85</v>
      </c>
      <c r="I147" s="141"/>
      <c r="J147" s="142">
        <f>ROUND(I147*H147,2)</f>
        <v>0</v>
      </c>
      <c r="K147" s="138" t="s">
        <v>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84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2439</v>
      </c>
    </row>
    <row r="148" spans="2:65" s="1" customFormat="1" ht="16.5" customHeight="1">
      <c r="B148" s="32"/>
      <c r="C148" s="136" t="s">
        <v>306</v>
      </c>
      <c r="D148" s="136" t="s">
        <v>197</v>
      </c>
      <c r="E148" s="137" t="s">
        <v>1774</v>
      </c>
      <c r="F148" s="138" t="s">
        <v>1779</v>
      </c>
      <c r="G148" s="139" t="s">
        <v>329</v>
      </c>
      <c r="H148" s="140">
        <v>240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202</v>
      </c>
      <c r="AT148" s="147" t="s">
        <v>197</v>
      </c>
      <c r="AU148" s="147" t="s">
        <v>84</v>
      </c>
      <c r="AY148" s="17" t="s">
        <v>195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84</v>
      </c>
      <c r="BK148" s="148">
        <f>ROUND(I148*H148,2)</f>
        <v>0</v>
      </c>
      <c r="BL148" s="17" t="s">
        <v>202</v>
      </c>
      <c r="BM148" s="147" t="s">
        <v>2440</v>
      </c>
    </row>
    <row r="149" spans="2:65" s="1" customFormat="1" ht="16.5" customHeight="1">
      <c r="B149" s="32"/>
      <c r="C149" s="136" t="s">
        <v>311</v>
      </c>
      <c r="D149" s="136" t="s">
        <v>197</v>
      </c>
      <c r="E149" s="137" t="s">
        <v>1778</v>
      </c>
      <c r="F149" s="138" t="s">
        <v>1842</v>
      </c>
      <c r="G149" s="139" t="s">
        <v>329</v>
      </c>
      <c r="H149" s="140">
        <v>20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42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202</v>
      </c>
      <c r="AT149" s="147" t="s">
        <v>197</v>
      </c>
      <c r="AU149" s="147" t="s">
        <v>84</v>
      </c>
      <c r="AY149" s="17" t="s">
        <v>195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84</v>
      </c>
      <c r="BK149" s="148">
        <f>ROUND(I149*H149,2)</f>
        <v>0</v>
      </c>
      <c r="BL149" s="17" t="s">
        <v>202</v>
      </c>
      <c r="BM149" s="147" t="s">
        <v>2441</v>
      </c>
    </row>
    <row r="150" spans="2:65" s="11" customFormat="1" ht="25.95" customHeight="1">
      <c r="B150" s="124"/>
      <c r="D150" s="125" t="s">
        <v>76</v>
      </c>
      <c r="E150" s="126" t="s">
        <v>1734</v>
      </c>
      <c r="F150" s="126" t="s">
        <v>1844</v>
      </c>
      <c r="I150" s="127"/>
      <c r="J150" s="128">
        <f>BK150</f>
        <v>0</v>
      </c>
      <c r="L150" s="124"/>
      <c r="M150" s="129"/>
      <c r="P150" s="130">
        <f>SUM(P151:P164)</f>
        <v>0</v>
      </c>
      <c r="R150" s="130">
        <f>SUM(R151:R164)</f>
        <v>0</v>
      </c>
      <c r="T150" s="131">
        <f>SUM(T151:T164)</f>
        <v>0</v>
      </c>
      <c r="AR150" s="125" t="s">
        <v>84</v>
      </c>
      <c r="AT150" s="132" t="s">
        <v>76</v>
      </c>
      <c r="AU150" s="132" t="s">
        <v>77</v>
      </c>
      <c r="AY150" s="125" t="s">
        <v>195</v>
      </c>
      <c r="BK150" s="133">
        <f>SUM(BK151:BK164)</f>
        <v>0</v>
      </c>
    </row>
    <row r="151" spans="2:65" s="1" customFormat="1" ht="16.5" customHeight="1">
      <c r="B151" s="32"/>
      <c r="C151" s="136" t="s">
        <v>317</v>
      </c>
      <c r="D151" s="136" t="s">
        <v>197</v>
      </c>
      <c r="E151" s="137" t="s">
        <v>1781</v>
      </c>
      <c r="F151" s="138" t="s">
        <v>1845</v>
      </c>
      <c r="G151" s="139" t="s">
        <v>523</v>
      </c>
      <c r="H151" s="140">
        <v>1</v>
      </c>
      <c r="I151" s="141"/>
      <c r="J151" s="142">
        <f t="shared" ref="J151:J164" si="10">ROUND(I151*H151,2)</f>
        <v>0</v>
      </c>
      <c r="K151" s="138" t="s">
        <v>1</v>
      </c>
      <c r="L151" s="32"/>
      <c r="M151" s="143" t="s">
        <v>1</v>
      </c>
      <c r="N151" s="144" t="s">
        <v>42</v>
      </c>
      <c r="P151" s="145">
        <f t="shared" ref="P151:P164" si="11">O151*H151</f>
        <v>0</v>
      </c>
      <c r="Q151" s="145">
        <v>0</v>
      </c>
      <c r="R151" s="145">
        <f t="shared" ref="R151:R164" si="12">Q151*H151</f>
        <v>0</v>
      </c>
      <c r="S151" s="145">
        <v>0</v>
      </c>
      <c r="T151" s="146">
        <f t="shared" ref="T151:T164" si="13">S151*H151</f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 t="shared" ref="BE151:BE164" si="14">IF(N151="základní",J151,0)</f>
        <v>0</v>
      </c>
      <c r="BF151" s="148">
        <f t="shared" ref="BF151:BF164" si="15">IF(N151="snížená",J151,0)</f>
        <v>0</v>
      </c>
      <c r="BG151" s="148">
        <f t="shared" ref="BG151:BG164" si="16">IF(N151="zákl. přenesená",J151,0)</f>
        <v>0</v>
      </c>
      <c r="BH151" s="148">
        <f t="shared" ref="BH151:BH164" si="17">IF(N151="sníž. přenesená",J151,0)</f>
        <v>0</v>
      </c>
      <c r="BI151" s="148">
        <f t="shared" ref="BI151:BI164" si="18">IF(N151="nulová",J151,0)</f>
        <v>0</v>
      </c>
      <c r="BJ151" s="17" t="s">
        <v>84</v>
      </c>
      <c r="BK151" s="148">
        <f t="shared" ref="BK151:BK164" si="19">ROUND(I151*H151,2)</f>
        <v>0</v>
      </c>
      <c r="BL151" s="17" t="s">
        <v>202</v>
      </c>
      <c r="BM151" s="147" t="s">
        <v>2442</v>
      </c>
    </row>
    <row r="152" spans="2:65" s="1" customFormat="1" ht="16.5" customHeight="1">
      <c r="B152" s="32"/>
      <c r="C152" s="136" t="s">
        <v>321</v>
      </c>
      <c r="D152" s="136" t="s">
        <v>197</v>
      </c>
      <c r="E152" s="137" t="s">
        <v>1783</v>
      </c>
      <c r="F152" s="138" t="s">
        <v>1847</v>
      </c>
      <c r="G152" s="139" t="s">
        <v>523</v>
      </c>
      <c r="H152" s="140">
        <v>4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42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84</v>
      </c>
      <c r="BK152" s="148">
        <f t="shared" si="19"/>
        <v>0</v>
      </c>
      <c r="BL152" s="17" t="s">
        <v>202</v>
      </c>
      <c r="BM152" s="147" t="s">
        <v>2443</v>
      </c>
    </row>
    <row r="153" spans="2:65" s="1" customFormat="1" ht="16.5" customHeight="1">
      <c r="B153" s="32"/>
      <c r="C153" s="136" t="s">
        <v>7</v>
      </c>
      <c r="D153" s="136" t="s">
        <v>197</v>
      </c>
      <c r="E153" s="137" t="s">
        <v>1849</v>
      </c>
      <c r="F153" s="138" t="s">
        <v>1850</v>
      </c>
      <c r="G153" s="139" t="s">
        <v>329</v>
      </c>
      <c r="H153" s="140">
        <v>105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42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84</v>
      </c>
      <c r="BK153" s="148">
        <f t="shared" si="19"/>
        <v>0</v>
      </c>
      <c r="BL153" s="17" t="s">
        <v>202</v>
      </c>
      <c r="BM153" s="147" t="s">
        <v>2444</v>
      </c>
    </row>
    <row r="154" spans="2:65" s="1" customFormat="1" ht="16.5" customHeight="1">
      <c r="B154" s="32"/>
      <c r="C154" s="136" t="s">
        <v>333</v>
      </c>
      <c r="D154" s="136" t="s">
        <v>197</v>
      </c>
      <c r="E154" s="137" t="s">
        <v>1852</v>
      </c>
      <c r="F154" s="138" t="s">
        <v>1853</v>
      </c>
      <c r="G154" s="139" t="s">
        <v>523</v>
      </c>
      <c r="H154" s="140">
        <v>60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42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202</v>
      </c>
      <c r="AT154" s="147" t="s">
        <v>197</v>
      </c>
      <c r="AU154" s="147" t="s">
        <v>84</v>
      </c>
      <c r="AY154" s="17" t="s">
        <v>195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84</v>
      </c>
      <c r="BK154" s="148">
        <f t="shared" si="19"/>
        <v>0</v>
      </c>
      <c r="BL154" s="17" t="s">
        <v>202</v>
      </c>
      <c r="BM154" s="147" t="s">
        <v>2445</v>
      </c>
    </row>
    <row r="155" spans="2:65" s="1" customFormat="1" ht="16.5" customHeight="1">
      <c r="B155" s="32"/>
      <c r="C155" s="136" t="s">
        <v>340</v>
      </c>
      <c r="D155" s="136" t="s">
        <v>197</v>
      </c>
      <c r="E155" s="137" t="s">
        <v>1855</v>
      </c>
      <c r="F155" s="138" t="s">
        <v>1856</v>
      </c>
      <c r="G155" s="139" t="s">
        <v>523</v>
      </c>
      <c r="H155" s="140">
        <v>35</v>
      </c>
      <c r="I155" s="141"/>
      <c r="J155" s="142">
        <f t="shared" si="10"/>
        <v>0</v>
      </c>
      <c r="K155" s="138" t="s">
        <v>1</v>
      </c>
      <c r="L155" s="32"/>
      <c r="M155" s="143" t="s">
        <v>1</v>
      </c>
      <c r="N155" s="144" t="s">
        <v>42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202</v>
      </c>
      <c r="AT155" s="147" t="s">
        <v>197</v>
      </c>
      <c r="AU155" s="147" t="s">
        <v>84</v>
      </c>
      <c r="AY155" s="17" t="s">
        <v>195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84</v>
      </c>
      <c r="BK155" s="148">
        <f t="shared" si="19"/>
        <v>0</v>
      </c>
      <c r="BL155" s="17" t="s">
        <v>202</v>
      </c>
      <c r="BM155" s="147" t="s">
        <v>2446</v>
      </c>
    </row>
    <row r="156" spans="2:65" s="1" customFormat="1" ht="16.5" customHeight="1">
      <c r="B156" s="32"/>
      <c r="C156" s="136" t="s">
        <v>346</v>
      </c>
      <c r="D156" s="136" t="s">
        <v>197</v>
      </c>
      <c r="E156" s="137" t="s">
        <v>1858</v>
      </c>
      <c r="F156" s="138" t="s">
        <v>1859</v>
      </c>
      <c r="G156" s="139" t="s">
        <v>523</v>
      </c>
      <c r="H156" s="140">
        <v>18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42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202</v>
      </c>
      <c r="AT156" s="147" t="s">
        <v>197</v>
      </c>
      <c r="AU156" s="147" t="s">
        <v>84</v>
      </c>
      <c r="AY156" s="17" t="s">
        <v>195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84</v>
      </c>
      <c r="BK156" s="148">
        <f t="shared" si="19"/>
        <v>0</v>
      </c>
      <c r="BL156" s="17" t="s">
        <v>202</v>
      </c>
      <c r="BM156" s="147" t="s">
        <v>2447</v>
      </c>
    </row>
    <row r="157" spans="2:65" s="1" customFormat="1" ht="21.75" customHeight="1">
      <c r="B157" s="32"/>
      <c r="C157" s="136" t="s">
        <v>352</v>
      </c>
      <c r="D157" s="136" t="s">
        <v>197</v>
      </c>
      <c r="E157" s="137" t="s">
        <v>1861</v>
      </c>
      <c r="F157" s="138" t="s">
        <v>1862</v>
      </c>
      <c r="G157" s="139" t="s">
        <v>523</v>
      </c>
      <c r="H157" s="140">
        <v>16</v>
      </c>
      <c r="I157" s="141"/>
      <c r="J157" s="142">
        <f t="shared" si="10"/>
        <v>0</v>
      </c>
      <c r="K157" s="138" t="s">
        <v>1</v>
      </c>
      <c r="L157" s="32"/>
      <c r="M157" s="143" t="s">
        <v>1</v>
      </c>
      <c r="N157" s="144" t="s">
        <v>42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202</v>
      </c>
      <c r="AT157" s="147" t="s">
        <v>197</v>
      </c>
      <c r="AU157" s="147" t="s">
        <v>84</v>
      </c>
      <c r="AY157" s="17" t="s">
        <v>195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84</v>
      </c>
      <c r="BK157" s="148">
        <f t="shared" si="19"/>
        <v>0</v>
      </c>
      <c r="BL157" s="17" t="s">
        <v>202</v>
      </c>
      <c r="BM157" s="147" t="s">
        <v>2448</v>
      </c>
    </row>
    <row r="158" spans="2:65" s="1" customFormat="1" ht="16.5" customHeight="1">
      <c r="B158" s="32"/>
      <c r="C158" s="136" t="s">
        <v>206</v>
      </c>
      <c r="D158" s="136" t="s">
        <v>197</v>
      </c>
      <c r="E158" s="137" t="s">
        <v>1864</v>
      </c>
      <c r="F158" s="138" t="s">
        <v>1865</v>
      </c>
      <c r="G158" s="139" t="s">
        <v>523</v>
      </c>
      <c r="H158" s="140">
        <v>16</v>
      </c>
      <c r="I158" s="141"/>
      <c r="J158" s="142">
        <f t="shared" si="10"/>
        <v>0</v>
      </c>
      <c r="K158" s="138" t="s">
        <v>1</v>
      </c>
      <c r="L158" s="32"/>
      <c r="M158" s="143" t="s">
        <v>1</v>
      </c>
      <c r="N158" s="144" t="s">
        <v>42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202</v>
      </c>
      <c r="AT158" s="147" t="s">
        <v>197</v>
      </c>
      <c r="AU158" s="147" t="s">
        <v>84</v>
      </c>
      <c r="AY158" s="17" t="s">
        <v>195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7" t="s">
        <v>84</v>
      </c>
      <c r="BK158" s="148">
        <f t="shared" si="19"/>
        <v>0</v>
      </c>
      <c r="BL158" s="17" t="s">
        <v>202</v>
      </c>
      <c r="BM158" s="147" t="s">
        <v>2449</v>
      </c>
    </row>
    <row r="159" spans="2:65" s="1" customFormat="1" ht="16.5" customHeight="1">
      <c r="B159" s="32"/>
      <c r="C159" s="136" t="s">
        <v>369</v>
      </c>
      <c r="D159" s="136" t="s">
        <v>197</v>
      </c>
      <c r="E159" s="137" t="s">
        <v>1867</v>
      </c>
      <c r="F159" s="138" t="s">
        <v>1868</v>
      </c>
      <c r="G159" s="139" t="s">
        <v>523</v>
      </c>
      <c r="H159" s="140">
        <v>8</v>
      </c>
      <c r="I159" s="141"/>
      <c r="J159" s="142">
        <f t="shared" si="10"/>
        <v>0</v>
      </c>
      <c r="K159" s="138" t="s">
        <v>1</v>
      </c>
      <c r="L159" s="32"/>
      <c r="M159" s="143" t="s">
        <v>1</v>
      </c>
      <c r="N159" s="144" t="s">
        <v>42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202</v>
      </c>
      <c r="AT159" s="147" t="s">
        <v>197</v>
      </c>
      <c r="AU159" s="147" t="s">
        <v>84</v>
      </c>
      <c r="AY159" s="17" t="s">
        <v>195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7" t="s">
        <v>84</v>
      </c>
      <c r="BK159" s="148">
        <f t="shared" si="19"/>
        <v>0</v>
      </c>
      <c r="BL159" s="17" t="s">
        <v>202</v>
      </c>
      <c r="BM159" s="147" t="s">
        <v>2450</v>
      </c>
    </row>
    <row r="160" spans="2:65" s="1" customFormat="1" ht="16.5" customHeight="1">
      <c r="B160" s="32"/>
      <c r="C160" s="136" t="s">
        <v>373</v>
      </c>
      <c r="D160" s="136" t="s">
        <v>197</v>
      </c>
      <c r="E160" s="137" t="s">
        <v>1870</v>
      </c>
      <c r="F160" s="138" t="s">
        <v>1871</v>
      </c>
      <c r="G160" s="139" t="s">
        <v>523</v>
      </c>
      <c r="H160" s="140">
        <v>1</v>
      </c>
      <c r="I160" s="141"/>
      <c r="J160" s="142">
        <f t="shared" si="10"/>
        <v>0</v>
      </c>
      <c r="K160" s="138" t="s">
        <v>1</v>
      </c>
      <c r="L160" s="32"/>
      <c r="M160" s="143" t="s">
        <v>1</v>
      </c>
      <c r="N160" s="144" t="s">
        <v>42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202</v>
      </c>
      <c r="AT160" s="147" t="s">
        <v>197</v>
      </c>
      <c r="AU160" s="147" t="s">
        <v>84</v>
      </c>
      <c r="AY160" s="17" t="s">
        <v>195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7" t="s">
        <v>84</v>
      </c>
      <c r="BK160" s="148">
        <f t="shared" si="19"/>
        <v>0</v>
      </c>
      <c r="BL160" s="17" t="s">
        <v>202</v>
      </c>
      <c r="BM160" s="147" t="s">
        <v>2451</v>
      </c>
    </row>
    <row r="161" spans="2:65" s="1" customFormat="1" ht="16.5" customHeight="1">
      <c r="B161" s="32"/>
      <c r="C161" s="136" t="s">
        <v>378</v>
      </c>
      <c r="D161" s="136" t="s">
        <v>197</v>
      </c>
      <c r="E161" s="137" t="s">
        <v>1873</v>
      </c>
      <c r="F161" s="138" t="s">
        <v>1874</v>
      </c>
      <c r="G161" s="139" t="s">
        <v>523</v>
      </c>
      <c r="H161" s="140">
        <v>6</v>
      </c>
      <c r="I161" s="141"/>
      <c r="J161" s="142">
        <f t="shared" si="10"/>
        <v>0</v>
      </c>
      <c r="K161" s="138" t="s">
        <v>1</v>
      </c>
      <c r="L161" s="32"/>
      <c r="M161" s="143" t="s">
        <v>1</v>
      </c>
      <c r="N161" s="144" t="s">
        <v>42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202</v>
      </c>
      <c r="AT161" s="147" t="s">
        <v>197</v>
      </c>
      <c r="AU161" s="147" t="s">
        <v>84</v>
      </c>
      <c r="AY161" s="17" t="s">
        <v>195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7" t="s">
        <v>84</v>
      </c>
      <c r="BK161" s="148">
        <f t="shared" si="19"/>
        <v>0</v>
      </c>
      <c r="BL161" s="17" t="s">
        <v>202</v>
      </c>
      <c r="BM161" s="147" t="s">
        <v>2452</v>
      </c>
    </row>
    <row r="162" spans="2:65" s="1" customFormat="1" ht="16.5" customHeight="1">
      <c r="B162" s="32"/>
      <c r="C162" s="136" t="s">
        <v>383</v>
      </c>
      <c r="D162" s="136" t="s">
        <v>197</v>
      </c>
      <c r="E162" s="137" t="s">
        <v>1876</v>
      </c>
      <c r="F162" s="138" t="s">
        <v>1877</v>
      </c>
      <c r="G162" s="139" t="s">
        <v>1878</v>
      </c>
      <c r="H162" s="140">
        <v>70</v>
      </c>
      <c r="I162" s="141"/>
      <c r="J162" s="142">
        <f t="shared" si="10"/>
        <v>0</v>
      </c>
      <c r="K162" s="138" t="s">
        <v>1</v>
      </c>
      <c r="L162" s="32"/>
      <c r="M162" s="143" t="s">
        <v>1</v>
      </c>
      <c r="N162" s="144" t="s">
        <v>42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202</v>
      </c>
      <c r="AT162" s="147" t="s">
        <v>197</v>
      </c>
      <c r="AU162" s="147" t="s">
        <v>84</v>
      </c>
      <c r="AY162" s="17" t="s">
        <v>195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7" t="s">
        <v>84</v>
      </c>
      <c r="BK162" s="148">
        <f t="shared" si="19"/>
        <v>0</v>
      </c>
      <c r="BL162" s="17" t="s">
        <v>202</v>
      </c>
      <c r="BM162" s="147" t="s">
        <v>2453</v>
      </c>
    </row>
    <row r="163" spans="2:65" s="1" customFormat="1" ht="16.5" customHeight="1">
      <c r="B163" s="32"/>
      <c r="C163" s="136" t="s">
        <v>389</v>
      </c>
      <c r="D163" s="136" t="s">
        <v>197</v>
      </c>
      <c r="E163" s="137" t="s">
        <v>1880</v>
      </c>
      <c r="F163" s="138" t="s">
        <v>1881</v>
      </c>
      <c r="G163" s="139" t="s">
        <v>561</v>
      </c>
      <c r="H163" s="140">
        <v>65</v>
      </c>
      <c r="I163" s="141"/>
      <c r="J163" s="142">
        <f t="shared" si="10"/>
        <v>0</v>
      </c>
      <c r="K163" s="138" t="s">
        <v>1</v>
      </c>
      <c r="L163" s="32"/>
      <c r="M163" s="143" t="s">
        <v>1</v>
      </c>
      <c r="N163" s="144" t="s">
        <v>42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202</v>
      </c>
      <c r="AT163" s="147" t="s">
        <v>197</v>
      </c>
      <c r="AU163" s="147" t="s">
        <v>84</v>
      </c>
      <c r="AY163" s="17" t="s">
        <v>195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7" t="s">
        <v>84</v>
      </c>
      <c r="BK163" s="148">
        <f t="shared" si="19"/>
        <v>0</v>
      </c>
      <c r="BL163" s="17" t="s">
        <v>202</v>
      </c>
      <c r="BM163" s="147" t="s">
        <v>2454</v>
      </c>
    </row>
    <row r="164" spans="2:65" s="1" customFormat="1" ht="16.5" customHeight="1">
      <c r="B164" s="32"/>
      <c r="C164" s="136" t="s">
        <v>394</v>
      </c>
      <c r="D164" s="136" t="s">
        <v>197</v>
      </c>
      <c r="E164" s="137" t="s">
        <v>1883</v>
      </c>
      <c r="F164" s="138" t="s">
        <v>1884</v>
      </c>
      <c r="G164" s="139" t="s">
        <v>432</v>
      </c>
      <c r="H164" s="140">
        <v>1</v>
      </c>
      <c r="I164" s="141"/>
      <c r="J164" s="142">
        <f t="shared" si="10"/>
        <v>0</v>
      </c>
      <c r="K164" s="138" t="s">
        <v>1</v>
      </c>
      <c r="L164" s="32"/>
      <c r="M164" s="143" t="s">
        <v>1</v>
      </c>
      <c r="N164" s="144" t="s">
        <v>42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202</v>
      </c>
      <c r="AT164" s="147" t="s">
        <v>197</v>
      </c>
      <c r="AU164" s="147" t="s">
        <v>84</v>
      </c>
      <c r="AY164" s="17" t="s">
        <v>195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7" t="s">
        <v>84</v>
      </c>
      <c r="BK164" s="148">
        <f t="shared" si="19"/>
        <v>0</v>
      </c>
      <c r="BL164" s="17" t="s">
        <v>202</v>
      </c>
      <c r="BM164" s="147" t="s">
        <v>2455</v>
      </c>
    </row>
    <row r="165" spans="2:65" s="11" customFormat="1" ht="25.95" customHeight="1">
      <c r="B165" s="124"/>
      <c r="D165" s="125" t="s">
        <v>76</v>
      </c>
      <c r="E165" s="126" t="s">
        <v>1760</v>
      </c>
      <c r="F165" s="126" t="s">
        <v>1886</v>
      </c>
      <c r="I165" s="127"/>
      <c r="J165" s="128">
        <f>BK165</f>
        <v>0</v>
      </c>
      <c r="L165" s="124"/>
      <c r="M165" s="129"/>
      <c r="P165" s="130">
        <f>SUM(P166:P169)</f>
        <v>0</v>
      </c>
      <c r="R165" s="130">
        <f>SUM(R166:R169)</f>
        <v>0</v>
      </c>
      <c r="T165" s="131">
        <f>SUM(T166:T169)</f>
        <v>0</v>
      </c>
      <c r="AR165" s="125" t="s">
        <v>84</v>
      </c>
      <c r="AT165" s="132" t="s">
        <v>76</v>
      </c>
      <c r="AU165" s="132" t="s">
        <v>77</v>
      </c>
      <c r="AY165" s="125" t="s">
        <v>195</v>
      </c>
      <c r="BK165" s="133">
        <f>SUM(BK166:BK169)</f>
        <v>0</v>
      </c>
    </row>
    <row r="166" spans="2:65" s="1" customFormat="1" ht="24.15" customHeight="1">
      <c r="B166" s="32"/>
      <c r="C166" s="136" t="s">
        <v>403</v>
      </c>
      <c r="D166" s="136" t="s">
        <v>197</v>
      </c>
      <c r="E166" s="137" t="s">
        <v>1887</v>
      </c>
      <c r="F166" s="138" t="s">
        <v>1888</v>
      </c>
      <c r="G166" s="139" t="s">
        <v>523</v>
      </c>
      <c r="H166" s="140">
        <v>24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42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202</v>
      </c>
      <c r="AT166" s="147" t="s">
        <v>197</v>
      </c>
      <c r="AU166" s="147" t="s">
        <v>84</v>
      </c>
      <c r="AY166" s="17" t="s">
        <v>195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84</v>
      </c>
      <c r="BK166" s="148">
        <f>ROUND(I166*H166,2)</f>
        <v>0</v>
      </c>
      <c r="BL166" s="17" t="s">
        <v>202</v>
      </c>
      <c r="BM166" s="147" t="s">
        <v>2456</v>
      </c>
    </row>
    <row r="167" spans="2:65" s="1" customFormat="1" ht="16.5" customHeight="1">
      <c r="B167" s="32"/>
      <c r="C167" s="136" t="s">
        <v>409</v>
      </c>
      <c r="D167" s="136" t="s">
        <v>197</v>
      </c>
      <c r="E167" s="137" t="s">
        <v>1890</v>
      </c>
      <c r="F167" s="138" t="s">
        <v>1891</v>
      </c>
      <c r="G167" s="139" t="s">
        <v>1704</v>
      </c>
      <c r="H167" s="140">
        <v>20</v>
      </c>
      <c r="I167" s="141"/>
      <c r="J167" s="142">
        <f>ROUND(I167*H167,2)</f>
        <v>0</v>
      </c>
      <c r="K167" s="138" t="s">
        <v>1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202</v>
      </c>
      <c r="AT167" s="147" t="s">
        <v>197</v>
      </c>
      <c r="AU167" s="147" t="s">
        <v>84</v>
      </c>
      <c r="AY167" s="17" t="s">
        <v>195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84</v>
      </c>
      <c r="BK167" s="148">
        <f>ROUND(I167*H167,2)</f>
        <v>0</v>
      </c>
      <c r="BL167" s="17" t="s">
        <v>202</v>
      </c>
      <c r="BM167" s="147" t="s">
        <v>2457</v>
      </c>
    </row>
    <row r="168" spans="2:65" s="1" customFormat="1" ht="19.2">
      <c r="B168" s="32"/>
      <c r="D168" s="150" t="s">
        <v>251</v>
      </c>
      <c r="F168" s="170" t="s">
        <v>1893</v>
      </c>
      <c r="I168" s="171"/>
      <c r="L168" s="32"/>
      <c r="M168" s="172"/>
      <c r="T168" s="56"/>
      <c r="AT168" s="17" t="s">
        <v>251</v>
      </c>
      <c r="AU168" s="17" t="s">
        <v>84</v>
      </c>
    </row>
    <row r="169" spans="2:65" s="1" customFormat="1" ht="24.15" customHeight="1">
      <c r="B169" s="32"/>
      <c r="C169" s="136" t="s">
        <v>416</v>
      </c>
      <c r="D169" s="136" t="s">
        <v>197</v>
      </c>
      <c r="E169" s="137" t="s">
        <v>1894</v>
      </c>
      <c r="F169" s="138" t="s">
        <v>1895</v>
      </c>
      <c r="G169" s="139" t="s">
        <v>523</v>
      </c>
      <c r="H169" s="140">
        <v>4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42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202</v>
      </c>
      <c r="AT169" s="147" t="s">
        <v>197</v>
      </c>
      <c r="AU169" s="147" t="s">
        <v>84</v>
      </c>
      <c r="AY169" s="17" t="s">
        <v>195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84</v>
      </c>
      <c r="BK169" s="148">
        <f>ROUND(I169*H169,2)</f>
        <v>0</v>
      </c>
      <c r="BL169" s="17" t="s">
        <v>202</v>
      </c>
      <c r="BM169" s="147" t="s">
        <v>2458</v>
      </c>
    </row>
    <row r="170" spans="2:65" s="11" customFormat="1" ht="25.95" customHeight="1">
      <c r="B170" s="124"/>
      <c r="D170" s="125" t="s">
        <v>76</v>
      </c>
      <c r="E170" s="126" t="s">
        <v>1897</v>
      </c>
      <c r="F170" s="126" t="s">
        <v>1898</v>
      </c>
      <c r="I170" s="127"/>
      <c r="J170" s="128">
        <f>BK170</f>
        <v>0</v>
      </c>
      <c r="L170" s="124"/>
      <c r="M170" s="129"/>
      <c r="P170" s="130">
        <f>SUM(P171:P176)</f>
        <v>0</v>
      </c>
      <c r="R170" s="130">
        <f>SUM(R171:R176)</f>
        <v>0</v>
      </c>
      <c r="T170" s="131">
        <f>SUM(T171:T176)</f>
        <v>0</v>
      </c>
      <c r="AR170" s="125" t="s">
        <v>84</v>
      </c>
      <c r="AT170" s="132" t="s">
        <v>76</v>
      </c>
      <c r="AU170" s="132" t="s">
        <v>77</v>
      </c>
      <c r="AY170" s="125" t="s">
        <v>195</v>
      </c>
      <c r="BK170" s="133">
        <f>SUM(BK171:BK176)</f>
        <v>0</v>
      </c>
    </row>
    <row r="171" spans="2:65" s="1" customFormat="1" ht="24.15" customHeight="1">
      <c r="B171" s="32"/>
      <c r="C171" s="136" t="s">
        <v>423</v>
      </c>
      <c r="D171" s="136" t="s">
        <v>197</v>
      </c>
      <c r="E171" s="137" t="s">
        <v>1899</v>
      </c>
      <c r="F171" s="138" t="s">
        <v>1900</v>
      </c>
      <c r="G171" s="139" t="s">
        <v>1878</v>
      </c>
      <c r="H171" s="140">
        <v>4.5</v>
      </c>
      <c r="I171" s="141"/>
      <c r="J171" s="142">
        <f t="shared" ref="J171:J176" si="20">ROUND(I171*H171,2)</f>
        <v>0</v>
      </c>
      <c r="K171" s="138" t="s">
        <v>1</v>
      </c>
      <c r="L171" s="32"/>
      <c r="M171" s="143" t="s">
        <v>1</v>
      </c>
      <c r="N171" s="144" t="s">
        <v>42</v>
      </c>
      <c r="P171" s="145">
        <f t="shared" ref="P171:P176" si="21">O171*H171</f>
        <v>0</v>
      </c>
      <c r="Q171" s="145">
        <v>0</v>
      </c>
      <c r="R171" s="145">
        <f t="shared" ref="R171:R176" si="22">Q171*H171</f>
        <v>0</v>
      </c>
      <c r="S171" s="145">
        <v>0</v>
      </c>
      <c r="T171" s="146">
        <f t="shared" ref="T171:T176" si="23">S171*H171</f>
        <v>0</v>
      </c>
      <c r="AR171" s="147" t="s">
        <v>202</v>
      </c>
      <c r="AT171" s="147" t="s">
        <v>197</v>
      </c>
      <c r="AU171" s="147" t="s">
        <v>84</v>
      </c>
      <c r="AY171" s="17" t="s">
        <v>195</v>
      </c>
      <c r="BE171" s="148">
        <f t="shared" ref="BE171:BE176" si="24">IF(N171="základní",J171,0)</f>
        <v>0</v>
      </c>
      <c r="BF171" s="148">
        <f t="shared" ref="BF171:BF176" si="25">IF(N171="snížená",J171,0)</f>
        <v>0</v>
      </c>
      <c r="BG171" s="148">
        <f t="shared" ref="BG171:BG176" si="26">IF(N171="zákl. přenesená",J171,0)</f>
        <v>0</v>
      </c>
      <c r="BH171" s="148">
        <f t="shared" ref="BH171:BH176" si="27">IF(N171="sníž. přenesená",J171,0)</f>
        <v>0</v>
      </c>
      <c r="BI171" s="148">
        <f t="shared" ref="BI171:BI176" si="28">IF(N171="nulová",J171,0)</f>
        <v>0</v>
      </c>
      <c r="BJ171" s="17" t="s">
        <v>84</v>
      </c>
      <c r="BK171" s="148">
        <f t="shared" ref="BK171:BK176" si="29">ROUND(I171*H171,2)</f>
        <v>0</v>
      </c>
      <c r="BL171" s="17" t="s">
        <v>202</v>
      </c>
      <c r="BM171" s="147" t="s">
        <v>2459</v>
      </c>
    </row>
    <row r="172" spans="2:65" s="1" customFormat="1" ht="16.5" customHeight="1">
      <c r="B172" s="32"/>
      <c r="C172" s="136" t="s">
        <v>429</v>
      </c>
      <c r="D172" s="136" t="s">
        <v>197</v>
      </c>
      <c r="E172" s="137" t="s">
        <v>1902</v>
      </c>
      <c r="F172" s="138" t="s">
        <v>1903</v>
      </c>
      <c r="G172" s="139" t="s">
        <v>561</v>
      </c>
      <c r="H172" s="140">
        <v>90</v>
      </c>
      <c r="I172" s="141"/>
      <c r="J172" s="142">
        <f t="shared" si="20"/>
        <v>0</v>
      </c>
      <c r="K172" s="138" t="s">
        <v>1</v>
      </c>
      <c r="L172" s="32"/>
      <c r="M172" s="143" t="s">
        <v>1</v>
      </c>
      <c r="N172" s="144" t="s">
        <v>42</v>
      </c>
      <c r="P172" s="145">
        <f t="shared" si="21"/>
        <v>0</v>
      </c>
      <c r="Q172" s="145">
        <v>0</v>
      </c>
      <c r="R172" s="145">
        <f t="shared" si="22"/>
        <v>0</v>
      </c>
      <c r="S172" s="145">
        <v>0</v>
      </c>
      <c r="T172" s="146">
        <f t="shared" si="23"/>
        <v>0</v>
      </c>
      <c r="AR172" s="147" t="s">
        <v>202</v>
      </c>
      <c r="AT172" s="147" t="s">
        <v>197</v>
      </c>
      <c r="AU172" s="147" t="s">
        <v>84</v>
      </c>
      <c r="AY172" s="17" t="s">
        <v>195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7" t="s">
        <v>84</v>
      </c>
      <c r="BK172" s="148">
        <f t="shared" si="29"/>
        <v>0</v>
      </c>
      <c r="BL172" s="17" t="s">
        <v>202</v>
      </c>
      <c r="BM172" s="147" t="s">
        <v>2460</v>
      </c>
    </row>
    <row r="173" spans="2:65" s="1" customFormat="1" ht="16.5" customHeight="1">
      <c r="B173" s="32"/>
      <c r="C173" s="136" t="s">
        <v>436</v>
      </c>
      <c r="D173" s="136" t="s">
        <v>197</v>
      </c>
      <c r="E173" s="137" t="s">
        <v>2461</v>
      </c>
      <c r="F173" s="138" t="s">
        <v>2462</v>
      </c>
      <c r="G173" s="139" t="s">
        <v>561</v>
      </c>
      <c r="H173" s="140">
        <v>20</v>
      </c>
      <c r="I173" s="141"/>
      <c r="J173" s="142">
        <f t="shared" si="20"/>
        <v>0</v>
      </c>
      <c r="K173" s="138" t="s">
        <v>1</v>
      </c>
      <c r="L173" s="32"/>
      <c r="M173" s="143" t="s">
        <v>1</v>
      </c>
      <c r="N173" s="144" t="s">
        <v>42</v>
      </c>
      <c r="P173" s="145">
        <f t="shared" si="21"/>
        <v>0</v>
      </c>
      <c r="Q173" s="145">
        <v>0</v>
      </c>
      <c r="R173" s="145">
        <f t="shared" si="22"/>
        <v>0</v>
      </c>
      <c r="S173" s="145">
        <v>0</v>
      </c>
      <c r="T173" s="146">
        <f t="shared" si="23"/>
        <v>0</v>
      </c>
      <c r="AR173" s="147" t="s">
        <v>202</v>
      </c>
      <c r="AT173" s="147" t="s">
        <v>197</v>
      </c>
      <c r="AU173" s="147" t="s">
        <v>84</v>
      </c>
      <c r="AY173" s="17" t="s">
        <v>195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7" t="s">
        <v>84</v>
      </c>
      <c r="BK173" s="148">
        <f t="shared" si="29"/>
        <v>0</v>
      </c>
      <c r="BL173" s="17" t="s">
        <v>202</v>
      </c>
      <c r="BM173" s="147" t="s">
        <v>2463</v>
      </c>
    </row>
    <row r="174" spans="2:65" s="1" customFormat="1" ht="16.5" customHeight="1">
      <c r="B174" s="32"/>
      <c r="C174" s="136" t="s">
        <v>440</v>
      </c>
      <c r="D174" s="136" t="s">
        <v>197</v>
      </c>
      <c r="E174" s="137" t="s">
        <v>1905</v>
      </c>
      <c r="F174" s="138" t="s">
        <v>1881</v>
      </c>
      <c r="G174" s="139" t="s">
        <v>561</v>
      </c>
      <c r="H174" s="140">
        <v>180</v>
      </c>
      <c r="I174" s="141"/>
      <c r="J174" s="142">
        <f t="shared" si="20"/>
        <v>0</v>
      </c>
      <c r="K174" s="138" t="s">
        <v>1</v>
      </c>
      <c r="L174" s="32"/>
      <c r="M174" s="143" t="s">
        <v>1</v>
      </c>
      <c r="N174" s="144" t="s">
        <v>42</v>
      </c>
      <c r="P174" s="145">
        <f t="shared" si="21"/>
        <v>0</v>
      </c>
      <c r="Q174" s="145">
        <v>0</v>
      </c>
      <c r="R174" s="145">
        <f t="shared" si="22"/>
        <v>0</v>
      </c>
      <c r="S174" s="145">
        <v>0</v>
      </c>
      <c r="T174" s="146">
        <f t="shared" si="23"/>
        <v>0</v>
      </c>
      <c r="AR174" s="147" t="s">
        <v>202</v>
      </c>
      <c r="AT174" s="147" t="s">
        <v>197</v>
      </c>
      <c r="AU174" s="147" t="s">
        <v>84</v>
      </c>
      <c r="AY174" s="17" t="s">
        <v>195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7" t="s">
        <v>84</v>
      </c>
      <c r="BK174" s="148">
        <f t="shared" si="29"/>
        <v>0</v>
      </c>
      <c r="BL174" s="17" t="s">
        <v>202</v>
      </c>
      <c r="BM174" s="147" t="s">
        <v>2464</v>
      </c>
    </row>
    <row r="175" spans="2:65" s="1" customFormat="1" ht="16.5" customHeight="1">
      <c r="B175" s="32"/>
      <c r="C175" s="136" t="s">
        <v>267</v>
      </c>
      <c r="D175" s="136" t="s">
        <v>197</v>
      </c>
      <c r="E175" s="137" t="s">
        <v>1907</v>
      </c>
      <c r="F175" s="138" t="s">
        <v>1908</v>
      </c>
      <c r="G175" s="139" t="s">
        <v>237</v>
      </c>
      <c r="H175" s="140">
        <v>3.4</v>
      </c>
      <c r="I175" s="141"/>
      <c r="J175" s="142">
        <f t="shared" si="20"/>
        <v>0</v>
      </c>
      <c r="K175" s="138" t="s">
        <v>1</v>
      </c>
      <c r="L175" s="32"/>
      <c r="M175" s="143" t="s">
        <v>1</v>
      </c>
      <c r="N175" s="144" t="s">
        <v>42</v>
      </c>
      <c r="P175" s="145">
        <f t="shared" si="21"/>
        <v>0</v>
      </c>
      <c r="Q175" s="145">
        <v>0</v>
      </c>
      <c r="R175" s="145">
        <f t="shared" si="22"/>
        <v>0</v>
      </c>
      <c r="S175" s="145">
        <v>0</v>
      </c>
      <c r="T175" s="146">
        <f t="shared" si="23"/>
        <v>0</v>
      </c>
      <c r="AR175" s="147" t="s">
        <v>202</v>
      </c>
      <c r="AT175" s="147" t="s">
        <v>197</v>
      </c>
      <c r="AU175" s="147" t="s">
        <v>84</v>
      </c>
      <c r="AY175" s="17" t="s">
        <v>195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7" t="s">
        <v>84</v>
      </c>
      <c r="BK175" s="148">
        <f t="shared" si="29"/>
        <v>0</v>
      </c>
      <c r="BL175" s="17" t="s">
        <v>202</v>
      </c>
      <c r="BM175" s="147" t="s">
        <v>2465</v>
      </c>
    </row>
    <row r="176" spans="2:65" s="1" customFormat="1" ht="16.5" customHeight="1">
      <c r="B176" s="32"/>
      <c r="C176" s="136" t="s">
        <v>451</v>
      </c>
      <c r="D176" s="136" t="s">
        <v>197</v>
      </c>
      <c r="E176" s="137" t="s">
        <v>1910</v>
      </c>
      <c r="F176" s="138" t="s">
        <v>1911</v>
      </c>
      <c r="G176" s="139" t="s">
        <v>561</v>
      </c>
      <c r="H176" s="140">
        <v>25</v>
      </c>
      <c r="I176" s="141"/>
      <c r="J176" s="142">
        <f t="shared" si="20"/>
        <v>0</v>
      </c>
      <c r="K176" s="138" t="s">
        <v>1</v>
      </c>
      <c r="L176" s="32"/>
      <c r="M176" s="193" t="s">
        <v>1</v>
      </c>
      <c r="N176" s="194" t="s">
        <v>42</v>
      </c>
      <c r="O176" s="195"/>
      <c r="P176" s="196">
        <f t="shared" si="21"/>
        <v>0</v>
      </c>
      <c r="Q176" s="196">
        <v>0</v>
      </c>
      <c r="R176" s="196">
        <f t="shared" si="22"/>
        <v>0</v>
      </c>
      <c r="S176" s="196">
        <v>0</v>
      </c>
      <c r="T176" s="197">
        <f t="shared" si="23"/>
        <v>0</v>
      </c>
      <c r="AR176" s="147" t="s">
        <v>202</v>
      </c>
      <c r="AT176" s="147" t="s">
        <v>197</v>
      </c>
      <c r="AU176" s="147" t="s">
        <v>84</v>
      </c>
      <c r="AY176" s="17" t="s">
        <v>195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7" t="s">
        <v>84</v>
      </c>
      <c r="BK176" s="148">
        <f t="shared" si="29"/>
        <v>0</v>
      </c>
      <c r="BL176" s="17" t="s">
        <v>202</v>
      </c>
      <c r="BM176" s="147" t="s">
        <v>2466</v>
      </c>
    </row>
    <row r="177" spans="2:12" s="1" customFormat="1" ht="6.9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32"/>
    </row>
  </sheetData>
  <sheetProtection algorithmName="SHA-512" hashValue="DC7vCeJ3aHxOWCJgU+NhHYsoA+hjM3EjFSMXi0EwMdR5b0JpizNrqwvsTtfHhMLjsTtsrL2X0q8GarXfnyDVFg==" saltValue="P5vIitgiU4YcU0HYmnjh2JDSHeslT/B9Y+guLCCBypeC/+8KTfyrSX8aA6th7TgM/WBZbHNoua9BY/ycMn7pQg==" spinCount="100000" sheet="1" objects="1" scenarios="1" formatColumns="0" formatRows="0" autoFilter="0"/>
  <autoFilter ref="C126:K176" xr:uid="{00000000-0009-0000-0000-00000D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31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136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2467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2468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ROUND(J137,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ROUND((SUM(BE137:BE318)),  2)</f>
        <v>0</v>
      </c>
      <c r="I35" s="96">
        <v>0.21</v>
      </c>
      <c r="J35" s="86">
        <f>ROUND(((SUM(BE137:BE318))*I35),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ROUND((SUM(BF137:BF318)),  2)</f>
        <v>0</v>
      </c>
      <c r="I36" s="96">
        <v>0.15</v>
      </c>
      <c r="J36" s="86">
        <f>ROUND(((SUM(BF137:BF318))*I36),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ROUND((SUM(BG137:BG318)),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ROUND((SUM(BH137:BH318)),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ROUND((SUM(BI137:BI318)),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2467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03.1 - Bourací práce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J137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J138</f>
        <v>0</v>
      </c>
      <c r="L99" s="108"/>
    </row>
    <row r="100" spans="2:47" s="9" customFormat="1" ht="19.95" customHeight="1">
      <c r="B100" s="112"/>
      <c r="D100" s="113" t="s">
        <v>163</v>
      </c>
      <c r="E100" s="114"/>
      <c r="F100" s="114"/>
      <c r="G100" s="114"/>
      <c r="H100" s="114"/>
      <c r="I100" s="114"/>
      <c r="J100" s="115">
        <f>J139</f>
        <v>0</v>
      </c>
      <c r="L100" s="112"/>
    </row>
    <row r="101" spans="2:47" s="9" customFormat="1" ht="19.95" customHeight="1">
      <c r="B101" s="112"/>
      <c r="D101" s="113" t="s">
        <v>165</v>
      </c>
      <c r="E101" s="114"/>
      <c r="F101" s="114"/>
      <c r="G101" s="114"/>
      <c r="H101" s="114"/>
      <c r="I101" s="114"/>
      <c r="J101" s="115">
        <f>J154</f>
        <v>0</v>
      </c>
      <c r="L101" s="112"/>
    </row>
    <row r="102" spans="2:47" s="9" customFormat="1" ht="19.95" customHeight="1">
      <c r="B102" s="112"/>
      <c r="D102" s="113" t="s">
        <v>166</v>
      </c>
      <c r="E102" s="114"/>
      <c r="F102" s="114"/>
      <c r="G102" s="114"/>
      <c r="H102" s="114"/>
      <c r="I102" s="114"/>
      <c r="J102" s="115">
        <f>J215</f>
        <v>0</v>
      </c>
      <c r="L102" s="112"/>
    </row>
    <row r="103" spans="2:47" s="8" customFormat="1" ht="24.9" customHeight="1">
      <c r="B103" s="108"/>
      <c r="D103" s="109" t="s">
        <v>167</v>
      </c>
      <c r="E103" s="110"/>
      <c r="F103" s="110"/>
      <c r="G103" s="110"/>
      <c r="H103" s="110"/>
      <c r="I103" s="110"/>
      <c r="J103" s="111">
        <f>J230</f>
        <v>0</v>
      </c>
      <c r="L103" s="108"/>
    </row>
    <row r="104" spans="2:47" s="9" customFormat="1" ht="19.95" customHeight="1">
      <c r="B104" s="112"/>
      <c r="D104" s="113" t="s">
        <v>168</v>
      </c>
      <c r="E104" s="114"/>
      <c r="F104" s="114"/>
      <c r="G104" s="114"/>
      <c r="H104" s="114"/>
      <c r="I104" s="114"/>
      <c r="J104" s="115">
        <f>J231</f>
        <v>0</v>
      </c>
      <c r="L104" s="112"/>
    </row>
    <row r="105" spans="2:47" s="9" customFormat="1" ht="19.95" customHeight="1">
      <c r="B105" s="112"/>
      <c r="D105" s="113" t="s">
        <v>169</v>
      </c>
      <c r="E105" s="114"/>
      <c r="F105" s="114"/>
      <c r="G105" s="114"/>
      <c r="H105" s="114"/>
      <c r="I105" s="114"/>
      <c r="J105" s="115">
        <f>J235</f>
        <v>0</v>
      </c>
      <c r="L105" s="112"/>
    </row>
    <row r="106" spans="2:47" s="9" customFormat="1" ht="19.95" customHeight="1">
      <c r="B106" s="112"/>
      <c r="D106" s="113" t="s">
        <v>170</v>
      </c>
      <c r="E106" s="114"/>
      <c r="F106" s="114"/>
      <c r="G106" s="114"/>
      <c r="H106" s="114"/>
      <c r="I106" s="114"/>
      <c r="J106" s="115">
        <f>J239</f>
        <v>0</v>
      </c>
      <c r="L106" s="112"/>
    </row>
    <row r="107" spans="2:47" s="9" customFormat="1" ht="19.95" customHeight="1">
      <c r="B107" s="112"/>
      <c r="D107" s="113" t="s">
        <v>171</v>
      </c>
      <c r="E107" s="114"/>
      <c r="F107" s="114"/>
      <c r="G107" s="114"/>
      <c r="H107" s="114"/>
      <c r="I107" s="114"/>
      <c r="J107" s="115">
        <f>J243</f>
        <v>0</v>
      </c>
      <c r="L107" s="112"/>
    </row>
    <row r="108" spans="2:47" s="9" customFormat="1" ht="19.95" customHeight="1">
      <c r="B108" s="112"/>
      <c r="D108" s="113" t="s">
        <v>172</v>
      </c>
      <c r="E108" s="114"/>
      <c r="F108" s="114"/>
      <c r="G108" s="114"/>
      <c r="H108" s="114"/>
      <c r="I108" s="114"/>
      <c r="J108" s="115">
        <f>J246</f>
        <v>0</v>
      </c>
      <c r="L108" s="112"/>
    </row>
    <row r="109" spans="2:47" s="9" customFormat="1" ht="19.95" customHeight="1">
      <c r="B109" s="112"/>
      <c r="D109" s="113" t="s">
        <v>173</v>
      </c>
      <c r="E109" s="114"/>
      <c r="F109" s="114"/>
      <c r="G109" s="114"/>
      <c r="H109" s="114"/>
      <c r="I109" s="114"/>
      <c r="J109" s="115">
        <f>J249</f>
        <v>0</v>
      </c>
      <c r="L109" s="112"/>
    </row>
    <row r="110" spans="2:47" s="9" customFormat="1" ht="19.95" customHeight="1">
      <c r="B110" s="112"/>
      <c r="D110" s="113" t="s">
        <v>174</v>
      </c>
      <c r="E110" s="114"/>
      <c r="F110" s="114"/>
      <c r="G110" s="114"/>
      <c r="H110" s="114"/>
      <c r="I110" s="114"/>
      <c r="J110" s="115">
        <f>J254</f>
        <v>0</v>
      </c>
      <c r="L110" s="112"/>
    </row>
    <row r="111" spans="2:47" s="9" customFormat="1" ht="19.95" customHeight="1">
      <c r="B111" s="112"/>
      <c r="D111" s="113" t="s">
        <v>175</v>
      </c>
      <c r="E111" s="114"/>
      <c r="F111" s="114"/>
      <c r="G111" s="114"/>
      <c r="H111" s="114"/>
      <c r="I111" s="114"/>
      <c r="J111" s="115">
        <f>J271</f>
        <v>0</v>
      </c>
      <c r="L111" s="112"/>
    </row>
    <row r="112" spans="2:47" s="9" customFormat="1" ht="19.95" customHeight="1">
      <c r="B112" s="112"/>
      <c r="D112" s="113" t="s">
        <v>176</v>
      </c>
      <c r="E112" s="114"/>
      <c r="F112" s="114"/>
      <c r="G112" s="114"/>
      <c r="H112" s="114"/>
      <c r="I112" s="114"/>
      <c r="J112" s="115">
        <f>J279</f>
        <v>0</v>
      </c>
      <c r="L112" s="112"/>
    </row>
    <row r="113" spans="2:12" s="9" customFormat="1" ht="19.95" customHeight="1">
      <c r="B113" s="112"/>
      <c r="D113" s="113" t="s">
        <v>177</v>
      </c>
      <c r="E113" s="114"/>
      <c r="F113" s="114"/>
      <c r="G113" s="114"/>
      <c r="H113" s="114"/>
      <c r="I113" s="114"/>
      <c r="J113" s="115">
        <f>J299</f>
        <v>0</v>
      </c>
      <c r="L113" s="112"/>
    </row>
    <row r="114" spans="2:12" s="9" customFormat="1" ht="19.95" customHeight="1">
      <c r="B114" s="112"/>
      <c r="D114" s="113" t="s">
        <v>178</v>
      </c>
      <c r="E114" s="114"/>
      <c r="F114" s="114"/>
      <c r="G114" s="114"/>
      <c r="H114" s="114"/>
      <c r="I114" s="114"/>
      <c r="J114" s="115">
        <f>J311</f>
        <v>0</v>
      </c>
      <c r="L114" s="112"/>
    </row>
    <row r="115" spans="2:12" s="8" customFormat="1" ht="24.9" customHeight="1">
      <c r="B115" s="108"/>
      <c r="D115" s="109" t="s">
        <v>179</v>
      </c>
      <c r="E115" s="110"/>
      <c r="F115" s="110"/>
      <c r="G115" s="110"/>
      <c r="H115" s="110"/>
      <c r="I115" s="110"/>
      <c r="J115" s="111">
        <f>J315</f>
        <v>0</v>
      </c>
      <c r="L115" s="108"/>
    </row>
    <row r="116" spans="2:12" s="1" customFormat="1" ht="21.75" customHeight="1">
      <c r="B116" s="32"/>
      <c r="L116" s="32"/>
    </row>
    <row r="117" spans="2:12" s="1" customFormat="1" ht="6.9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6.9" customHeight="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4.9" customHeight="1">
      <c r="B122" s="32"/>
      <c r="C122" s="21" t="s">
        <v>180</v>
      </c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16</v>
      </c>
      <c r="L124" s="32"/>
    </row>
    <row r="125" spans="2:12" s="1" customFormat="1" ht="16.5" customHeight="1">
      <c r="B125" s="32"/>
      <c r="E125" s="243" t="str">
        <f>E7</f>
        <v>Rekonstrukce objektu garáží nákladních vozidel Trutnov</v>
      </c>
      <c r="F125" s="244"/>
      <c r="G125" s="244"/>
      <c r="H125" s="244"/>
      <c r="L125" s="32"/>
    </row>
    <row r="126" spans="2:12" ht="12" customHeight="1">
      <c r="B126" s="20"/>
      <c r="C126" s="27" t="s">
        <v>153</v>
      </c>
      <c r="L126" s="20"/>
    </row>
    <row r="127" spans="2:12" s="1" customFormat="1" ht="16.5" customHeight="1">
      <c r="B127" s="32"/>
      <c r="E127" s="243" t="s">
        <v>2467</v>
      </c>
      <c r="F127" s="245"/>
      <c r="G127" s="245"/>
      <c r="H127" s="245"/>
      <c r="L127" s="32"/>
    </row>
    <row r="128" spans="2:12" s="1" customFormat="1" ht="12" customHeight="1">
      <c r="B128" s="32"/>
      <c r="C128" s="27" t="s">
        <v>155</v>
      </c>
      <c r="L128" s="32"/>
    </row>
    <row r="129" spans="2:65" s="1" customFormat="1" ht="16.5" customHeight="1">
      <c r="B129" s="32"/>
      <c r="E129" s="208" t="str">
        <f>E11</f>
        <v>03.1 - Bourací práce</v>
      </c>
      <c r="F129" s="245"/>
      <c r="G129" s="245"/>
      <c r="H129" s="245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F14</f>
        <v>Trutnov</v>
      </c>
      <c r="I131" s="27" t="s">
        <v>22</v>
      </c>
      <c r="J131" s="52" t="str">
        <f>IF(J14="","",J14)</f>
        <v>9. 1. 2023</v>
      </c>
      <c r="L131" s="32"/>
    </row>
    <row r="132" spans="2:65" s="1" customFormat="1" ht="6.9" customHeight="1">
      <c r="B132" s="32"/>
      <c r="L132" s="32"/>
    </row>
    <row r="133" spans="2:65" s="1" customFormat="1" ht="15.15" customHeight="1">
      <c r="B133" s="32"/>
      <c r="C133" s="27" t="s">
        <v>24</v>
      </c>
      <c r="F133" s="25" t="str">
        <f>E17</f>
        <v>Údržba silnic Královéhradeckého kraje a.s.</v>
      </c>
      <c r="I133" s="27" t="s">
        <v>30</v>
      </c>
      <c r="J133" s="30" t="str">
        <f>E23</f>
        <v>IRBOS s.r.o.</v>
      </c>
      <c r="L133" s="32"/>
    </row>
    <row r="134" spans="2:65" s="1" customFormat="1" ht="15.15" customHeight="1">
      <c r="B134" s="32"/>
      <c r="C134" s="27" t="s">
        <v>28</v>
      </c>
      <c r="F134" s="25" t="str">
        <f>IF(E20="","",E20)</f>
        <v>Vyplň údaj</v>
      </c>
      <c r="I134" s="27" t="s">
        <v>33</v>
      </c>
      <c r="J134" s="30" t="str">
        <f>E26</f>
        <v xml:space="preserve"> 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16"/>
      <c r="C136" s="117" t="s">
        <v>181</v>
      </c>
      <c r="D136" s="118" t="s">
        <v>62</v>
      </c>
      <c r="E136" s="118" t="s">
        <v>58</v>
      </c>
      <c r="F136" s="118" t="s">
        <v>59</v>
      </c>
      <c r="G136" s="118" t="s">
        <v>182</v>
      </c>
      <c r="H136" s="118" t="s">
        <v>183</v>
      </c>
      <c r="I136" s="118" t="s">
        <v>184</v>
      </c>
      <c r="J136" s="118" t="s">
        <v>159</v>
      </c>
      <c r="K136" s="119" t="s">
        <v>185</v>
      </c>
      <c r="L136" s="116"/>
      <c r="M136" s="59" t="s">
        <v>1</v>
      </c>
      <c r="N136" s="60" t="s">
        <v>41</v>
      </c>
      <c r="O136" s="60" t="s">
        <v>186</v>
      </c>
      <c r="P136" s="60" t="s">
        <v>187</v>
      </c>
      <c r="Q136" s="60" t="s">
        <v>188</v>
      </c>
      <c r="R136" s="60" t="s">
        <v>189</v>
      </c>
      <c r="S136" s="60" t="s">
        <v>190</v>
      </c>
      <c r="T136" s="61" t="s">
        <v>191</v>
      </c>
    </row>
    <row r="137" spans="2:65" s="1" customFormat="1" ht="22.8" customHeight="1">
      <c r="B137" s="32"/>
      <c r="C137" s="64" t="s">
        <v>192</v>
      </c>
      <c r="J137" s="120">
        <f>BK137</f>
        <v>0</v>
      </c>
      <c r="L137" s="32"/>
      <c r="M137" s="62"/>
      <c r="N137" s="53"/>
      <c r="O137" s="53"/>
      <c r="P137" s="121">
        <f>P138+P230+P315</f>
        <v>0</v>
      </c>
      <c r="Q137" s="53"/>
      <c r="R137" s="121">
        <f>R138+R230+R315</f>
        <v>0.27328520000000001</v>
      </c>
      <c r="S137" s="53"/>
      <c r="T137" s="122">
        <f>T138+T230+T315</f>
        <v>573.8886991600001</v>
      </c>
      <c r="AT137" s="17" t="s">
        <v>76</v>
      </c>
      <c r="AU137" s="17" t="s">
        <v>161</v>
      </c>
      <c r="BK137" s="123">
        <f>BK138+BK230+BK315</f>
        <v>0</v>
      </c>
    </row>
    <row r="138" spans="2:65" s="11" customFormat="1" ht="25.95" customHeight="1">
      <c r="B138" s="124"/>
      <c r="D138" s="125" t="s">
        <v>76</v>
      </c>
      <c r="E138" s="126" t="s">
        <v>193</v>
      </c>
      <c r="F138" s="126" t="s">
        <v>194</v>
      </c>
      <c r="I138" s="127"/>
      <c r="J138" s="128">
        <f>BK138</f>
        <v>0</v>
      </c>
      <c r="L138" s="124"/>
      <c r="M138" s="129"/>
      <c r="P138" s="130">
        <f>P139+P154+P215</f>
        <v>0</v>
      </c>
      <c r="R138" s="130">
        <f>R139+R154+R215</f>
        <v>6.744E-3</v>
      </c>
      <c r="T138" s="131">
        <f>T139+T154+T215</f>
        <v>517.31185600000015</v>
      </c>
      <c r="AR138" s="125" t="s">
        <v>84</v>
      </c>
      <c r="AT138" s="132" t="s">
        <v>76</v>
      </c>
      <c r="AU138" s="132" t="s">
        <v>77</v>
      </c>
      <c r="AY138" s="125" t="s">
        <v>195</v>
      </c>
      <c r="BK138" s="133">
        <f>BK139+BK154+BK215</f>
        <v>0</v>
      </c>
    </row>
    <row r="139" spans="2:65" s="11" customFormat="1" ht="22.8" customHeight="1">
      <c r="B139" s="124"/>
      <c r="D139" s="125" t="s">
        <v>76</v>
      </c>
      <c r="E139" s="134" t="s">
        <v>84</v>
      </c>
      <c r="F139" s="134" t="s">
        <v>196</v>
      </c>
      <c r="I139" s="127"/>
      <c r="J139" s="135">
        <f>BK139</f>
        <v>0</v>
      </c>
      <c r="L139" s="124"/>
      <c r="M139" s="129"/>
      <c r="P139" s="130">
        <f>SUM(P140:P153)</f>
        <v>0</v>
      </c>
      <c r="R139" s="130">
        <f>SUM(R140:R153)</f>
        <v>0</v>
      </c>
      <c r="T139" s="131">
        <f>SUM(T140:T153)</f>
        <v>0</v>
      </c>
      <c r="AR139" s="125" t="s">
        <v>84</v>
      </c>
      <c r="AT139" s="132" t="s">
        <v>76</v>
      </c>
      <c r="AU139" s="132" t="s">
        <v>84</v>
      </c>
      <c r="AY139" s="125" t="s">
        <v>195</v>
      </c>
      <c r="BK139" s="133">
        <f>SUM(BK140:BK153)</f>
        <v>0</v>
      </c>
    </row>
    <row r="140" spans="2:65" s="1" customFormat="1" ht="33" customHeight="1">
      <c r="B140" s="32"/>
      <c r="C140" s="136" t="s">
        <v>84</v>
      </c>
      <c r="D140" s="136" t="s">
        <v>197</v>
      </c>
      <c r="E140" s="137" t="s">
        <v>212</v>
      </c>
      <c r="F140" s="138" t="s">
        <v>213</v>
      </c>
      <c r="G140" s="139" t="s">
        <v>214</v>
      </c>
      <c r="H140" s="140">
        <v>55.488</v>
      </c>
      <c r="I140" s="141"/>
      <c r="J140" s="142">
        <f>ROUND(I140*H140,2)</f>
        <v>0</v>
      </c>
      <c r="K140" s="138" t="s">
        <v>201</v>
      </c>
      <c r="L140" s="32"/>
      <c r="M140" s="143" t="s">
        <v>1</v>
      </c>
      <c r="N140" s="144" t="s">
        <v>42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202</v>
      </c>
      <c r="AT140" s="147" t="s">
        <v>197</v>
      </c>
      <c r="AU140" s="147" t="s">
        <v>86</v>
      </c>
      <c r="AY140" s="17" t="s">
        <v>195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84</v>
      </c>
      <c r="BK140" s="148">
        <f>ROUND(I140*H140,2)</f>
        <v>0</v>
      </c>
      <c r="BL140" s="17" t="s">
        <v>202</v>
      </c>
      <c r="BM140" s="147" t="s">
        <v>2469</v>
      </c>
    </row>
    <row r="141" spans="2:65" s="12" customFormat="1" ht="10.199999999999999">
      <c r="B141" s="149"/>
      <c r="D141" s="150" t="s">
        <v>204</v>
      </c>
      <c r="E141" s="151" t="s">
        <v>1</v>
      </c>
      <c r="F141" s="152" t="s">
        <v>210</v>
      </c>
      <c r="H141" s="151" t="s">
        <v>1</v>
      </c>
      <c r="I141" s="153"/>
      <c r="L141" s="149"/>
      <c r="M141" s="154"/>
      <c r="T141" s="155"/>
      <c r="AT141" s="151" t="s">
        <v>204</v>
      </c>
      <c r="AU141" s="151" t="s">
        <v>86</v>
      </c>
      <c r="AV141" s="12" t="s">
        <v>84</v>
      </c>
      <c r="AW141" s="12" t="s">
        <v>32</v>
      </c>
      <c r="AX141" s="12" t="s">
        <v>77</v>
      </c>
      <c r="AY141" s="151" t="s">
        <v>195</v>
      </c>
    </row>
    <row r="142" spans="2:65" s="12" customFormat="1" ht="10.199999999999999">
      <c r="B142" s="149"/>
      <c r="D142" s="150" t="s">
        <v>204</v>
      </c>
      <c r="E142" s="151" t="s">
        <v>1</v>
      </c>
      <c r="F142" s="152" t="s">
        <v>218</v>
      </c>
      <c r="H142" s="151" t="s">
        <v>1</v>
      </c>
      <c r="I142" s="153"/>
      <c r="L142" s="149"/>
      <c r="M142" s="154"/>
      <c r="T142" s="155"/>
      <c r="AT142" s="151" t="s">
        <v>204</v>
      </c>
      <c r="AU142" s="151" t="s">
        <v>86</v>
      </c>
      <c r="AV142" s="12" t="s">
        <v>84</v>
      </c>
      <c r="AW142" s="12" t="s">
        <v>32</v>
      </c>
      <c r="AX142" s="12" t="s">
        <v>77</v>
      </c>
      <c r="AY142" s="151" t="s">
        <v>195</v>
      </c>
    </row>
    <row r="143" spans="2:65" s="13" customFormat="1" ht="10.199999999999999">
      <c r="B143" s="156"/>
      <c r="D143" s="150" t="s">
        <v>204</v>
      </c>
      <c r="E143" s="157" t="s">
        <v>1</v>
      </c>
      <c r="F143" s="158" t="s">
        <v>1916</v>
      </c>
      <c r="H143" s="159">
        <v>55.488</v>
      </c>
      <c r="I143" s="160"/>
      <c r="L143" s="156"/>
      <c r="M143" s="161"/>
      <c r="T143" s="162"/>
      <c r="AT143" s="157" t="s">
        <v>204</v>
      </c>
      <c r="AU143" s="157" t="s">
        <v>86</v>
      </c>
      <c r="AV143" s="13" t="s">
        <v>86</v>
      </c>
      <c r="AW143" s="13" t="s">
        <v>32</v>
      </c>
      <c r="AX143" s="13" t="s">
        <v>77</v>
      </c>
      <c r="AY143" s="157" t="s">
        <v>195</v>
      </c>
    </row>
    <row r="144" spans="2:65" s="14" customFormat="1" ht="10.199999999999999">
      <c r="B144" s="163"/>
      <c r="D144" s="150" t="s">
        <v>204</v>
      </c>
      <c r="E144" s="164" t="s">
        <v>1</v>
      </c>
      <c r="F144" s="165" t="s">
        <v>220</v>
      </c>
      <c r="H144" s="166">
        <v>55.488</v>
      </c>
      <c r="I144" s="167"/>
      <c r="L144" s="163"/>
      <c r="M144" s="168"/>
      <c r="T144" s="169"/>
      <c r="AT144" s="164" t="s">
        <v>204</v>
      </c>
      <c r="AU144" s="164" t="s">
        <v>86</v>
      </c>
      <c r="AV144" s="14" t="s">
        <v>202</v>
      </c>
      <c r="AW144" s="14" t="s">
        <v>32</v>
      </c>
      <c r="AX144" s="14" t="s">
        <v>84</v>
      </c>
      <c r="AY144" s="164" t="s">
        <v>195</v>
      </c>
    </row>
    <row r="145" spans="2:65" s="1" customFormat="1" ht="24.15" customHeight="1">
      <c r="B145" s="32"/>
      <c r="C145" s="136" t="s">
        <v>86</v>
      </c>
      <c r="D145" s="136" t="s">
        <v>197</v>
      </c>
      <c r="E145" s="137" t="s">
        <v>221</v>
      </c>
      <c r="F145" s="138" t="s">
        <v>222</v>
      </c>
      <c r="G145" s="139" t="s">
        <v>214</v>
      </c>
      <c r="H145" s="140">
        <v>55.488</v>
      </c>
      <c r="I145" s="141"/>
      <c r="J145" s="142">
        <f>ROUND(I145*H145,2)</f>
        <v>0</v>
      </c>
      <c r="K145" s="138" t="s">
        <v>201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86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2470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1918</v>
      </c>
      <c r="H146" s="159">
        <v>55.488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84</v>
      </c>
      <c r="AY146" s="157" t="s">
        <v>195</v>
      </c>
    </row>
    <row r="147" spans="2:65" s="1" customFormat="1" ht="37.799999999999997" customHeight="1">
      <c r="B147" s="32"/>
      <c r="C147" s="136" t="s">
        <v>100</v>
      </c>
      <c r="D147" s="136" t="s">
        <v>197</v>
      </c>
      <c r="E147" s="137" t="s">
        <v>226</v>
      </c>
      <c r="F147" s="138" t="s">
        <v>227</v>
      </c>
      <c r="G147" s="139" t="s">
        <v>214</v>
      </c>
      <c r="H147" s="140">
        <v>1054.2719999999999</v>
      </c>
      <c r="I147" s="141"/>
      <c r="J147" s="142">
        <f>ROUND(I147*H147,2)</f>
        <v>0</v>
      </c>
      <c r="K147" s="138" t="s">
        <v>201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86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2471</v>
      </c>
    </row>
    <row r="148" spans="2:65" s="13" customFormat="1" ht="10.199999999999999">
      <c r="B148" s="156"/>
      <c r="D148" s="150" t="s">
        <v>204</v>
      </c>
      <c r="E148" s="157" t="s">
        <v>1</v>
      </c>
      <c r="F148" s="158" t="s">
        <v>1918</v>
      </c>
      <c r="H148" s="159">
        <v>55.488</v>
      </c>
      <c r="I148" s="160"/>
      <c r="L148" s="156"/>
      <c r="M148" s="161"/>
      <c r="T148" s="162"/>
      <c r="AT148" s="157" t="s">
        <v>204</v>
      </c>
      <c r="AU148" s="157" t="s">
        <v>86</v>
      </c>
      <c r="AV148" s="13" t="s">
        <v>86</v>
      </c>
      <c r="AW148" s="13" t="s">
        <v>32</v>
      </c>
      <c r="AX148" s="13" t="s">
        <v>84</v>
      </c>
      <c r="AY148" s="157" t="s">
        <v>195</v>
      </c>
    </row>
    <row r="149" spans="2:65" s="13" customFormat="1" ht="10.199999999999999">
      <c r="B149" s="156"/>
      <c r="D149" s="150" t="s">
        <v>204</v>
      </c>
      <c r="F149" s="158" t="s">
        <v>1920</v>
      </c>
      <c r="H149" s="159">
        <v>1054.2719999999999</v>
      </c>
      <c r="I149" s="160"/>
      <c r="L149" s="156"/>
      <c r="M149" s="161"/>
      <c r="T149" s="162"/>
      <c r="AT149" s="157" t="s">
        <v>204</v>
      </c>
      <c r="AU149" s="157" t="s">
        <v>86</v>
      </c>
      <c r="AV149" s="13" t="s">
        <v>86</v>
      </c>
      <c r="AW149" s="13" t="s">
        <v>4</v>
      </c>
      <c r="AX149" s="13" t="s">
        <v>84</v>
      </c>
      <c r="AY149" s="157" t="s">
        <v>195</v>
      </c>
    </row>
    <row r="150" spans="2:65" s="1" customFormat="1" ht="16.5" customHeight="1">
      <c r="B150" s="32"/>
      <c r="C150" s="136" t="s">
        <v>202</v>
      </c>
      <c r="D150" s="136" t="s">
        <v>197</v>
      </c>
      <c r="E150" s="137" t="s">
        <v>231</v>
      </c>
      <c r="F150" s="138" t="s">
        <v>232</v>
      </c>
      <c r="G150" s="139" t="s">
        <v>214</v>
      </c>
      <c r="H150" s="140">
        <v>55.488</v>
      </c>
      <c r="I150" s="141"/>
      <c r="J150" s="142">
        <f>ROUND(I150*H150,2)</f>
        <v>0</v>
      </c>
      <c r="K150" s="138" t="s">
        <v>201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202</v>
      </c>
      <c r="AT150" s="147" t="s">
        <v>197</v>
      </c>
      <c r="AU150" s="147" t="s">
        <v>86</v>
      </c>
      <c r="AY150" s="17" t="s">
        <v>195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84</v>
      </c>
      <c r="BK150" s="148">
        <f>ROUND(I150*H150,2)</f>
        <v>0</v>
      </c>
      <c r="BL150" s="17" t="s">
        <v>202</v>
      </c>
      <c r="BM150" s="147" t="s">
        <v>2472</v>
      </c>
    </row>
    <row r="151" spans="2:65" s="13" customFormat="1" ht="10.199999999999999">
      <c r="B151" s="156"/>
      <c r="D151" s="150" t="s">
        <v>204</v>
      </c>
      <c r="E151" s="157" t="s">
        <v>1</v>
      </c>
      <c r="F151" s="158" t="s">
        <v>1918</v>
      </c>
      <c r="H151" s="159">
        <v>55.488</v>
      </c>
      <c r="I151" s="160"/>
      <c r="L151" s="156"/>
      <c r="M151" s="161"/>
      <c r="T151" s="162"/>
      <c r="AT151" s="157" t="s">
        <v>204</v>
      </c>
      <c r="AU151" s="157" t="s">
        <v>86</v>
      </c>
      <c r="AV151" s="13" t="s">
        <v>86</v>
      </c>
      <c r="AW151" s="13" t="s">
        <v>32</v>
      </c>
      <c r="AX151" s="13" t="s">
        <v>84</v>
      </c>
      <c r="AY151" s="157" t="s">
        <v>195</v>
      </c>
    </row>
    <row r="152" spans="2:65" s="1" customFormat="1" ht="33" customHeight="1">
      <c r="B152" s="32"/>
      <c r="C152" s="136" t="s">
        <v>225</v>
      </c>
      <c r="D152" s="136" t="s">
        <v>197</v>
      </c>
      <c r="E152" s="137" t="s">
        <v>235</v>
      </c>
      <c r="F152" s="138" t="s">
        <v>236</v>
      </c>
      <c r="G152" s="139" t="s">
        <v>237</v>
      </c>
      <c r="H152" s="140">
        <v>99.878</v>
      </c>
      <c r="I152" s="141"/>
      <c r="J152" s="142">
        <f>ROUND(I152*H152,2)</f>
        <v>0</v>
      </c>
      <c r="K152" s="138" t="s">
        <v>201</v>
      </c>
      <c r="L152" s="32"/>
      <c r="M152" s="143" t="s">
        <v>1</v>
      </c>
      <c r="N152" s="144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202</v>
      </c>
      <c r="AT152" s="147" t="s">
        <v>197</v>
      </c>
      <c r="AU152" s="147" t="s">
        <v>86</v>
      </c>
      <c r="AY152" s="17" t="s">
        <v>195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84</v>
      </c>
      <c r="BK152" s="148">
        <f>ROUND(I152*H152,2)</f>
        <v>0</v>
      </c>
      <c r="BL152" s="17" t="s">
        <v>202</v>
      </c>
      <c r="BM152" s="147" t="s">
        <v>2473</v>
      </c>
    </row>
    <row r="153" spans="2:65" s="13" customFormat="1" ht="10.199999999999999">
      <c r="B153" s="156"/>
      <c r="D153" s="150" t="s">
        <v>204</v>
      </c>
      <c r="E153" s="157" t="s">
        <v>1</v>
      </c>
      <c r="F153" s="158" t="s">
        <v>1923</v>
      </c>
      <c r="H153" s="159">
        <v>99.878</v>
      </c>
      <c r="I153" s="160"/>
      <c r="L153" s="156"/>
      <c r="M153" s="161"/>
      <c r="T153" s="162"/>
      <c r="AT153" s="157" t="s">
        <v>204</v>
      </c>
      <c r="AU153" s="157" t="s">
        <v>86</v>
      </c>
      <c r="AV153" s="13" t="s">
        <v>86</v>
      </c>
      <c r="AW153" s="13" t="s">
        <v>32</v>
      </c>
      <c r="AX153" s="13" t="s">
        <v>84</v>
      </c>
      <c r="AY153" s="157" t="s">
        <v>195</v>
      </c>
    </row>
    <row r="154" spans="2:65" s="11" customFormat="1" ht="22.8" customHeight="1">
      <c r="B154" s="124"/>
      <c r="D154" s="125" t="s">
        <v>76</v>
      </c>
      <c r="E154" s="134" t="s">
        <v>246</v>
      </c>
      <c r="F154" s="134" t="s">
        <v>261</v>
      </c>
      <c r="I154" s="127"/>
      <c r="J154" s="135">
        <f>BK154</f>
        <v>0</v>
      </c>
      <c r="L154" s="124"/>
      <c r="M154" s="129"/>
      <c r="P154" s="130">
        <f>SUM(P155:P214)</f>
        <v>0</v>
      </c>
      <c r="R154" s="130">
        <f>SUM(R155:R214)</f>
        <v>6.744E-3</v>
      </c>
      <c r="T154" s="131">
        <f>SUM(T155:T214)</f>
        <v>517.31185600000015</v>
      </c>
      <c r="AR154" s="125" t="s">
        <v>84</v>
      </c>
      <c r="AT154" s="132" t="s">
        <v>76</v>
      </c>
      <c r="AU154" s="132" t="s">
        <v>84</v>
      </c>
      <c r="AY154" s="125" t="s">
        <v>195</v>
      </c>
      <c r="BK154" s="133">
        <f>SUM(BK155:BK214)</f>
        <v>0</v>
      </c>
    </row>
    <row r="155" spans="2:65" s="1" customFormat="1" ht="16.5" customHeight="1">
      <c r="B155" s="32"/>
      <c r="C155" s="136" t="s">
        <v>230</v>
      </c>
      <c r="D155" s="136" t="s">
        <v>197</v>
      </c>
      <c r="E155" s="137" t="s">
        <v>263</v>
      </c>
      <c r="F155" s="138" t="s">
        <v>264</v>
      </c>
      <c r="G155" s="139" t="s">
        <v>214</v>
      </c>
      <c r="H155" s="140">
        <v>33</v>
      </c>
      <c r="I155" s="141"/>
      <c r="J155" s="142">
        <f>ROUND(I155*H155,2)</f>
        <v>0</v>
      </c>
      <c r="K155" s="138" t="s">
        <v>201</v>
      </c>
      <c r="L155" s="32"/>
      <c r="M155" s="143" t="s">
        <v>1</v>
      </c>
      <c r="N155" s="144" t="s">
        <v>42</v>
      </c>
      <c r="P155" s="145">
        <f>O155*H155</f>
        <v>0</v>
      </c>
      <c r="Q155" s="145">
        <v>0</v>
      </c>
      <c r="R155" s="145">
        <f>Q155*H155</f>
        <v>0</v>
      </c>
      <c r="S155" s="145">
        <v>2.4</v>
      </c>
      <c r="T155" s="146">
        <f>S155*H155</f>
        <v>79.2</v>
      </c>
      <c r="AR155" s="147" t="s">
        <v>202</v>
      </c>
      <c r="AT155" s="147" t="s">
        <v>197</v>
      </c>
      <c r="AU155" s="147" t="s">
        <v>86</v>
      </c>
      <c r="AY155" s="17" t="s">
        <v>195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84</v>
      </c>
      <c r="BK155" s="148">
        <f>ROUND(I155*H155,2)</f>
        <v>0</v>
      </c>
      <c r="BL155" s="17" t="s">
        <v>202</v>
      </c>
      <c r="BM155" s="147" t="s">
        <v>2474</v>
      </c>
    </row>
    <row r="156" spans="2:65" s="12" customFormat="1" ht="10.199999999999999">
      <c r="B156" s="149"/>
      <c r="D156" s="150" t="s">
        <v>204</v>
      </c>
      <c r="E156" s="151" t="s">
        <v>1</v>
      </c>
      <c r="F156" s="152" t="s">
        <v>266</v>
      </c>
      <c r="H156" s="151" t="s">
        <v>1</v>
      </c>
      <c r="I156" s="153"/>
      <c r="L156" s="149"/>
      <c r="M156" s="154"/>
      <c r="T156" s="155"/>
      <c r="AT156" s="151" t="s">
        <v>204</v>
      </c>
      <c r="AU156" s="151" t="s">
        <v>86</v>
      </c>
      <c r="AV156" s="12" t="s">
        <v>84</v>
      </c>
      <c r="AW156" s="12" t="s">
        <v>32</v>
      </c>
      <c r="AX156" s="12" t="s">
        <v>77</v>
      </c>
      <c r="AY156" s="151" t="s">
        <v>195</v>
      </c>
    </row>
    <row r="157" spans="2:65" s="13" customFormat="1" ht="10.199999999999999">
      <c r="B157" s="156"/>
      <c r="D157" s="150" t="s">
        <v>204</v>
      </c>
      <c r="E157" s="157" t="s">
        <v>1</v>
      </c>
      <c r="F157" s="158" t="s">
        <v>389</v>
      </c>
      <c r="H157" s="159">
        <v>31</v>
      </c>
      <c r="I157" s="160"/>
      <c r="L157" s="156"/>
      <c r="M157" s="161"/>
      <c r="T157" s="162"/>
      <c r="AT157" s="157" t="s">
        <v>204</v>
      </c>
      <c r="AU157" s="157" t="s">
        <v>86</v>
      </c>
      <c r="AV157" s="13" t="s">
        <v>86</v>
      </c>
      <c r="AW157" s="13" t="s">
        <v>32</v>
      </c>
      <c r="AX157" s="13" t="s">
        <v>77</v>
      </c>
      <c r="AY157" s="157" t="s">
        <v>195</v>
      </c>
    </row>
    <row r="158" spans="2:65" s="12" customFormat="1" ht="10.199999999999999">
      <c r="B158" s="149"/>
      <c r="D158" s="150" t="s">
        <v>204</v>
      </c>
      <c r="E158" s="151" t="s">
        <v>1</v>
      </c>
      <c r="F158" s="152" t="s">
        <v>268</v>
      </c>
      <c r="H158" s="151" t="s">
        <v>1</v>
      </c>
      <c r="I158" s="153"/>
      <c r="L158" s="149"/>
      <c r="M158" s="154"/>
      <c r="T158" s="155"/>
      <c r="AT158" s="151" t="s">
        <v>204</v>
      </c>
      <c r="AU158" s="151" t="s">
        <v>86</v>
      </c>
      <c r="AV158" s="12" t="s">
        <v>84</v>
      </c>
      <c r="AW158" s="12" t="s">
        <v>32</v>
      </c>
      <c r="AX158" s="12" t="s">
        <v>77</v>
      </c>
      <c r="AY158" s="151" t="s">
        <v>195</v>
      </c>
    </row>
    <row r="159" spans="2:65" s="13" customFormat="1" ht="10.199999999999999">
      <c r="B159" s="156"/>
      <c r="D159" s="150" t="s">
        <v>204</v>
      </c>
      <c r="E159" s="157" t="s">
        <v>1</v>
      </c>
      <c r="F159" s="158" t="s">
        <v>86</v>
      </c>
      <c r="H159" s="159">
        <v>2</v>
      </c>
      <c r="I159" s="160"/>
      <c r="L159" s="156"/>
      <c r="M159" s="161"/>
      <c r="T159" s="162"/>
      <c r="AT159" s="157" t="s">
        <v>204</v>
      </c>
      <c r="AU159" s="157" t="s">
        <v>86</v>
      </c>
      <c r="AV159" s="13" t="s">
        <v>86</v>
      </c>
      <c r="AW159" s="13" t="s">
        <v>32</v>
      </c>
      <c r="AX159" s="13" t="s">
        <v>77</v>
      </c>
      <c r="AY159" s="157" t="s">
        <v>195</v>
      </c>
    </row>
    <row r="160" spans="2:65" s="14" customFormat="1" ht="10.199999999999999">
      <c r="B160" s="163"/>
      <c r="D160" s="150" t="s">
        <v>204</v>
      </c>
      <c r="E160" s="164" t="s">
        <v>1</v>
      </c>
      <c r="F160" s="165" t="s">
        <v>220</v>
      </c>
      <c r="H160" s="166">
        <v>33</v>
      </c>
      <c r="I160" s="167"/>
      <c r="L160" s="163"/>
      <c r="M160" s="168"/>
      <c r="T160" s="169"/>
      <c r="AT160" s="164" t="s">
        <v>204</v>
      </c>
      <c r="AU160" s="164" t="s">
        <v>86</v>
      </c>
      <c r="AV160" s="14" t="s">
        <v>202</v>
      </c>
      <c r="AW160" s="14" t="s">
        <v>32</v>
      </c>
      <c r="AX160" s="14" t="s">
        <v>84</v>
      </c>
      <c r="AY160" s="164" t="s">
        <v>195</v>
      </c>
    </row>
    <row r="161" spans="2:65" s="1" customFormat="1" ht="33" customHeight="1">
      <c r="B161" s="32"/>
      <c r="C161" s="136" t="s">
        <v>234</v>
      </c>
      <c r="D161" s="136" t="s">
        <v>197</v>
      </c>
      <c r="E161" s="137" t="s">
        <v>271</v>
      </c>
      <c r="F161" s="138" t="s">
        <v>272</v>
      </c>
      <c r="G161" s="139" t="s">
        <v>214</v>
      </c>
      <c r="H161" s="140">
        <v>100.646</v>
      </c>
      <c r="I161" s="141"/>
      <c r="J161" s="142">
        <f>ROUND(I161*H161,2)</f>
        <v>0</v>
      </c>
      <c r="K161" s="138" t="s">
        <v>201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0</v>
      </c>
      <c r="R161" s="145">
        <f>Q161*H161</f>
        <v>0</v>
      </c>
      <c r="S161" s="145">
        <v>1.8</v>
      </c>
      <c r="T161" s="146">
        <f>S161*H161</f>
        <v>181.1628</v>
      </c>
      <c r="AR161" s="147" t="s">
        <v>202</v>
      </c>
      <c r="AT161" s="147" t="s">
        <v>197</v>
      </c>
      <c r="AU161" s="147" t="s">
        <v>86</v>
      </c>
      <c r="AY161" s="17" t="s">
        <v>195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84</v>
      </c>
      <c r="BK161" s="148">
        <f>ROUND(I161*H161,2)</f>
        <v>0</v>
      </c>
      <c r="BL161" s="17" t="s">
        <v>202</v>
      </c>
      <c r="BM161" s="147" t="s">
        <v>2475</v>
      </c>
    </row>
    <row r="162" spans="2:65" s="12" customFormat="1" ht="10.199999999999999">
      <c r="B162" s="149"/>
      <c r="D162" s="150" t="s">
        <v>204</v>
      </c>
      <c r="E162" s="151" t="s">
        <v>1</v>
      </c>
      <c r="F162" s="152" t="s">
        <v>274</v>
      </c>
      <c r="H162" s="151" t="s">
        <v>1</v>
      </c>
      <c r="I162" s="153"/>
      <c r="L162" s="149"/>
      <c r="M162" s="154"/>
      <c r="T162" s="155"/>
      <c r="AT162" s="151" t="s">
        <v>204</v>
      </c>
      <c r="AU162" s="151" t="s">
        <v>86</v>
      </c>
      <c r="AV162" s="12" t="s">
        <v>84</v>
      </c>
      <c r="AW162" s="12" t="s">
        <v>32</v>
      </c>
      <c r="AX162" s="12" t="s">
        <v>77</v>
      </c>
      <c r="AY162" s="151" t="s">
        <v>195</v>
      </c>
    </row>
    <row r="163" spans="2:65" s="12" customFormat="1" ht="10.199999999999999">
      <c r="B163" s="149"/>
      <c r="D163" s="150" t="s">
        <v>204</v>
      </c>
      <c r="E163" s="151" t="s">
        <v>1</v>
      </c>
      <c r="F163" s="152" t="s">
        <v>275</v>
      </c>
      <c r="H163" s="151" t="s">
        <v>1</v>
      </c>
      <c r="I163" s="153"/>
      <c r="L163" s="149"/>
      <c r="M163" s="154"/>
      <c r="T163" s="155"/>
      <c r="AT163" s="151" t="s">
        <v>204</v>
      </c>
      <c r="AU163" s="151" t="s">
        <v>86</v>
      </c>
      <c r="AV163" s="12" t="s">
        <v>84</v>
      </c>
      <c r="AW163" s="12" t="s">
        <v>32</v>
      </c>
      <c r="AX163" s="12" t="s">
        <v>77</v>
      </c>
      <c r="AY163" s="151" t="s">
        <v>195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1926</v>
      </c>
      <c r="H164" s="159">
        <v>33.695999999999998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77</v>
      </c>
      <c r="AY164" s="157" t="s">
        <v>195</v>
      </c>
    </row>
    <row r="165" spans="2:65" s="15" customFormat="1" ht="10.199999999999999">
      <c r="B165" s="173"/>
      <c r="D165" s="150" t="s">
        <v>204</v>
      </c>
      <c r="E165" s="174" t="s">
        <v>1</v>
      </c>
      <c r="F165" s="175" t="s">
        <v>281</v>
      </c>
      <c r="H165" s="176">
        <v>33.695999999999998</v>
      </c>
      <c r="I165" s="177"/>
      <c r="L165" s="173"/>
      <c r="M165" s="178"/>
      <c r="T165" s="179"/>
      <c r="AT165" s="174" t="s">
        <v>204</v>
      </c>
      <c r="AU165" s="174" t="s">
        <v>86</v>
      </c>
      <c r="AV165" s="15" t="s">
        <v>100</v>
      </c>
      <c r="AW165" s="15" t="s">
        <v>32</v>
      </c>
      <c r="AX165" s="15" t="s">
        <v>77</v>
      </c>
      <c r="AY165" s="174" t="s">
        <v>195</v>
      </c>
    </row>
    <row r="166" spans="2:65" s="12" customFormat="1" ht="10.199999999999999">
      <c r="B166" s="149"/>
      <c r="D166" s="150" t="s">
        <v>204</v>
      </c>
      <c r="E166" s="151" t="s">
        <v>1</v>
      </c>
      <c r="F166" s="152" t="s">
        <v>282</v>
      </c>
      <c r="H166" s="151" t="s">
        <v>1</v>
      </c>
      <c r="I166" s="153"/>
      <c r="L166" s="149"/>
      <c r="M166" s="154"/>
      <c r="T166" s="155"/>
      <c r="AT166" s="151" t="s">
        <v>204</v>
      </c>
      <c r="AU166" s="151" t="s">
        <v>86</v>
      </c>
      <c r="AV166" s="12" t="s">
        <v>84</v>
      </c>
      <c r="AW166" s="12" t="s">
        <v>32</v>
      </c>
      <c r="AX166" s="12" t="s">
        <v>77</v>
      </c>
      <c r="AY166" s="151" t="s">
        <v>195</v>
      </c>
    </row>
    <row r="167" spans="2:65" s="13" customFormat="1" ht="10.199999999999999">
      <c r="B167" s="156"/>
      <c r="D167" s="150" t="s">
        <v>204</v>
      </c>
      <c r="E167" s="157" t="s">
        <v>1</v>
      </c>
      <c r="F167" s="158" t="s">
        <v>1927</v>
      </c>
      <c r="H167" s="159">
        <v>0.45</v>
      </c>
      <c r="I167" s="160"/>
      <c r="L167" s="156"/>
      <c r="M167" s="161"/>
      <c r="T167" s="162"/>
      <c r="AT167" s="157" t="s">
        <v>204</v>
      </c>
      <c r="AU167" s="157" t="s">
        <v>86</v>
      </c>
      <c r="AV167" s="13" t="s">
        <v>86</v>
      </c>
      <c r="AW167" s="13" t="s">
        <v>32</v>
      </c>
      <c r="AX167" s="13" t="s">
        <v>77</v>
      </c>
      <c r="AY167" s="157" t="s">
        <v>195</v>
      </c>
    </row>
    <row r="168" spans="2:65" s="13" customFormat="1" ht="10.199999999999999">
      <c r="B168" s="156"/>
      <c r="D168" s="150" t="s">
        <v>204</v>
      </c>
      <c r="E168" s="157" t="s">
        <v>1</v>
      </c>
      <c r="F168" s="158" t="s">
        <v>1928</v>
      </c>
      <c r="H168" s="159">
        <v>65.7</v>
      </c>
      <c r="I168" s="160"/>
      <c r="L168" s="156"/>
      <c r="M168" s="161"/>
      <c r="T168" s="162"/>
      <c r="AT168" s="157" t="s">
        <v>204</v>
      </c>
      <c r="AU168" s="157" t="s">
        <v>86</v>
      </c>
      <c r="AV168" s="13" t="s">
        <v>86</v>
      </c>
      <c r="AW168" s="13" t="s">
        <v>32</v>
      </c>
      <c r="AX168" s="13" t="s">
        <v>77</v>
      </c>
      <c r="AY168" s="157" t="s">
        <v>195</v>
      </c>
    </row>
    <row r="169" spans="2:65" s="15" customFormat="1" ht="10.199999999999999">
      <c r="B169" s="173"/>
      <c r="D169" s="150" t="s">
        <v>204</v>
      </c>
      <c r="E169" s="174" t="s">
        <v>1</v>
      </c>
      <c r="F169" s="175" t="s">
        <v>281</v>
      </c>
      <c r="H169" s="176">
        <v>66.150000000000006</v>
      </c>
      <c r="I169" s="177"/>
      <c r="L169" s="173"/>
      <c r="M169" s="178"/>
      <c r="T169" s="179"/>
      <c r="AT169" s="174" t="s">
        <v>204</v>
      </c>
      <c r="AU169" s="174" t="s">
        <v>86</v>
      </c>
      <c r="AV169" s="15" t="s">
        <v>100</v>
      </c>
      <c r="AW169" s="15" t="s">
        <v>32</v>
      </c>
      <c r="AX169" s="15" t="s">
        <v>77</v>
      </c>
      <c r="AY169" s="174" t="s">
        <v>195</v>
      </c>
    </row>
    <row r="170" spans="2:65" s="12" customFormat="1" ht="20.399999999999999">
      <c r="B170" s="149"/>
      <c r="D170" s="150" t="s">
        <v>204</v>
      </c>
      <c r="E170" s="151" t="s">
        <v>1</v>
      </c>
      <c r="F170" s="152" t="s">
        <v>285</v>
      </c>
      <c r="H170" s="151" t="s">
        <v>1</v>
      </c>
      <c r="I170" s="153"/>
      <c r="L170" s="149"/>
      <c r="M170" s="154"/>
      <c r="T170" s="155"/>
      <c r="AT170" s="151" t="s">
        <v>204</v>
      </c>
      <c r="AU170" s="151" t="s">
        <v>86</v>
      </c>
      <c r="AV170" s="12" t="s">
        <v>84</v>
      </c>
      <c r="AW170" s="12" t="s">
        <v>32</v>
      </c>
      <c r="AX170" s="12" t="s">
        <v>77</v>
      </c>
      <c r="AY170" s="151" t="s">
        <v>195</v>
      </c>
    </row>
    <row r="171" spans="2:65" s="13" customFormat="1" ht="10.199999999999999">
      <c r="B171" s="156"/>
      <c r="D171" s="150" t="s">
        <v>204</v>
      </c>
      <c r="E171" s="157" t="s">
        <v>1</v>
      </c>
      <c r="F171" s="158" t="s">
        <v>1929</v>
      </c>
      <c r="H171" s="159">
        <v>0.8</v>
      </c>
      <c r="I171" s="160"/>
      <c r="L171" s="156"/>
      <c r="M171" s="161"/>
      <c r="T171" s="162"/>
      <c r="AT171" s="157" t="s">
        <v>204</v>
      </c>
      <c r="AU171" s="157" t="s">
        <v>86</v>
      </c>
      <c r="AV171" s="13" t="s">
        <v>86</v>
      </c>
      <c r="AW171" s="13" t="s">
        <v>32</v>
      </c>
      <c r="AX171" s="13" t="s">
        <v>77</v>
      </c>
      <c r="AY171" s="157" t="s">
        <v>195</v>
      </c>
    </row>
    <row r="172" spans="2:65" s="15" customFormat="1" ht="10.199999999999999">
      <c r="B172" s="173"/>
      <c r="D172" s="150" t="s">
        <v>204</v>
      </c>
      <c r="E172" s="174" t="s">
        <v>1</v>
      </c>
      <c r="F172" s="175" t="s">
        <v>281</v>
      </c>
      <c r="H172" s="176">
        <v>0.8</v>
      </c>
      <c r="I172" s="177"/>
      <c r="L172" s="173"/>
      <c r="M172" s="178"/>
      <c r="T172" s="179"/>
      <c r="AT172" s="174" t="s">
        <v>204</v>
      </c>
      <c r="AU172" s="174" t="s">
        <v>86</v>
      </c>
      <c r="AV172" s="15" t="s">
        <v>100</v>
      </c>
      <c r="AW172" s="15" t="s">
        <v>32</v>
      </c>
      <c r="AX172" s="15" t="s">
        <v>77</v>
      </c>
      <c r="AY172" s="174" t="s">
        <v>195</v>
      </c>
    </row>
    <row r="173" spans="2:65" s="14" customFormat="1" ht="10.199999999999999">
      <c r="B173" s="163"/>
      <c r="D173" s="150" t="s">
        <v>204</v>
      </c>
      <c r="E173" s="164" t="s">
        <v>1</v>
      </c>
      <c r="F173" s="165" t="s">
        <v>220</v>
      </c>
      <c r="H173" s="166">
        <v>100.646</v>
      </c>
      <c r="I173" s="167"/>
      <c r="L173" s="163"/>
      <c r="M173" s="168"/>
      <c r="T173" s="169"/>
      <c r="AT173" s="164" t="s">
        <v>204</v>
      </c>
      <c r="AU173" s="164" t="s">
        <v>86</v>
      </c>
      <c r="AV173" s="14" t="s">
        <v>202</v>
      </c>
      <c r="AW173" s="14" t="s">
        <v>32</v>
      </c>
      <c r="AX173" s="14" t="s">
        <v>84</v>
      </c>
      <c r="AY173" s="164" t="s">
        <v>195</v>
      </c>
    </row>
    <row r="174" spans="2:65" s="1" customFormat="1" ht="37.799999999999997" customHeight="1">
      <c r="B174" s="32"/>
      <c r="C174" s="136" t="s">
        <v>240</v>
      </c>
      <c r="D174" s="136" t="s">
        <v>197</v>
      </c>
      <c r="E174" s="137" t="s">
        <v>1930</v>
      </c>
      <c r="F174" s="138" t="s">
        <v>1931</v>
      </c>
      <c r="G174" s="139" t="s">
        <v>214</v>
      </c>
      <c r="H174" s="140">
        <v>36.442</v>
      </c>
      <c r="I174" s="141"/>
      <c r="J174" s="142">
        <f>ROUND(I174*H174,2)</f>
        <v>0</v>
      </c>
      <c r="K174" s="138" t="s">
        <v>201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0</v>
      </c>
      <c r="R174" s="145">
        <f>Q174*H174</f>
        <v>0</v>
      </c>
      <c r="S174" s="145">
        <v>2.2000000000000002</v>
      </c>
      <c r="T174" s="146">
        <f>S174*H174</f>
        <v>80.17240000000001</v>
      </c>
      <c r="AR174" s="147" t="s">
        <v>202</v>
      </c>
      <c r="AT174" s="147" t="s">
        <v>197</v>
      </c>
      <c r="AU174" s="147" t="s">
        <v>86</v>
      </c>
      <c r="AY174" s="17" t="s">
        <v>195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84</v>
      </c>
      <c r="BK174" s="148">
        <f>ROUND(I174*H174,2)</f>
        <v>0</v>
      </c>
      <c r="BL174" s="17" t="s">
        <v>202</v>
      </c>
      <c r="BM174" s="147" t="s">
        <v>2476</v>
      </c>
    </row>
    <row r="175" spans="2:65" s="12" customFormat="1" ht="10.199999999999999">
      <c r="B175" s="149"/>
      <c r="D175" s="150" t="s">
        <v>204</v>
      </c>
      <c r="E175" s="151" t="s">
        <v>1</v>
      </c>
      <c r="F175" s="152" t="s">
        <v>291</v>
      </c>
      <c r="H175" s="151" t="s">
        <v>1</v>
      </c>
      <c r="I175" s="153"/>
      <c r="L175" s="149"/>
      <c r="M175" s="154"/>
      <c r="T175" s="155"/>
      <c r="AT175" s="151" t="s">
        <v>204</v>
      </c>
      <c r="AU175" s="151" t="s">
        <v>86</v>
      </c>
      <c r="AV175" s="12" t="s">
        <v>84</v>
      </c>
      <c r="AW175" s="12" t="s">
        <v>32</v>
      </c>
      <c r="AX175" s="12" t="s">
        <v>77</v>
      </c>
      <c r="AY175" s="151" t="s">
        <v>195</v>
      </c>
    </row>
    <row r="176" spans="2:65" s="13" customFormat="1" ht="10.199999999999999">
      <c r="B176" s="156"/>
      <c r="D176" s="150" t="s">
        <v>204</v>
      </c>
      <c r="E176" s="157" t="s">
        <v>1</v>
      </c>
      <c r="F176" s="158" t="s">
        <v>1933</v>
      </c>
      <c r="H176" s="159">
        <v>36.442</v>
      </c>
      <c r="I176" s="160"/>
      <c r="L176" s="156"/>
      <c r="M176" s="161"/>
      <c r="T176" s="162"/>
      <c r="AT176" s="157" t="s">
        <v>204</v>
      </c>
      <c r="AU176" s="157" t="s">
        <v>86</v>
      </c>
      <c r="AV176" s="13" t="s">
        <v>86</v>
      </c>
      <c r="AW176" s="13" t="s">
        <v>32</v>
      </c>
      <c r="AX176" s="13" t="s">
        <v>77</v>
      </c>
      <c r="AY176" s="157" t="s">
        <v>195</v>
      </c>
    </row>
    <row r="177" spans="2:65" s="14" customFormat="1" ht="10.199999999999999">
      <c r="B177" s="163"/>
      <c r="D177" s="150" t="s">
        <v>204</v>
      </c>
      <c r="E177" s="164" t="s">
        <v>1</v>
      </c>
      <c r="F177" s="165" t="s">
        <v>220</v>
      </c>
      <c r="H177" s="166">
        <v>36.442</v>
      </c>
      <c r="I177" s="167"/>
      <c r="L177" s="163"/>
      <c r="M177" s="168"/>
      <c r="T177" s="169"/>
      <c r="AT177" s="164" t="s">
        <v>204</v>
      </c>
      <c r="AU177" s="164" t="s">
        <v>86</v>
      </c>
      <c r="AV177" s="14" t="s">
        <v>202</v>
      </c>
      <c r="AW177" s="14" t="s">
        <v>32</v>
      </c>
      <c r="AX177" s="14" t="s">
        <v>84</v>
      </c>
      <c r="AY177" s="164" t="s">
        <v>195</v>
      </c>
    </row>
    <row r="178" spans="2:65" s="1" customFormat="1" ht="33" customHeight="1">
      <c r="B178" s="32"/>
      <c r="C178" s="136" t="s">
        <v>246</v>
      </c>
      <c r="D178" s="136" t="s">
        <v>197</v>
      </c>
      <c r="E178" s="137" t="s">
        <v>295</v>
      </c>
      <c r="F178" s="138" t="s">
        <v>296</v>
      </c>
      <c r="G178" s="139" t="s">
        <v>214</v>
      </c>
      <c r="H178" s="140">
        <v>31.885999999999999</v>
      </c>
      <c r="I178" s="141"/>
      <c r="J178" s="142">
        <f>ROUND(I178*H178,2)</f>
        <v>0</v>
      </c>
      <c r="K178" s="138" t="s">
        <v>201</v>
      </c>
      <c r="L178" s="32"/>
      <c r="M178" s="143" t="s">
        <v>1</v>
      </c>
      <c r="N178" s="144" t="s">
        <v>42</v>
      </c>
      <c r="P178" s="145">
        <f>O178*H178</f>
        <v>0</v>
      </c>
      <c r="Q178" s="145">
        <v>0</v>
      </c>
      <c r="R178" s="145">
        <f>Q178*H178</f>
        <v>0</v>
      </c>
      <c r="S178" s="145">
        <v>2.2000000000000002</v>
      </c>
      <c r="T178" s="146">
        <f>S178*H178</f>
        <v>70.149200000000008</v>
      </c>
      <c r="AR178" s="147" t="s">
        <v>202</v>
      </c>
      <c r="AT178" s="147" t="s">
        <v>197</v>
      </c>
      <c r="AU178" s="147" t="s">
        <v>86</v>
      </c>
      <c r="AY178" s="17" t="s">
        <v>195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84</v>
      </c>
      <c r="BK178" s="148">
        <f>ROUND(I178*H178,2)</f>
        <v>0</v>
      </c>
      <c r="BL178" s="17" t="s">
        <v>202</v>
      </c>
      <c r="BM178" s="147" t="s">
        <v>2477</v>
      </c>
    </row>
    <row r="179" spans="2:65" s="12" customFormat="1" ht="10.199999999999999">
      <c r="B179" s="149"/>
      <c r="D179" s="150" t="s">
        <v>204</v>
      </c>
      <c r="E179" s="151" t="s">
        <v>1</v>
      </c>
      <c r="F179" s="152" t="s">
        <v>291</v>
      </c>
      <c r="H179" s="151" t="s">
        <v>1</v>
      </c>
      <c r="I179" s="153"/>
      <c r="L179" s="149"/>
      <c r="M179" s="154"/>
      <c r="T179" s="155"/>
      <c r="AT179" s="151" t="s">
        <v>204</v>
      </c>
      <c r="AU179" s="151" t="s">
        <v>86</v>
      </c>
      <c r="AV179" s="12" t="s">
        <v>84</v>
      </c>
      <c r="AW179" s="12" t="s">
        <v>32</v>
      </c>
      <c r="AX179" s="12" t="s">
        <v>77</v>
      </c>
      <c r="AY179" s="151" t="s">
        <v>195</v>
      </c>
    </row>
    <row r="180" spans="2:65" s="13" customFormat="1" ht="10.199999999999999">
      <c r="B180" s="156"/>
      <c r="D180" s="150" t="s">
        <v>204</v>
      </c>
      <c r="E180" s="157" t="s">
        <v>1</v>
      </c>
      <c r="F180" s="158" t="s">
        <v>1935</v>
      </c>
      <c r="H180" s="159">
        <v>31.885999999999999</v>
      </c>
      <c r="I180" s="160"/>
      <c r="L180" s="156"/>
      <c r="M180" s="161"/>
      <c r="T180" s="162"/>
      <c r="AT180" s="157" t="s">
        <v>204</v>
      </c>
      <c r="AU180" s="157" t="s">
        <v>86</v>
      </c>
      <c r="AV180" s="13" t="s">
        <v>86</v>
      </c>
      <c r="AW180" s="13" t="s">
        <v>32</v>
      </c>
      <c r="AX180" s="13" t="s">
        <v>77</v>
      </c>
      <c r="AY180" s="157" t="s">
        <v>195</v>
      </c>
    </row>
    <row r="181" spans="2:65" s="14" customFormat="1" ht="10.199999999999999">
      <c r="B181" s="163"/>
      <c r="D181" s="150" t="s">
        <v>204</v>
      </c>
      <c r="E181" s="164" t="s">
        <v>1</v>
      </c>
      <c r="F181" s="165" t="s">
        <v>220</v>
      </c>
      <c r="H181" s="166">
        <v>31.885999999999999</v>
      </c>
      <c r="I181" s="167"/>
      <c r="L181" s="163"/>
      <c r="M181" s="168"/>
      <c r="T181" s="169"/>
      <c r="AT181" s="164" t="s">
        <v>204</v>
      </c>
      <c r="AU181" s="164" t="s">
        <v>86</v>
      </c>
      <c r="AV181" s="14" t="s">
        <v>202</v>
      </c>
      <c r="AW181" s="14" t="s">
        <v>32</v>
      </c>
      <c r="AX181" s="14" t="s">
        <v>84</v>
      </c>
      <c r="AY181" s="164" t="s">
        <v>195</v>
      </c>
    </row>
    <row r="182" spans="2:65" s="1" customFormat="1" ht="24.15" customHeight="1">
      <c r="B182" s="32"/>
      <c r="C182" s="136" t="s">
        <v>253</v>
      </c>
      <c r="D182" s="136" t="s">
        <v>197</v>
      </c>
      <c r="E182" s="137" t="s">
        <v>1936</v>
      </c>
      <c r="F182" s="138" t="s">
        <v>1937</v>
      </c>
      <c r="G182" s="139" t="s">
        <v>214</v>
      </c>
      <c r="H182" s="140">
        <v>68.328000000000003</v>
      </c>
      <c r="I182" s="141"/>
      <c r="J182" s="142">
        <f>ROUND(I182*H182,2)</f>
        <v>0</v>
      </c>
      <c r="K182" s="138" t="s">
        <v>201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0</v>
      </c>
      <c r="R182" s="145">
        <f>Q182*H182</f>
        <v>0</v>
      </c>
      <c r="S182" s="145">
        <v>1.4</v>
      </c>
      <c r="T182" s="146">
        <f>S182*H182</f>
        <v>95.659199999999998</v>
      </c>
      <c r="AR182" s="147" t="s">
        <v>202</v>
      </c>
      <c r="AT182" s="147" t="s">
        <v>197</v>
      </c>
      <c r="AU182" s="147" t="s">
        <v>86</v>
      </c>
      <c r="AY182" s="17" t="s">
        <v>195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84</v>
      </c>
      <c r="BK182" s="148">
        <f>ROUND(I182*H182,2)</f>
        <v>0</v>
      </c>
      <c r="BL182" s="17" t="s">
        <v>202</v>
      </c>
      <c r="BM182" s="147" t="s">
        <v>2478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291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3" customFormat="1" ht="10.199999999999999">
      <c r="B184" s="156"/>
      <c r="D184" s="150" t="s">
        <v>204</v>
      </c>
      <c r="E184" s="157" t="s">
        <v>1</v>
      </c>
      <c r="F184" s="158" t="s">
        <v>1939</v>
      </c>
      <c r="H184" s="159">
        <v>68.328000000000003</v>
      </c>
      <c r="I184" s="160"/>
      <c r="L184" s="156"/>
      <c r="M184" s="161"/>
      <c r="T184" s="162"/>
      <c r="AT184" s="157" t="s">
        <v>204</v>
      </c>
      <c r="AU184" s="157" t="s">
        <v>86</v>
      </c>
      <c r="AV184" s="13" t="s">
        <v>86</v>
      </c>
      <c r="AW184" s="13" t="s">
        <v>32</v>
      </c>
      <c r="AX184" s="13" t="s">
        <v>84</v>
      </c>
      <c r="AY184" s="157" t="s">
        <v>195</v>
      </c>
    </row>
    <row r="185" spans="2:65" s="1" customFormat="1" ht="24.15" customHeight="1">
      <c r="B185" s="32"/>
      <c r="C185" s="136" t="s">
        <v>257</v>
      </c>
      <c r="D185" s="136" t="s">
        <v>197</v>
      </c>
      <c r="E185" s="137" t="s">
        <v>312</v>
      </c>
      <c r="F185" s="138" t="s">
        <v>313</v>
      </c>
      <c r="G185" s="139" t="s">
        <v>200</v>
      </c>
      <c r="H185" s="140">
        <v>34.32</v>
      </c>
      <c r="I185" s="141"/>
      <c r="J185" s="142">
        <f>ROUND(I185*H185,2)</f>
        <v>0</v>
      </c>
      <c r="K185" s="138" t="s">
        <v>201</v>
      </c>
      <c r="L185" s="32"/>
      <c r="M185" s="143" t="s">
        <v>1</v>
      </c>
      <c r="N185" s="144" t="s">
        <v>42</v>
      </c>
      <c r="P185" s="145">
        <f>O185*H185</f>
        <v>0</v>
      </c>
      <c r="Q185" s="145">
        <v>0</v>
      </c>
      <c r="R185" s="145">
        <f>Q185*H185</f>
        <v>0</v>
      </c>
      <c r="S185" s="145">
        <v>6.0999999999999999E-2</v>
      </c>
      <c r="T185" s="146">
        <f>S185*H185</f>
        <v>2.0935199999999998</v>
      </c>
      <c r="AR185" s="147" t="s">
        <v>202</v>
      </c>
      <c r="AT185" s="147" t="s">
        <v>197</v>
      </c>
      <c r="AU185" s="147" t="s">
        <v>86</v>
      </c>
      <c r="AY185" s="17" t="s">
        <v>195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84</v>
      </c>
      <c r="BK185" s="148">
        <f>ROUND(I185*H185,2)</f>
        <v>0</v>
      </c>
      <c r="BL185" s="17" t="s">
        <v>202</v>
      </c>
      <c r="BM185" s="147" t="s">
        <v>2479</v>
      </c>
    </row>
    <row r="186" spans="2:65" s="12" customFormat="1" ht="10.199999999999999">
      <c r="B186" s="149"/>
      <c r="D186" s="150" t="s">
        <v>204</v>
      </c>
      <c r="E186" s="151" t="s">
        <v>1</v>
      </c>
      <c r="F186" s="152" t="s">
        <v>315</v>
      </c>
      <c r="H186" s="151" t="s">
        <v>1</v>
      </c>
      <c r="I186" s="153"/>
      <c r="L186" s="149"/>
      <c r="M186" s="154"/>
      <c r="T186" s="155"/>
      <c r="AT186" s="151" t="s">
        <v>204</v>
      </c>
      <c r="AU186" s="151" t="s">
        <v>86</v>
      </c>
      <c r="AV186" s="12" t="s">
        <v>84</v>
      </c>
      <c r="AW186" s="12" t="s">
        <v>32</v>
      </c>
      <c r="AX186" s="12" t="s">
        <v>77</v>
      </c>
      <c r="AY186" s="151" t="s">
        <v>195</v>
      </c>
    </row>
    <row r="187" spans="2:65" s="13" customFormat="1" ht="10.199999999999999">
      <c r="B187" s="156"/>
      <c r="D187" s="150" t="s">
        <v>204</v>
      </c>
      <c r="E187" s="157" t="s">
        <v>1</v>
      </c>
      <c r="F187" s="158" t="s">
        <v>1941</v>
      </c>
      <c r="H187" s="159">
        <v>34.32</v>
      </c>
      <c r="I187" s="160"/>
      <c r="L187" s="156"/>
      <c r="M187" s="161"/>
      <c r="T187" s="162"/>
      <c r="AT187" s="157" t="s">
        <v>204</v>
      </c>
      <c r="AU187" s="157" t="s">
        <v>86</v>
      </c>
      <c r="AV187" s="13" t="s">
        <v>86</v>
      </c>
      <c r="AW187" s="13" t="s">
        <v>32</v>
      </c>
      <c r="AX187" s="13" t="s">
        <v>84</v>
      </c>
      <c r="AY187" s="157" t="s">
        <v>195</v>
      </c>
    </row>
    <row r="188" spans="2:65" s="1" customFormat="1" ht="16.5" customHeight="1">
      <c r="B188" s="32"/>
      <c r="C188" s="136" t="s">
        <v>262</v>
      </c>
      <c r="D188" s="136" t="s">
        <v>197</v>
      </c>
      <c r="E188" s="137" t="s">
        <v>322</v>
      </c>
      <c r="F188" s="138" t="s">
        <v>323</v>
      </c>
      <c r="G188" s="139" t="s">
        <v>200</v>
      </c>
      <c r="H188" s="140">
        <v>12.48</v>
      </c>
      <c r="I188" s="141"/>
      <c r="J188" s="142">
        <f>ROUND(I188*H188,2)</f>
        <v>0</v>
      </c>
      <c r="K188" s="138" t="s">
        <v>201</v>
      </c>
      <c r="L188" s="32"/>
      <c r="M188" s="143" t="s">
        <v>1</v>
      </c>
      <c r="N188" s="144" t="s">
        <v>42</v>
      </c>
      <c r="P188" s="145">
        <f>O188*H188</f>
        <v>0</v>
      </c>
      <c r="Q188" s="145">
        <v>0</v>
      </c>
      <c r="R188" s="145">
        <f>Q188*H188</f>
        <v>0</v>
      </c>
      <c r="S188" s="145">
        <v>0.06</v>
      </c>
      <c r="T188" s="146">
        <f>S188*H188</f>
        <v>0.74880000000000002</v>
      </c>
      <c r="AR188" s="147" t="s">
        <v>202</v>
      </c>
      <c r="AT188" s="147" t="s">
        <v>197</v>
      </c>
      <c r="AU188" s="147" t="s">
        <v>86</v>
      </c>
      <c r="AY188" s="17" t="s">
        <v>195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84</v>
      </c>
      <c r="BK188" s="148">
        <f>ROUND(I188*H188,2)</f>
        <v>0</v>
      </c>
      <c r="BL188" s="17" t="s">
        <v>202</v>
      </c>
      <c r="BM188" s="147" t="s">
        <v>2480</v>
      </c>
    </row>
    <row r="189" spans="2:65" s="12" customFormat="1" ht="10.199999999999999">
      <c r="B189" s="149"/>
      <c r="D189" s="150" t="s">
        <v>204</v>
      </c>
      <c r="E189" s="151" t="s">
        <v>1</v>
      </c>
      <c r="F189" s="152" t="s">
        <v>325</v>
      </c>
      <c r="H189" s="151" t="s">
        <v>1</v>
      </c>
      <c r="I189" s="153"/>
      <c r="L189" s="149"/>
      <c r="M189" s="154"/>
      <c r="T189" s="155"/>
      <c r="AT189" s="151" t="s">
        <v>204</v>
      </c>
      <c r="AU189" s="151" t="s">
        <v>86</v>
      </c>
      <c r="AV189" s="12" t="s">
        <v>84</v>
      </c>
      <c r="AW189" s="12" t="s">
        <v>32</v>
      </c>
      <c r="AX189" s="12" t="s">
        <v>77</v>
      </c>
      <c r="AY189" s="151" t="s">
        <v>195</v>
      </c>
    </row>
    <row r="190" spans="2:65" s="13" customFormat="1" ht="10.199999999999999">
      <c r="B190" s="156"/>
      <c r="D190" s="150" t="s">
        <v>204</v>
      </c>
      <c r="E190" s="157" t="s">
        <v>1</v>
      </c>
      <c r="F190" s="158" t="s">
        <v>2481</v>
      </c>
      <c r="H190" s="159">
        <v>12.48</v>
      </c>
      <c r="I190" s="160"/>
      <c r="L190" s="156"/>
      <c r="M190" s="161"/>
      <c r="T190" s="162"/>
      <c r="AT190" s="157" t="s">
        <v>204</v>
      </c>
      <c r="AU190" s="157" t="s">
        <v>86</v>
      </c>
      <c r="AV190" s="13" t="s">
        <v>86</v>
      </c>
      <c r="AW190" s="13" t="s">
        <v>32</v>
      </c>
      <c r="AX190" s="13" t="s">
        <v>77</v>
      </c>
      <c r="AY190" s="157" t="s">
        <v>195</v>
      </c>
    </row>
    <row r="191" spans="2:65" s="14" customFormat="1" ht="10.199999999999999">
      <c r="B191" s="163"/>
      <c r="D191" s="150" t="s">
        <v>204</v>
      </c>
      <c r="E191" s="164" t="s">
        <v>1</v>
      </c>
      <c r="F191" s="165" t="s">
        <v>220</v>
      </c>
      <c r="H191" s="166">
        <v>12.48</v>
      </c>
      <c r="I191" s="167"/>
      <c r="L191" s="163"/>
      <c r="M191" s="168"/>
      <c r="T191" s="169"/>
      <c r="AT191" s="164" t="s">
        <v>204</v>
      </c>
      <c r="AU191" s="164" t="s">
        <v>86</v>
      </c>
      <c r="AV191" s="14" t="s">
        <v>202</v>
      </c>
      <c r="AW191" s="14" t="s">
        <v>32</v>
      </c>
      <c r="AX191" s="14" t="s">
        <v>84</v>
      </c>
      <c r="AY191" s="164" t="s">
        <v>195</v>
      </c>
    </row>
    <row r="192" spans="2:65" s="1" customFormat="1" ht="24.15" customHeight="1">
      <c r="B192" s="32"/>
      <c r="C192" s="136" t="s">
        <v>270</v>
      </c>
      <c r="D192" s="136" t="s">
        <v>197</v>
      </c>
      <c r="E192" s="137" t="s">
        <v>327</v>
      </c>
      <c r="F192" s="138" t="s">
        <v>328</v>
      </c>
      <c r="G192" s="139" t="s">
        <v>329</v>
      </c>
      <c r="H192" s="140">
        <v>18</v>
      </c>
      <c r="I192" s="141"/>
      <c r="J192" s="142">
        <f>ROUND(I192*H192,2)</f>
        <v>0</v>
      </c>
      <c r="K192" s="138" t="s">
        <v>201</v>
      </c>
      <c r="L192" s="32"/>
      <c r="M192" s="143" t="s">
        <v>1</v>
      </c>
      <c r="N192" s="144" t="s">
        <v>42</v>
      </c>
      <c r="P192" s="145">
        <f>O192*H192</f>
        <v>0</v>
      </c>
      <c r="Q192" s="145">
        <v>0</v>
      </c>
      <c r="R192" s="145">
        <f>Q192*H192</f>
        <v>0</v>
      </c>
      <c r="S192" s="145">
        <v>1.2E-2</v>
      </c>
      <c r="T192" s="146">
        <f>S192*H192</f>
        <v>0.216</v>
      </c>
      <c r="AR192" s="147" t="s">
        <v>202</v>
      </c>
      <c r="AT192" s="147" t="s">
        <v>197</v>
      </c>
      <c r="AU192" s="147" t="s">
        <v>86</v>
      </c>
      <c r="AY192" s="17" t="s">
        <v>195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84</v>
      </c>
      <c r="BK192" s="148">
        <f>ROUND(I192*H192,2)</f>
        <v>0</v>
      </c>
      <c r="BL192" s="17" t="s">
        <v>202</v>
      </c>
      <c r="BM192" s="147" t="s">
        <v>2482</v>
      </c>
    </row>
    <row r="193" spans="2:65" s="12" customFormat="1" ht="10.199999999999999">
      <c r="B193" s="149"/>
      <c r="D193" s="150" t="s">
        <v>204</v>
      </c>
      <c r="E193" s="151" t="s">
        <v>1</v>
      </c>
      <c r="F193" s="152" t="s">
        <v>331</v>
      </c>
      <c r="H193" s="151" t="s">
        <v>1</v>
      </c>
      <c r="I193" s="153"/>
      <c r="L193" s="149"/>
      <c r="M193" s="154"/>
      <c r="T193" s="155"/>
      <c r="AT193" s="151" t="s">
        <v>204</v>
      </c>
      <c r="AU193" s="151" t="s">
        <v>86</v>
      </c>
      <c r="AV193" s="12" t="s">
        <v>84</v>
      </c>
      <c r="AW193" s="12" t="s">
        <v>32</v>
      </c>
      <c r="AX193" s="12" t="s">
        <v>77</v>
      </c>
      <c r="AY193" s="151" t="s">
        <v>195</v>
      </c>
    </row>
    <row r="194" spans="2:65" s="13" customFormat="1" ht="10.199999999999999">
      <c r="B194" s="156"/>
      <c r="D194" s="150" t="s">
        <v>204</v>
      </c>
      <c r="E194" s="157" t="s">
        <v>1</v>
      </c>
      <c r="F194" s="158" t="s">
        <v>332</v>
      </c>
      <c r="H194" s="159">
        <v>18</v>
      </c>
      <c r="I194" s="160"/>
      <c r="L194" s="156"/>
      <c r="M194" s="161"/>
      <c r="T194" s="162"/>
      <c r="AT194" s="157" t="s">
        <v>204</v>
      </c>
      <c r="AU194" s="157" t="s">
        <v>86</v>
      </c>
      <c r="AV194" s="13" t="s">
        <v>86</v>
      </c>
      <c r="AW194" s="13" t="s">
        <v>32</v>
      </c>
      <c r="AX194" s="13" t="s">
        <v>84</v>
      </c>
      <c r="AY194" s="157" t="s">
        <v>195</v>
      </c>
    </row>
    <row r="195" spans="2:65" s="1" customFormat="1" ht="24.15" customHeight="1">
      <c r="B195" s="32"/>
      <c r="C195" s="136" t="s">
        <v>287</v>
      </c>
      <c r="D195" s="136" t="s">
        <v>197</v>
      </c>
      <c r="E195" s="137" t="s">
        <v>334</v>
      </c>
      <c r="F195" s="138" t="s">
        <v>335</v>
      </c>
      <c r="G195" s="139" t="s">
        <v>329</v>
      </c>
      <c r="H195" s="140">
        <v>2.4</v>
      </c>
      <c r="I195" s="141"/>
      <c r="J195" s="142">
        <f>ROUND(I195*H195,2)</f>
        <v>0</v>
      </c>
      <c r="K195" s="138" t="s">
        <v>201</v>
      </c>
      <c r="L195" s="32"/>
      <c r="M195" s="143" t="s">
        <v>1</v>
      </c>
      <c r="N195" s="144" t="s">
        <v>42</v>
      </c>
      <c r="P195" s="145">
        <f>O195*H195</f>
        <v>0</v>
      </c>
      <c r="Q195" s="145">
        <v>2.81E-3</v>
      </c>
      <c r="R195" s="145">
        <f>Q195*H195</f>
        <v>6.744E-3</v>
      </c>
      <c r="S195" s="145">
        <v>6.9000000000000006E-2</v>
      </c>
      <c r="T195" s="146">
        <f>S195*H195</f>
        <v>0.1656</v>
      </c>
      <c r="AR195" s="147" t="s">
        <v>202</v>
      </c>
      <c r="AT195" s="147" t="s">
        <v>197</v>
      </c>
      <c r="AU195" s="147" t="s">
        <v>86</v>
      </c>
      <c r="AY195" s="17" t="s">
        <v>195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84</v>
      </c>
      <c r="BK195" s="148">
        <f>ROUND(I195*H195,2)</f>
        <v>0</v>
      </c>
      <c r="BL195" s="17" t="s">
        <v>202</v>
      </c>
      <c r="BM195" s="147" t="s">
        <v>2483</v>
      </c>
    </row>
    <row r="196" spans="2:65" s="12" customFormat="1" ht="10.199999999999999">
      <c r="B196" s="149"/>
      <c r="D196" s="150" t="s">
        <v>204</v>
      </c>
      <c r="E196" s="151" t="s">
        <v>1</v>
      </c>
      <c r="F196" s="152" t="s">
        <v>337</v>
      </c>
      <c r="H196" s="151" t="s">
        <v>1</v>
      </c>
      <c r="I196" s="153"/>
      <c r="L196" s="149"/>
      <c r="M196" s="154"/>
      <c r="T196" s="155"/>
      <c r="AT196" s="151" t="s">
        <v>204</v>
      </c>
      <c r="AU196" s="151" t="s">
        <v>86</v>
      </c>
      <c r="AV196" s="12" t="s">
        <v>84</v>
      </c>
      <c r="AW196" s="12" t="s">
        <v>32</v>
      </c>
      <c r="AX196" s="12" t="s">
        <v>77</v>
      </c>
      <c r="AY196" s="151" t="s">
        <v>195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338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3" customFormat="1" ht="10.199999999999999">
      <c r="B198" s="156"/>
      <c r="D198" s="150" t="s">
        <v>204</v>
      </c>
      <c r="E198" s="157" t="s">
        <v>1</v>
      </c>
      <c r="F198" s="158" t="s">
        <v>1947</v>
      </c>
      <c r="H198" s="159">
        <v>2.4</v>
      </c>
      <c r="I198" s="160"/>
      <c r="L198" s="156"/>
      <c r="M198" s="161"/>
      <c r="T198" s="162"/>
      <c r="AT198" s="157" t="s">
        <v>204</v>
      </c>
      <c r="AU198" s="157" t="s">
        <v>86</v>
      </c>
      <c r="AV198" s="13" t="s">
        <v>86</v>
      </c>
      <c r="AW198" s="13" t="s">
        <v>32</v>
      </c>
      <c r="AX198" s="13" t="s">
        <v>84</v>
      </c>
      <c r="AY198" s="157" t="s">
        <v>195</v>
      </c>
    </row>
    <row r="199" spans="2:65" s="1" customFormat="1" ht="37.799999999999997" customHeight="1">
      <c r="B199" s="32"/>
      <c r="C199" s="136" t="s">
        <v>8</v>
      </c>
      <c r="D199" s="136" t="s">
        <v>197</v>
      </c>
      <c r="E199" s="137" t="s">
        <v>341</v>
      </c>
      <c r="F199" s="138" t="s">
        <v>342</v>
      </c>
      <c r="G199" s="139" t="s">
        <v>200</v>
      </c>
      <c r="H199" s="140">
        <v>156.73599999999999</v>
      </c>
      <c r="I199" s="141"/>
      <c r="J199" s="142">
        <f>ROUND(I199*H199,2)</f>
        <v>0</v>
      </c>
      <c r="K199" s="138" t="s">
        <v>201</v>
      </c>
      <c r="L199" s="32"/>
      <c r="M199" s="143" t="s">
        <v>1</v>
      </c>
      <c r="N199" s="144" t="s">
        <v>42</v>
      </c>
      <c r="P199" s="145">
        <f>O199*H199</f>
        <v>0</v>
      </c>
      <c r="Q199" s="145">
        <v>0</v>
      </c>
      <c r="R199" s="145">
        <f>Q199*H199</f>
        <v>0</v>
      </c>
      <c r="S199" s="145">
        <v>0.01</v>
      </c>
      <c r="T199" s="146">
        <f>S199*H199</f>
        <v>1.5673599999999999</v>
      </c>
      <c r="AR199" s="147" t="s">
        <v>202</v>
      </c>
      <c r="AT199" s="147" t="s">
        <v>197</v>
      </c>
      <c r="AU199" s="147" t="s">
        <v>86</v>
      </c>
      <c r="AY199" s="17" t="s">
        <v>195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84</v>
      </c>
      <c r="BK199" s="148">
        <f>ROUND(I199*H199,2)</f>
        <v>0</v>
      </c>
      <c r="BL199" s="17" t="s">
        <v>202</v>
      </c>
      <c r="BM199" s="147" t="s">
        <v>2484</v>
      </c>
    </row>
    <row r="200" spans="2:65" s="12" customFormat="1" ht="20.399999999999999">
      <c r="B200" s="149"/>
      <c r="D200" s="150" t="s">
        <v>204</v>
      </c>
      <c r="E200" s="151" t="s">
        <v>1</v>
      </c>
      <c r="F200" s="152" t="s">
        <v>344</v>
      </c>
      <c r="H200" s="151" t="s">
        <v>1</v>
      </c>
      <c r="I200" s="153"/>
      <c r="L200" s="149"/>
      <c r="M200" s="154"/>
      <c r="T200" s="155"/>
      <c r="AT200" s="151" t="s">
        <v>204</v>
      </c>
      <c r="AU200" s="151" t="s">
        <v>86</v>
      </c>
      <c r="AV200" s="12" t="s">
        <v>84</v>
      </c>
      <c r="AW200" s="12" t="s">
        <v>32</v>
      </c>
      <c r="AX200" s="12" t="s">
        <v>77</v>
      </c>
      <c r="AY200" s="151" t="s">
        <v>195</v>
      </c>
    </row>
    <row r="201" spans="2:65" s="13" customFormat="1" ht="10.199999999999999">
      <c r="B201" s="156"/>
      <c r="D201" s="150" t="s">
        <v>204</v>
      </c>
      <c r="E201" s="157" t="s">
        <v>1</v>
      </c>
      <c r="F201" s="158" t="s">
        <v>1949</v>
      </c>
      <c r="H201" s="159">
        <v>156.73599999999999</v>
      </c>
      <c r="I201" s="160"/>
      <c r="L201" s="156"/>
      <c r="M201" s="161"/>
      <c r="T201" s="162"/>
      <c r="AT201" s="157" t="s">
        <v>204</v>
      </c>
      <c r="AU201" s="157" t="s">
        <v>86</v>
      </c>
      <c r="AV201" s="13" t="s">
        <v>86</v>
      </c>
      <c r="AW201" s="13" t="s">
        <v>32</v>
      </c>
      <c r="AX201" s="13" t="s">
        <v>84</v>
      </c>
      <c r="AY201" s="157" t="s">
        <v>195</v>
      </c>
    </row>
    <row r="202" spans="2:65" s="1" customFormat="1" ht="37.799999999999997" customHeight="1">
      <c r="B202" s="32"/>
      <c r="C202" s="136" t="s">
        <v>300</v>
      </c>
      <c r="D202" s="136" t="s">
        <v>197</v>
      </c>
      <c r="E202" s="137" t="s">
        <v>347</v>
      </c>
      <c r="F202" s="138" t="s">
        <v>348</v>
      </c>
      <c r="G202" s="139" t="s">
        <v>200</v>
      </c>
      <c r="H202" s="140">
        <v>58.776000000000003</v>
      </c>
      <c r="I202" s="141"/>
      <c r="J202" s="142">
        <f>ROUND(I202*H202,2)</f>
        <v>0</v>
      </c>
      <c r="K202" s="138" t="s">
        <v>201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0</v>
      </c>
      <c r="R202" s="145">
        <f>Q202*H202</f>
        <v>0</v>
      </c>
      <c r="S202" s="145">
        <v>4.5999999999999999E-2</v>
      </c>
      <c r="T202" s="146">
        <f>S202*H202</f>
        <v>2.7036960000000003</v>
      </c>
      <c r="AR202" s="147" t="s">
        <v>202</v>
      </c>
      <c r="AT202" s="147" t="s">
        <v>197</v>
      </c>
      <c r="AU202" s="147" t="s">
        <v>86</v>
      </c>
      <c r="AY202" s="17" t="s">
        <v>195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84</v>
      </c>
      <c r="BK202" s="148">
        <f>ROUND(I202*H202,2)</f>
        <v>0</v>
      </c>
      <c r="BL202" s="17" t="s">
        <v>202</v>
      </c>
      <c r="BM202" s="147" t="s">
        <v>2485</v>
      </c>
    </row>
    <row r="203" spans="2:65" s="12" customFormat="1" ht="20.399999999999999">
      <c r="B203" s="149"/>
      <c r="D203" s="150" t="s">
        <v>204</v>
      </c>
      <c r="E203" s="151" t="s">
        <v>1</v>
      </c>
      <c r="F203" s="152" t="s">
        <v>350</v>
      </c>
      <c r="H203" s="151" t="s">
        <v>1</v>
      </c>
      <c r="I203" s="153"/>
      <c r="L203" s="149"/>
      <c r="M203" s="154"/>
      <c r="T203" s="155"/>
      <c r="AT203" s="151" t="s">
        <v>204</v>
      </c>
      <c r="AU203" s="151" t="s">
        <v>86</v>
      </c>
      <c r="AV203" s="12" t="s">
        <v>84</v>
      </c>
      <c r="AW203" s="12" t="s">
        <v>32</v>
      </c>
      <c r="AX203" s="12" t="s">
        <v>77</v>
      </c>
      <c r="AY203" s="151" t="s">
        <v>195</v>
      </c>
    </row>
    <row r="204" spans="2:65" s="13" customFormat="1" ht="10.199999999999999">
      <c r="B204" s="156"/>
      <c r="D204" s="150" t="s">
        <v>204</v>
      </c>
      <c r="E204" s="157" t="s">
        <v>1</v>
      </c>
      <c r="F204" s="158" t="s">
        <v>1951</v>
      </c>
      <c r="H204" s="159">
        <v>58.776000000000003</v>
      </c>
      <c r="I204" s="160"/>
      <c r="L204" s="156"/>
      <c r="M204" s="161"/>
      <c r="T204" s="162"/>
      <c r="AT204" s="157" t="s">
        <v>204</v>
      </c>
      <c r="AU204" s="157" t="s">
        <v>86</v>
      </c>
      <c r="AV204" s="13" t="s">
        <v>86</v>
      </c>
      <c r="AW204" s="13" t="s">
        <v>32</v>
      </c>
      <c r="AX204" s="13" t="s">
        <v>84</v>
      </c>
      <c r="AY204" s="157" t="s">
        <v>195</v>
      </c>
    </row>
    <row r="205" spans="2:65" s="1" customFormat="1" ht="37.799999999999997" customHeight="1">
      <c r="B205" s="32"/>
      <c r="C205" s="136" t="s">
        <v>306</v>
      </c>
      <c r="D205" s="136" t="s">
        <v>197</v>
      </c>
      <c r="E205" s="137" t="s">
        <v>353</v>
      </c>
      <c r="F205" s="138" t="s">
        <v>354</v>
      </c>
      <c r="G205" s="139" t="s">
        <v>200</v>
      </c>
      <c r="H205" s="140">
        <v>217.08</v>
      </c>
      <c r="I205" s="141"/>
      <c r="J205" s="142">
        <f>ROUND(I205*H205,2)</f>
        <v>0</v>
      </c>
      <c r="K205" s="138" t="s">
        <v>201</v>
      </c>
      <c r="L205" s="32"/>
      <c r="M205" s="143" t="s">
        <v>1</v>
      </c>
      <c r="N205" s="144" t="s">
        <v>42</v>
      </c>
      <c r="P205" s="145">
        <f>O205*H205</f>
        <v>0</v>
      </c>
      <c r="Q205" s="145">
        <v>0</v>
      </c>
      <c r="R205" s="145">
        <f>Q205*H205</f>
        <v>0</v>
      </c>
      <c r="S205" s="145">
        <v>1.6E-2</v>
      </c>
      <c r="T205" s="146">
        <f>S205*H205</f>
        <v>3.4732800000000004</v>
      </c>
      <c r="AR205" s="147" t="s">
        <v>202</v>
      </c>
      <c r="AT205" s="147" t="s">
        <v>197</v>
      </c>
      <c r="AU205" s="147" t="s">
        <v>86</v>
      </c>
      <c r="AY205" s="17" t="s">
        <v>195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84</v>
      </c>
      <c r="BK205" s="148">
        <f>ROUND(I205*H205,2)</f>
        <v>0</v>
      </c>
      <c r="BL205" s="17" t="s">
        <v>202</v>
      </c>
      <c r="BM205" s="147" t="s">
        <v>2486</v>
      </c>
    </row>
    <row r="206" spans="2:65" s="12" customFormat="1" ht="10.199999999999999">
      <c r="B206" s="149"/>
      <c r="D206" s="150" t="s">
        <v>204</v>
      </c>
      <c r="E206" s="151" t="s">
        <v>1</v>
      </c>
      <c r="F206" s="152" t="s">
        <v>356</v>
      </c>
      <c r="H206" s="151" t="s">
        <v>1</v>
      </c>
      <c r="I206" s="153"/>
      <c r="L206" s="149"/>
      <c r="M206" s="154"/>
      <c r="T206" s="155"/>
      <c r="AT206" s="151" t="s">
        <v>204</v>
      </c>
      <c r="AU206" s="151" t="s">
        <v>86</v>
      </c>
      <c r="AV206" s="12" t="s">
        <v>84</v>
      </c>
      <c r="AW206" s="12" t="s">
        <v>32</v>
      </c>
      <c r="AX206" s="12" t="s">
        <v>77</v>
      </c>
      <c r="AY206" s="151" t="s">
        <v>195</v>
      </c>
    </row>
    <row r="207" spans="2:65" s="12" customFormat="1" ht="10.199999999999999">
      <c r="B207" s="149"/>
      <c r="D207" s="150" t="s">
        <v>204</v>
      </c>
      <c r="E207" s="151" t="s">
        <v>1</v>
      </c>
      <c r="F207" s="152" t="s">
        <v>357</v>
      </c>
      <c r="H207" s="151" t="s">
        <v>1</v>
      </c>
      <c r="I207" s="153"/>
      <c r="L207" s="149"/>
      <c r="M207" s="154"/>
      <c r="T207" s="155"/>
      <c r="AT207" s="151" t="s">
        <v>204</v>
      </c>
      <c r="AU207" s="151" t="s">
        <v>86</v>
      </c>
      <c r="AV207" s="12" t="s">
        <v>84</v>
      </c>
      <c r="AW207" s="12" t="s">
        <v>32</v>
      </c>
      <c r="AX207" s="12" t="s">
        <v>77</v>
      </c>
      <c r="AY207" s="151" t="s">
        <v>195</v>
      </c>
    </row>
    <row r="208" spans="2:65" s="13" customFormat="1" ht="10.199999999999999">
      <c r="B208" s="156"/>
      <c r="D208" s="150" t="s">
        <v>204</v>
      </c>
      <c r="E208" s="157" t="s">
        <v>1</v>
      </c>
      <c r="F208" s="158" t="s">
        <v>1953</v>
      </c>
      <c r="H208" s="159">
        <v>225.9</v>
      </c>
      <c r="I208" s="160"/>
      <c r="L208" s="156"/>
      <c r="M208" s="161"/>
      <c r="T208" s="162"/>
      <c r="AT208" s="157" t="s">
        <v>204</v>
      </c>
      <c r="AU208" s="157" t="s">
        <v>86</v>
      </c>
      <c r="AV208" s="13" t="s">
        <v>86</v>
      </c>
      <c r="AW208" s="13" t="s">
        <v>32</v>
      </c>
      <c r="AX208" s="13" t="s">
        <v>77</v>
      </c>
      <c r="AY208" s="157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1954</v>
      </c>
      <c r="H209" s="159">
        <v>-34.32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77</v>
      </c>
      <c r="AY209" s="157" t="s">
        <v>195</v>
      </c>
    </row>
    <row r="210" spans="2:65" s="12" customFormat="1" ht="10.199999999999999">
      <c r="B210" s="149"/>
      <c r="D210" s="150" t="s">
        <v>204</v>
      </c>
      <c r="E210" s="151" t="s">
        <v>1</v>
      </c>
      <c r="F210" s="152" t="s">
        <v>360</v>
      </c>
      <c r="H210" s="151" t="s">
        <v>1</v>
      </c>
      <c r="I210" s="153"/>
      <c r="L210" s="149"/>
      <c r="M210" s="154"/>
      <c r="T210" s="155"/>
      <c r="AT210" s="151" t="s">
        <v>204</v>
      </c>
      <c r="AU210" s="151" t="s">
        <v>86</v>
      </c>
      <c r="AV210" s="12" t="s">
        <v>84</v>
      </c>
      <c r="AW210" s="12" t="s">
        <v>32</v>
      </c>
      <c r="AX210" s="12" t="s">
        <v>77</v>
      </c>
      <c r="AY210" s="151" t="s">
        <v>195</v>
      </c>
    </row>
    <row r="211" spans="2:65" s="13" customFormat="1" ht="10.199999999999999">
      <c r="B211" s="156"/>
      <c r="D211" s="150" t="s">
        <v>204</v>
      </c>
      <c r="E211" s="157" t="s">
        <v>1</v>
      </c>
      <c r="F211" s="158" t="s">
        <v>1955</v>
      </c>
      <c r="H211" s="159">
        <v>13.7</v>
      </c>
      <c r="I211" s="160"/>
      <c r="L211" s="156"/>
      <c r="M211" s="161"/>
      <c r="T211" s="162"/>
      <c r="AT211" s="157" t="s">
        <v>204</v>
      </c>
      <c r="AU211" s="157" t="s">
        <v>86</v>
      </c>
      <c r="AV211" s="13" t="s">
        <v>86</v>
      </c>
      <c r="AW211" s="13" t="s">
        <v>32</v>
      </c>
      <c r="AX211" s="13" t="s">
        <v>77</v>
      </c>
      <c r="AY211" s="157" t="s">
        <v>195</v>
      </c>
    </row>
    <row r="212" spans="2:65" s="12" customFormat="1" ht="10.199999999999999">
      <c r="B212" s="149"/>
      <c r="D212" s="150" t="s">
        <v>204</v>
      </c>
      <c r="E212" s="151" t="s">
        <v>1</v>
      </c>
      <c r="F212" s="152" t="s">
        <v>362</v>
      </c>
      <c r="H212" s="151" t="s">
        <v>1</v>
      </c>
      <c r="I212" s="153"/>
      <c r="L212" s="149"/>
      <c r="M212" s="154"/>
      <c r="T212" s="155"/>
      <c r="AT212" s="151" t="s">
        <v>204</v>
      </c>
      <c r="AU212" s="151" t="s">
        <v>86</v>
      </c>
      <c r="AV212" s="12" t="s">
        <v>84</v>
      </c>
      <c r="AW212" s="12" t="s">
        <v>32</v>
      </c>
      <c r="AX212" s="12" t="s">
        <v>77</v>
      </c>
      <c r="AY212" s="151" t="s">
        <v>195</v>
      </c>
    </row>
    <row r="213" spans="2:65" s="13" customFormat="1" ht="10.199999999999999">
      <c r="B213" s="156"/>
      <c r="D213" s="150" t="s">
        <v>204</v>
      </c>
      <c r="E213" s="157" t="s">
        <v>1</v>
      </c>
      <c r="F213" s="158" t="s">
        <v>1956</v>
      </c>
      <c r="H213" s="159">
        <v>11.8</v>
      </c>
      <c r="I213" s="160"/>
      <c r="L213" s="156"/>
      <c r="M213" s="161"/>
      <c r="T213" s="162"/>
      <c r="AT213" s="157" t="s">
        <v>204</v>
      </c>
      <c r="AU213" s="157" t="s">
        <v>86</v>
      </c>
      <c r="AV213" s="13" t="s">
        <v>86</v>
      </c>
      <c r="AW213" s="13" t="s">
        <v>32</v>
      </c>
      <c r="AX213" s="13" t="s">
        <v>77</v>
      </c>
      <c r="AY213" s="157" t="s">
        <v>195</v>
      </c>
    </row>
    <row r="214" spans="2:65" s="14" customFormat="1" ht="10.199999999999999">
      <c r="B214" s="163"/>
      <c r="D214" s="150" t="s">
        <v>204</v>
      </c>
      <c r="E214" s="164" t="s">
        <v>1</v>
      </c>
      <c r="F214" s="165" t="s">
        <v>220</v>
      </c>
      <c r="H214" s="166">
        <v>217.08</v>
      </c>
      <c r="I214" s="167"/>
      <c r="L214" s="163"/>
      <c r="M214" s="168"/>
      <c r="T214" s="169"/>
      <c r="AT214" s="164" t="s">
        <v>204</v>
      </c>
      <c r="AU214" s="164" t="s">
        <v>86</v>
      </c>
      <c r="AV214" s="14" t="s">
        <v>202</v>
      </c>
      <c r="AW214" s="14" t="s">
        <v>32</v>
      </c>
      <c r="AX214" s="14" t="s">
        <v>84</v>
      </c>
      <c r="AY214" s="164" t="s">
        <v>195</v>
      </c>
    </row>
    <row r="215" spans="2:65" s="11" customFormat="1" ht="22.8" customHeight="1">
      <c r="B215" s="124"/>
      <c r="D215" s="125" t="s">
        <v>76</v>
      </c>
      <c r="E215" s="134" t="s">
        <v>364</v>
      </c>
      <c r="F215" s="134" t="s">
        <v>365</v>
      </c>
      <c r="I215" s="127"/>
      <c r="J215" s="135">
        <f>BK215</f>
        <v>0</v>
      </c>
      <c r="L215" s="124"/>
      <c r="M215" s="129"/>
      <c r="P215" s="130">
        <f>SUM(P216:P229)</f>
        <v>0</v>
      </c>
      <c r="R215" s="130">
        <f>SUM(R216:R229)</f>
        <v>0</v>
      </c>
      <c r="T215" s="131">
        <f>SUM(T216:T229)</f>
        <v>0</v>
      </c>
      <c r="AR215" s="125" t="s">
        <v>84</v>
      </c>
      <c r="AT215" s="132" t="s">
        <v>76</v>
      </c>
      <c r="AU215" s="132" t="s">
        <v>84</v>
      </c>
      <c r="AY215" s="125" t="s">
        <v>195</v>
      </c>
      <c r="BK215" s="133">
        <f>SUM(BK216:BK229)</f>
        <v>0</v>
      </c>
    </row>
    <row r="216" spans="2:65" s="1" customFormat="1" ht="33" customHeight="1">
      <c r="B216" s="32"/>
      <c r="C216" s="136" t="s">
        <v>311</v>
      </c>
      <c r="D216" s="136" t="s">
        <v>197</v>
      </c>
      <c r="E216" s="137" t="s">
        <v>366</v>
      </c>
      <c r="F216" s="138" t="s">
        <v>367</v>
      </c>
      <c r="G216" s="139" t="s">
        <v>237</v>
      </c>
      <c r="H216" s="140">
        <v>573.88900000000001</v>
      </c>
      <c r="I216" s="141"/>
      <c r="J216" s="142">
        <f>ROUND(I216*H216,2)</f>
        <v>0</v>
      </c>
      <c r="K216" s="138" t="s">
        <v>201</v>
      </c>
      <c r="L216" s="32"/>
      <c r="M216" s="143" t="s">
        <v>1</v>
      </c>
      <c r="N216" s="144" t="s">
        <v>42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202</v>
      </c>
      <c r="AT216" s="147" t="s">
        <v>197</v>
      </c>
      <c r="AU216" s="147" t="s">
        <v>86</v>
      </c>
      <c r="AY216" s="17" t="s">
        <v>195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84</v>
      </c>
      <c r="BK216" s="148">
        <f>ROUND(I216*H216,2)</f>
        <v>0</v>
      </c>
      <c r="BL216" s="17" t="s">
        <v>202</v>
      </c>
      <c r="BM216" s="147" t="s">
        <v>2487</v>
      </c>
    </row>
    <row r="217" spans="2:65" s="1" customFormat="1" ht="24.15" customHeight="1">
      <c r="B217" s="32"/>
      <c r="C217" s="136" t="s">
        <v>317</v>
      </c>
      <c r="D217" s="136" t="s">
        <v>197</v>
      </c>
      <c r="E217" s="137" t="s">
        <v>370</v>
      </c>
      <c r="F217" s="138" t="s">
        <v>371</v>
      </c>
      <c r="G217" s="139" t="s">
        <v>237</v>
      </c>
      <c r="H217" s="140">
        <v>573.88900000000001</v>
      </c>
      <c r="I217" s="141"/>
      <c r="J217" s="142">
        <f>ROUND(I217*H217,2)</f>
        <v>0</v>
      </c>
      <c r="K217" s="138" t="s">
        <v>201</v>
      </c>
      <c r="L217" s="32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202</v>
      </c>
      <c r="AT217" s="147" t="s">
        <v>197</v>
      </c>
      <c r="AU217" s="147" t="s">
        <v>86</v>
      </c>
      <c r="AY217" s="17" t="s">
        <v>195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84</v>
      </c>
      <c r="BK217" s="148">
        <f>ROUND(I217*H217,2)</f>
        <v>0</v>
      </c>
      <c r="BL217" s="17" t="s">
        <v>202</v>
      </c>
      <c r="BM217" s="147" t="s">
        <v>2488</v>
      </c>
    </row>
    <row r="218" spans="2:65" s="1" customFormat="1" ht="24.15" customHeight="1">
      <c r="B218" s="32"/>
      <c r="C218" s="136" t="s">
        <v>321</v>
      </c>
      <c r="D218" s="136" t="s">
        <v>197</v>
      </c>
      <c r="E218" s="137" t="s">
        <v>374</v>
      </c>
      <c r="F218" s="138" t="s">
        <v>375</v>
      </c>
      <c r="G218" s="139" t="s">
        <v>237</v>
      </c>
      <c r="H218" s="140">
        <v>10903.891</v>
      </c>
      <c r="I218" s="141"/>
      <c r="J218" s="142">
        <f>ROUND(I218*H218,2)</f>
        <v>0</v>
      </c>
      <c r="K218" s="138" t="s">
        <v>201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202</v>
      </c>
      <c r="AT218" s="147" t="s">
        <v>197</v>
      </c>
      <c r="AU218" s="147" t="s">
        <v>86</v>
      </c>
      <c r="AY218" s="17" t="s">
        <v>195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84</v>
      </c>
      <c r="BK218" s="148">
        <f>ROUND(I218*H218,2)</f>
        <v>0</v>
      </c>
      <c r="BL218" s="17" t="s">
        <v>202</v>
      </c>
      <c r="BM218" s="147" t="s">
        <v>2489</v>
      </c>
    </row>
    <row r="219" spans="2:65" s="13" customFormat="1" ht="10.199999999999999">
      <c r="B219" s="156"/>
      <c r="D219" s="150" t="s">
        <v>204</v>
      </c>
      <c r="F219" s="158" t="s">
        <v>2490</v>
      </c>
      <c r="H219" s="159">
        <v>10903.891</v>
      </c>
      <c r="I219" s="160"/>
      <c r="L219" s="156"/>
      <c r="M219" s="161"/>
      <c r="T219" s="162"/>
      <c r="AT219" s="157" t="s">
        <v>204</v>
      </c>
      <c r="AU219" s="157" t="s">
        <v>86</v>
      </c>
      <c r="AV219" s="13" t="s">
        <v>86</v>
      </c>
      <c r="AW219" s="13" t="s">
        <v>4</v>
      </c>
      <c r="AX219" s="13" t="s">
        <v>84</v>
      </c>
      <c r="AY219" s="157" t="s">
        <v>195</v>
      </c>
    </row>
    <row r="220" spans="2:65" s="1" customFormat="1" ht="33" customHeight="1">
      <c r="B220" s="32"/>
      <c r="C220" s="136" t="s">
        <v>7</v>
      </c>
      <c r="D220" s="136" t="s">
        <v>197</v>
      </c>
      <c r="E220" s="137" t="s">
        <v>379</v>
      </c>
      <c r="F220" s="138" t="s">
        <v>380</v>
      </c>
      <c r="G220" s="139" t="s">
        <v>237</v>
      </c>
      <c r="H220" s="140">
        <v>0.71199999999999997</v>
      </c>
      <c r="I220" s="141"/>
      <c r="J220" s="142">
        <f>ROUND(I220*H220,2)</f>
        <v>0</v>
      </c>
      <c r="K220" s="138" t="s">
        <v>201</v>
      </c>
      <c r="L220" s="32"/>
      <c r="M220" s="143" t="s">
        <v>1</v>
      </c>
      <c r="N220" s="144" t="s">
        <v>42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202</v>
      </c>
      <c r="AT220" s="147" t="s">
        <v>197</v>
      </c>
      <c r="AU220" s="147" t="s">
        <v>86</v>
      </c>
      <c r="AY220" s="17" t="s">
        <v>195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84</v>
      </c>
      <c r="BK220" s="148">
        <f>ROUND(I220*H220,2)</f>
        <v>0</v>
      </c>
      <c r="BL220" s="17" t="s">
        <v>202</v>
      </c>
      <c r="BM220" s="147" t="s">
        <v>2491</v>
      </c>
    </row>
    <row r="221" spans="2:65" s="13" customFormat="1" ht="10.199999999999999">
      <c r="B221" s="156"/>
      <c r="D221" s="150" t="s">
        <v>204</v>
      </c>
      <c r="F221" s="158" t="s">
        <v>2492</v>
      </c>
      <c r="H221" s="159">
        <v>0.71199999999999997</v>
      </c>
      <c r="I221" s="160"/>
      <c r="L221" s="156"/>
      <c r="M221" s="161"/>
      <c r="T221" s="162"/>
      <c r="AT221" s="157" t="s">
        <v>204</v>
      </c>
      <c r="AU221" s="157" t="s">
        <v>86</v>
      </c>
      <c r="AV221" s="13" t="s">
        <v>86</v>
      </c>
      <c r="AW221" s="13" t="s">
        <v>4</v>
      </c>
      <c r="AX221" s="13" t="s">
        <v>84</v>
      </c>
      <c r="AY221" s="157" t="s">
        <v>195</v>
      </c>
    </row>
    <row r="222" spans="2:65" s="1" customFormat="1" ht="33" customHeight="1">
      <c r="B222" s="32"/>
      <c r="C222" s="136" t="s">
        <v>333</v>
      </c>
      <c r="D222" s="136" t="s">
        <v>197</v>
      </c>
      <c r="E222" s="137" t="s">
        <v>384</v>
      </c>
      <c r="F222" s="138" t="s">
        <v>385</v>
      </c>
      <c r="G222" s="139" t="s">
        <v>237</v>
      </c>
      <c r="H222" s="140">
        <v>0.81499999999999995</v>
      </c>
      <c r="I222" s="141"/>
      <c r="J222" s="142">
        <f>ROUND(I222*H222,2)</f>
        <v>0</v>
      </c>
      <c r="K222" s="138" t="s">
        <v>201</v>
      </c>
      <c r="L222" s="32"/>
      <c r="M222" s="143" t="s">
        <v>1</v>
      </c>
      <c r="N222" s="144" t="s">
        <v>42</v>
      </c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AR222" s="147" t="s">
        <v>202</v>
      </c>
      <c r="AT222" s="147" t="s">
        <v>197</v>
      </c>
      <c r="AU222" s="147" t="s">
        <v>86</v>
      </c>
      <c r="AY222" s="17" t="s">
        <v>195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84</v>
      </c>
      <c r="BK222" s="148">
        <f>ROUND(I222*H222,2)</f>
        <v>0</v>
      </c>
      <c r="BL222" s="17" t="s">
        <v>202</v>
      </c>
      <c r="BM222" s="147" t="s">
        <v>2493</v>
      </c>
    </row>
    <row r="223" spans="2:65" s="1" customFormat="1" ht="28.8">
      <c r="B223" s="32"/>
      <c r="D223" s="150" t="s">
        <v>251</v>
      </c>
      <c r="F223" s="170" t="s">
        <v>387</v>
      </c>
      <c r="I223" s="171"/>
      <c r="L223" s="32"/>
      <c r="M223" s="172"/>
      <c r="T223" s="56"/>
      <c r="AT223" s="17" t="s">
        <v>251</v>
      </c>
      <c r="AU223" s="17" t="s">
        <v>86</v>
      </c>
    </row>
    <row r="224" spans="2:65" s="13" customFormat="1" ht="10.199999999999999">
      <c r="B224" s="156"/>
      <c r="D224" s="150" t="s">
        <v>204</v>
      </c>
      <c r="F224" s="158" t="s">
        <v>2494</v>
      </c>
      <c r="H224" s="159">
        <v>0.81499999999999995</v>
      </c>
      <c r="I224" s="160"/>
      <c r="L224" s="156"/>
      <c r="M224" s="161"/>
      <c r="T224" s="162"/>
      <c r="AT224" s="157" t="s">
        <v>204</v>
      </c>
      <c r="AU224" s="157" t="s">
        <v>86</v>
      </c>
      <c r="AV224" s="13" t="s">
        <v>86</v>
      </c>
      <c r="AW224" s="13" t="s">
        <v>4</v>
      </c>
      <c r="AX224" s="13" t="s">
        <v>84</v>
      </c>
      <c r="AY224" s="157" t="s">
        <v>195</v>
      </c>
    </row>
    <row r="225" spans="2:65" s="1" customFormat="1" ht="33" customHeight="1">
      <c r="B225" s="32"/>
      <c r="C225" s="136" t="s">
        <v>340</v>
      </c>
      <c r="D225" s="136" t="s">
        <v>197</v>
      </c>
      <c r="E225" s="137" t="s">
        <v>390</v>
      </c>
      <c r="F225" s="138" t="s">
        <v>391</v>
      </c>
      <c r="G225" s="139" t="s">
        <v>237</v>
      </c>
      <c r="H225" s="140">
        <v>3.7930000000000001</v>
      </c>
      <c r="I225" s="141"/>
      <c r="J225" s="142">
        <f>ROUND(I225*H225,2)</f>
        <v>0</v>
      </c>
      <c r="K225" s="138" t="s">
        <v>201</v>
      </c>
      <c r="L225" s="32"/>
      <c r="M225" s="143" t="s">
        <v>1</v>
      </c>
      <c r="N225" s="144" t="s">
        <v>42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202</v>
      </c>
      <c r="AT225" s="147" t="s">
        <v>197</v>
      </c>
      <c r="AU225" s="147" t="s">
        <v>86</v>
      </c>
      <c r="AY225" s="17" t="s">
        <v>195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84</v>
      </c>
      <c r="BK225" s="148">
        <f>ROUND(I225*H225,2)</f>
        <v>0</v>
      </c>
      <c r="BL225" s="17" t="s">
        <v>202</v>
      </c>
      <c r="BM225" s="147" t="s">
        <v>2495</v>
      </c>
    </row>
    <row r="226" spans="2:65" s="1" customFormat="1" ht="28.8">
      <c r="B226" s="32"/>
      <c r="D226" s="150" t="s">
        <v>251</v>
      </c>
      <c r="F226" s="170" t="s">
        <v>387</v>
      </c>
      <c r="I226" s="171"/>
      <c r="L226" s="32"/>
      <c r="M226" s="172"/>
      <c r="T226" s="56"/>
      <c r="AT226" s="17" t="s">
        <v>251</v>
      </c>
      <c r="AU226" s="17" t="s">
        <v>86</v>
      </c>
    </row>
    <row r="227" spans="2:65" s="13" customFormat="1" ht="10.199999999999999">
      <c r="B227" s="156"/>
      <c r="D227" s="150" t="s">
        <v>204</v>
      </c>
      <c r="F227" s="158" t="s">
        <v>2496</v>
      </c>
      <c r="H227" s="159">
        <v>3.7930000000000001</v>
      </c>
      <c r="I227" s="160"/>
      <c r="L227" s="156"/>
      <c r="M227" s="161"/>
      <c r="T227" s="162"/>
      <c r="AT227" s="157" t="s">
        <v>204</v>
      </c>
      <c r="AU227" s="157" t="s">
        <v>86</v>
      </c>
      <c r="AV227" s="13" t="s">
        <v>86</v>
      </c>
      <c r="AW227" s="13" t="s">
        <v>4</v>
      </c>
      <c r="AX227" s="13" t="s">
        <v>84</v>
      </c>
      <c r="AY227" s="157" t="s">
        <v>195</v>
      </c>
    </row>
    <row r="228" spans="2:65" s="1" customFormat="1" ht="44.25" customHeight="1">
      <c r="B228" s="32"/>
      <c r="C228" s="136" t="s">
        <v>346</v>
      </c>
      <c r="D228" s="136" t="s">
        <v>197</v>
      </c>
      <c r="E228" s="137" t="s">
        <v>395</v>
      </c>
      <c r="F228" s="138" t="s">
        <v>396</v>
      </c>
      <c r="G228" s="139" t="s">
        <v>237</v>
      </c>
      <c r="H228" s="140">
        <v>568.56899999999996</v>
      </c>
      <c r="I228" s="141"/>
      <c r="J228" s="142">
        <f>ROUND(I228*H228,2)</f>
        <v>0</v>
      </c>
      <c r="K228" s="138" t="s">
        <v>201</v>
      </c>
      <c r="L228" s="32"/>
      <c r="M228" s="143" t="s">
        <v>1</v>
      </c>
      <c r="N228" s="144" t="s">
        <v>42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202</v>
      </c>
      <c r="AT228" s="147" t="s">
        <v>197</v>
      </c>
      <c r="AU228" s="147" t="s">
        <v>86</v>
      </c>
      <c r="AY228" s="17" t="s">
        <v>195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84</v>
      </c>
      <c r="BK228" s="148">
        <f>ROUND(I228*H228,2)</f>
        <v>0</v>
      </c>
      <c r="BL228" s="17" t="s">
        <v>202</v>
      </c>
      <c r="BM228" s="147" t="s">
        <v>2497</v>
      </c>
    </row>
    <row r="229" spans="2:65" s="13" customFormat="1" ht="10.199999999999999">
      <c r="B229" s="156"/>
      <c r="D229" s="150" t="s">
        <v>204</v>
      </c>
      <c r="F229" s="158" t="s">
        <v>2498</v>
      </c>
      <c r="H229" s="159">
        <v>568.56899999999996</v>
      </c>
      <c r="I229" s="160"/>
      <c r="L229" s="156"/>
      <c r="M229" s="161"/>
      <c r="T229" s="162"/>
      <c r="AT229" s="157" t="s">
        <v>204</v>
      </c>
      <c r="AU229" s="157" t="s">
        <v>86</v>
      </c>
      <c r="AV229" s="13" t="s">
        <v>86</v>
      </c>
      <c r="AW229" s="13" t="s">
        <v>4</v>
      </c>
      <c r="AX229" s="13" t="s">
        <v>84</v>
      </c>
      <c r="AY229" s="157" t="s">
        <v>195</v>
      </c>
    </row>
    <row r="230" spans="2:65" s="11" customFormat="1" ht="25.95" customHeight="1">
      <c r="B230" s="124"/>
      <c r="D230" s="125" t="s">
        <v>76</v>
      </c>
      <c r="E230" s="126" t="s">
        <v>399</v>
      </c>
      <c r="F230" s="126" t="s">
        <v>400</v>
      </c>
      <c r="I230" s="127"/>
      <c r="J230" s="128">
        <f>BK230</f>
        <v>0</v>
      </c>
      <c r="L230" s="124"/>
      <c r="M230" s="129"/>
      <c r="P230" s="130">
        <f>P231+P235+P239+P243+P246+P249+P254+P271+P279+P299+P311</f>
        <v>0</v>
      </c>
      <c r="R230" s="130">
        <f>R231+R235+R239+R243+R246+R249+R254+R271+R279+R299+R311</f>
        <v>0.26654119999999998</v>
      </c>
      <c r="T230" s="131">
        <f>T231+T235+T239+T243+T246+T249+T254+T271+T279+T299+T311</f>
        <v>56.576843159999996</v>
      </c>
      <c r="AR230" s="125" t="s">
        <v>86</v>
      </c>
      <c r="AT230" s="132" t="s">
        <v>76</v>
      </c>
      <c r="AU230" s="132" t="s">
        <v>77</v>
      </c>
      <c r="AY230" s="125" t="s">
        <v>195</v>
      </c>
      <c r="BK230" s="133">
        <f>BK231+BK235+BK239+BK243+BK246+BK249+BK254+BK271+BK279+BK299+BK311</f>
        <v>0</v>
      </c>
    </row>
    <row r="231" spans="2:65" s="11" customFormat="1" ht="22.8" customHeight="1">
      <c r="B231" s="124"/>
      <c r="D231" s="125" t="s">
        <v>76</v>
      </c>
      <c r="E231" s="134" t="s">
        <v>401</v>
      </c>
      <c r="F231" s="134" t="s">
        <v>402</v>
      </c>
      <c r="I231" s="127"/>
      <c r="J231" s="135">
        <f>BK231</f>
        <v>0</v>
      </c>
      <c r="L231" s="124"/>
      <c r="M231" s="129"/>
      <c r="P231" s="130">
        <f>SUM(P232:P234)</f>
        <v>0</v>
      </c>
      <c r="R231" s="130">
        <f>SUM(R232:R234)</f>
        <v>0</v>
      </c>
      <c r="T231" s="131">
        <f>SUM(T232:T234)</f>
        <v>1.8220799999999999</v>
      </c>
      <c r="AR231" s="125" t="s">
        <v>86</v>
      </c>
      <c r="AT231" s="132" t="s">
        <v>76</v>
      </c>
      <c r="AU231" s="132" t="s">
        <v>84</v>
      </c>
      <c r="AY231" s="125" t="s">
        <v>195</v>
      </c>
      <c r="BK231" s="133">
        <f>SUM(BK232:BK234)</f>
        <v>0</v>
      </c>
    </row>
    <row r="232" spans="2:65" s="1" customFormat="1" ht="21.75" customHeight="1">
      <c r="B232" s="32"/>
      <c r="C232" s="136" t="s">
        <v>352</v>
      </c>
      <c r="D232" s="136" t="s">
        <v>197</v>
      </c>
      <c r="E232" s="137" t="s">
        <v>404</v>
      </c>
      <c r="F232" s="138" t="s">
        <v>405</v>
      </c>
      <c r="G232" s="139" t="s">
        <v>200</v>
      </c>
      <c r="H232" s="140">
        <v>455.52</v>
      </c>
      <c r="I232" s="141"/>
      <c r="J232" s="142">
        <f>ROUND(I232*H232,2)</f>
        <v>0</v>
      </c>
      <c r="K232" s="138" t="s">
        <v>201</v>
      </c>
      <c r="L232" s="32"/>
      <c r="M232" s="143" t="s">
        <v>1</v>
      </c>
      <c r="N232" s="144" t="s">
        <v>42</v>
      </c>
      <c r="P232" s="145">
        <f>O232*H232</f>
        <v>0</v>
      </c>
      <c r="Q232" s="145">
        <v>0</v>
      </c>
      <c r="R232" s="145">
        <f>Q232*H232</f>
        <v>0</v>
      </c>
      <c r="S232" s="145">
        <v>4.0000000000000001E-3</v>
      </c>
      <c r="T232" s="146">
        <f>S232*H232</f>
        <v>1.8220799999999999</v>
      </c>
      <c r="AR232" s="147" t="s">
        <v>300</v>
      </c>
      <c r="AT232" s="147" t="s">
        <v>197</v>
      </c>
      <c r="AU232" s="147" t="s">
        <v>86</v>
      </c>
      <c r="AY232" s="17" t="s">
        <v>195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84</v>
      </c>
      <c r="BK232" s="148">
        <f>ROUND(I232*H232,2)</f>
        <v>0</v>
      </c>
      <c r="BL232" s="17" t="s">
        <v>300</v>
      </c>
      <c r="BM232" s="147" t="s">
        <v>2499</v>
      </c>
    </row>
    <row r="233" spans="2:65" s="12" customFormat="1" ht="10.199999999999999">
      <c r="B233" s="149"/>
      <c r="D233" s="150" t="s">
        <v>204</v>
      </c>
      <c r="E233" s="151" t="s">
        <v>1</v>
      </c>
      <c r="F233" s="152" t="s">
        <v>291</v>
      </c>
      <c r="H233" s="151" t="s">
        <v>1</v>
      </c>
      <c r="I233" s="153"/>
      <c r="L233" s="149"/>
      <c r="M233" s="154"/>
      <c r="T233" s="155"/>
      <c r="AT233" s="151" t="s">
        <v>204</v>
      </c>
      <c r="AU233" s="151" t="s">
        <v>86</v>
      </c>
      <c r="AV233" s="12" t="s">
        <v>84</v>
      </c>
      <c r="AW233" s="12" t="s">
        <v>32</v>
      </c>
      <c r="AX233" s="12" t="s">
        <v>77</v>
      </c>
      <c r="AY233" s="151" t="s">
        <v>195</v>
      </c>
    </row>
    <row r="234" spans="2:65" s="13" customFormat="1" ht="10.199999999999999">
      <c r="B234" s="156"/>
      <c r="D234" s="150" t="s">
        <v>204</v>
      </c>
      <c r="E234" s="157" t="s">
        <v>1</v>
      </c>
      <c r="F234" s="158" t="s">
        <v>1971</v>
      </c>
      <c r="H234" s="159">
        <v>455.52</v>
      </c>
      <c r="I234" s="160"/>
      <c r="L234" s="156"/>
      <c r="M234" s="161"/>
      <c r="T234" s="162"/>
      <c r="AT234" s="157" t="s">
        <v>204</v>
      </c>
      <c r="AU234" s="157" t="s">
        <v>86</v>
      </c>
      <c r="AV234" s="13" t="s">
        <v>86</v>
      </c>
      <c r="AW234" s="13" t="s">
        <v>32</v>
      </c>
      <c r="AX234" s="13" t="s">
        <v>84</v>
      </c>
      <c r="AY234" s="157" t="s">
        <v>195</v>
      </c>
    </row>
    <row r="235" spans="2:65" s="11" customFormat="1" ht="22.8" customHeight="1">
      <c r="B235" s="124"/>
      <c r="D235" s="125" t="s">
        <v>76</v>
      </c>
      <c r="E235" s="134" t="s">
        <v>407</v>
      </c>
      <c r="F235" s="134" t="s">
        <v>408</v>
      </c>
      <c r="I235" s="127"/>
      <c r="J235" s="135">
        <f>BK235</f>
        <v>0</v>
      </c>
      <c r="L235" s="124"/>
      <c r="M235" s="129"/>
      <c r="P235" s="130">
        <f>SUM(P236:P238)</f>
        <v>0</v>
      </c>
      <c r="R235" s="130">
        <f>SUM(R236:R238)</f>
        <v>0</v>
      </c>
      <c r="T235" s="131">
        <f>SUM(T236:T238)</f>
        <v>1.8676320000000002</v>
      </c>
      <c r="AR235" s="125" t="s">
        <v>86</v>
      </c>
      <c r="AT235" s="132" t="s">
        <v>76</v>
      </c>
      <c r="AU235" s="132" t="s">
        <v>84</v>
      </c>
      <c r="AY235" s="125" t="s">
        <v>195</v>
      </c>
      <c r="BK235" s="133">
        <f>SUM(BK236:BK238)</f>
        <v>0</v>
      </c>
    </row>
    <row r="236" spans="2:65" s="1" customFormat="1" ht="24.15" customHeight="1">
      <c r="B236" s="32"/>
      <c r="C236" s="136" t="s">
        <v>206</v>
      </c>
      <c r="D236" s="136" t="s">
        <v>197</v>
      </c>
      <c r="E236" s="137" t="s">
        <v>410</v>
      </c>
      <c r="F236" s="138" t="s">
        <v>411</v>
      </c>
      <c r="G236" s="139" t="s">
        <v>200</v>
      </c>
      <c r="H236" s="140">
        <v>455.52</v>
      </c>
      <c r="I236" s="141"/>
      <c r="J236" s="142">
        <f>ROUND(I236*H236,2)</f>
        <v>0</v>
      </c>
      <c r="K236" s="138" t="s">
        <v>201</v>
      </c>
      <c r="L236" s="32"/>
      <c r="M236" s="143" t="s">
        <v>1</v>
      </c>
      <c r="N236" s="144" t="s">
        <v>42</v>
      </c>
      <c r="P236" s="145">
        <f>O236*H236</f>
        <v>0</v>
      </c>
      <c r="Q236" s="145">
        <v>0</v>
      </c>
      <c r="R236" s="145">
        <f>Q236*H236</f>
        <v>0</v>
      </c>
      <c r="S236" s="145">
        <v>4.1000000000000003E-3</v>
      </c>
      <c r="T236" s="146">
        <f>S236*H236</f>
        <v>1.8676320000000002</v>
      </c>
      <c r="AR236" s="147" t="s">
        <v>300</v>
      </c>
      <c r="AT236" s="147" t="s">
        <v>197</v>
      </c>
      <c r="AU236" s="147" t="s">
        <v>86</v>
      </c>
      <c r="AY236" s="17" t="s">
        <v>195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84</v>
      </c>
      <c r="BK236" s="148">
        <f>ROUND(I236*H236,2)</f>
        <v>0</v>
      </c>
      <c r="BL236" s="17" t="s">
        <v>300</v>
      </c>
      <c r="BM236" s="147" t="s">
        <v>2500</v>
      </c>
    </row>
    <row r="237" spans="2:65" s="12" customFormat="1" ht="20.399999999999999">
      <c r="B237" s="149"/>
      <c r="D237" s="150" t="s">
        <v>204</v>
      </c>
      <c r="E237" s="151" t="s">
        <v>1</v>
      </c>
      <c r="F237" s="152" t="s">
        <v>413</v>
      </c>
      <c r="H237" s="151" t="s">
        <v>1</v>
      </c>
      <c r="I237" s="153"/>
      <c r="L237" s="149"/>
      <c r="M237" s="154"/>
      <c r="T237" s="155"/>
      <c r="AT237" s="151" t="s">
        <v>204</v>
      </c>
      <c r="AU237" s="151" t="s">
        <v>86</v>
      </c>
      <c r="AV237" s="12" t="s">
        <v>84</v>
      </c>
      <c r="AW237" s="12" t="s">
        <v>32</v>
      </c>
      <c r="AX237" s="12" t="s">
        <v>77</v>
      </c>
      <c r="AY237" s="151" t="s">
        <v>195</v>
      </c>
    </row>
    <row r="238" spans="2:65" s="13" customFormat="1" ht="10.199999999999999">
      <c r="B238" s="156"/>
      <c r="D238" s="150" t="s">
        <v>204</v>
      </c>
      <c r="E238" s="157" t="s">
        <v>1</v>
      </c>
      <c r="F238" s="158" t="s">
        <v>1971</v>
      </c>
      <c r="H238" s="159">
        <v>455.52</v>
      </c>
      <c r="I238" s="160"/>
      <c r="L238" s="156"/>
      <c r="M238" s="161"/>
      <c r="T238" s="162"/>
      <c r="AT238" s="157" t="s">
        <v>204</v>
      </c>
      <c r="AU238" s="157" t="s">
        <v>86</v>
      </c>
      <c r="AV238" s="13" t="s">
        <v>86</v>
      </c>
      <c r="AW238" s="13" t="s">
        <v>32</v>
      </c>
      <c r="AX238" s="13" t="s">
        <v>84</v>
      </c>
      <c r="AY238" s="157" t="s">
        <v>195</v>
      </c>
    </row>
    <row r="239" spans="2:65" s="11" customFormat="1" ht="22.8" customHeight="1">
      <c r="B239" s="124"/>
      <c r="D239" s="125" t="s">
        <v>76</v>
      </c>
      <c r="E239" s="134" t="s">
        <v>414</v>
      </c>
      <c r="F239" s="134" t="s">
        <v>415</v>
      </c>
      <c r="I239" s="127"/>
      <c r="J239" s="135">
        <f>BK239</f>
        <v>0</v>
      </c>
      <c r="L239" s="124"/>
      <c r="M239" s="129"/>
      <c r="P239" s="130">
        <f>SUM(P240:P242)</f>
        <v>0</v>
      </c>
      <c r="R239" s="130">
        <f>SUM(R240:R242)</f>
        <v>0</v>
      </c>
      <c r="T239" s="131">
        <f>SUM(T240:T242)</f>
        <v>15.943200000000001</v>
      </c>
      <c r="AR239" s="125" t="s">
        <v>86</v>
      </c>
      <c r="AT239" s="132" t="s">
        <v>76</v>
      </c>
      <c r="AU239" s="132" t="s">
        <v>84</v>
      </c>
      <c r="AY239" s="125" t="s">
        <v>195</v>
      </c>
      <c r="BK239" s="133">
        <f>SUM(BK240:BK242)</f>
        <v>0</v>
      </c>
    </row>
    <row r="240" spans="2:65" s="1" customFormat="1" ht="24.15" customHeight="1">
      <c r="B240" s="32"/>
      <c r="C240" s="136" t="s">
        <v>369</v>
      </c>
      <c r="D240" s="136" t="s">
        <v>197</v>
      </c>
      <c r="E240" s="137" t="s">
        <v>417</v>
      </c>
      <c r="F240" s="138" t="s">
        <v>418</v>
      </c>
      <c r="G240" s="139" t="s">
        <v>200</v>
      </c>
      <c r="H240" s="140">
        <v>455.52</v>
      </c>
      <c r="I240" s="141"/>
      <c r="J240" s="142">
        <f>ROUND(I240*H240,2)</f>
        <v>0</v>
      </c>
      <c r="K240" s="138" t="s">
        <v>201</v>
      </c>
      <c r="L240" s="32"/>
      <c r="M240" s="143" t="s">
        <v>1</v>
      </c>
      <c r="N240" s="144" t="s">
        <v>42</v>
      </c>
      <c r="P240" s="145">
        <f>O240*H240</f>
        <v>0</v>
      </c>
      <c r="Q240" s="145">
        <v>0</v>
      </c>
      <c r="R240" s="145">
        <f>Q240*H240</f>
        <v>0</v>
      </c>
      <c r="S240" s="145">
        <v>3.5000000000000003E-2</v>
      </c>
      <c r="T240" s="146">
        <f>S240*H240</f>
        <v>15.943200000000001</v>
      </c>
      <c r="AR240" s="147" t="s">
        <v>300</v>
      </c>
      <c r="AT240" s="147" t="s">
        <v>197</v>
      </c>
      <c r="AU240" s="147" t="s">
        <v>86</v>
      </c>
      <c r="AY240" s="17" t="s">
        <v>195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84</v>
      </c>
      <c r="BK240" s="148">
        <f>ROUND(I240*H240,2)</f>
        <v>0</v>
      </c>
      <c r="BL240" s="17" t="s">
        <v>300</v>
      </c>
      <c r="BM240" s="147" t="s">
        <v>2501</v>
      </c>
    </row>
    <row r="241" spans="2:65" s="12" customFormat="1" ht="10.199999999999999">
      <c r="B241" s="149"/>
      <c r="D241" s="150" t="s">
        <v>204</v>
      </c>
      <c r="E241" s="151" t="s">
        <v>1</v>
      </c>
      <c r="F241" s="152" t="s">
        <v>420</v>
      </c>
      <c r="H241" s="151" t="s">
        <v>1</v>
      </c>
      <c r="I241" s="153"/>
      <c r="L241" s="149"/>
      <c r="M241" s="154"/>
      <c r="T241" s="155"/>
      <c r="AT241" s="151" t="s">
        <v>204</v>
      </c>
      <c r="AU241" s="151" t="s">
        <v>86</v>
      </c>
      <c r="AV241" s="12" t="s">
        <v>84</v>
      </c>
      <c r="AW241" s="12" t="s">
        <v>32</v>
      </c>
      <c r="AX241" s="12" t="s">
        <v>77</v>
      </c>
      <c r="AY241" s="151" t="s">
        <v>195</v>
      </c>
    </row>
    <row r="242" spans="2:65" s="13" customFormat="1" ht="10.199999999999999">
      <c r="B242" s="156"/>
      <c r="D242" s="150" t="s">
        <v>204</v>
      </c>
      <c r="E242" s="157" t="s">
        <v>1</v>
      </c>
      <c r="F242" s="158" t="s">
        <v>1974</v>
      </c>
      <c r="H242" s="159">
        <v>455.52</v>
      </c>
      <c r="I242" s="160"/>
      <c r="L242" s="156"/>
      <c r="M242" s="161"/>
      <c r="T242" s="162"/>
      <c r="AT242" s="157" t="s">
        <v>204</v>
      </c>
      <c r="AU242" s="157" t="s">
        <v>86</v>
      </c>
      <c r="AV242" s="13" t="s">
        <v>86</v>
      </c>
      <c r="AW242" s="13" t="s">
        <v>32</v>
      </c>
      <c r="AX242" s="13" t="s">
        <v>84</v>
      </c>
      <c r="AY242" s="157" t="s">
        <v>195</v>
      </c>
    </row>
    <row r="243" spans="2:65" s="11" customFormat="1" ht="22.8" customHeight="1">
      <c r="B243" s="124"/>
      <c r="D243" s="125" t="s">
        <v>76</v>
      </c>
      <c r="E243" s="134" t="s">
        <v>421</v>
      </c>
      <c r="F243" s="134" t="s">
        <v>422</v>
      </c>
      <c r="I243" s="127"/>
      <c r="J243" s="135">
        <f>BK243</f>
        <v>0</v>
      </c>
      <c r="L243" s="124"/>
      <c r="M243" s="129"/>
      <c r="P243" s="130">
        <f>SUM(P244:P245)</f>
        <v>0</v>
      </c>
      <c r="R243" s="130">
        <f>SUM(R244:R245)</f>
        <v>0</v>
      </c>
      <c r="T243" s="131">
        <f>SUM(T244:T245)</f>
        <v>0.14088000000000001</v>
      </c>
      <c r="AR243" s="125" t="s">
        <v>86</v>
      </c>
      <c r="AT243" s="132" t="s">
        <v>76</v>
      </c>
      <c r="AU243" s="132" t="s">
        <v>84</v>
      </c>
      <c r="AY243" s="125" t="s">
        <v>195</v>
      </c>
      <c r="BK243" s="133">
        <f>SUM(BK244:BK245)</f>
        <v>0</v>
      </c>
    </row>
    <row r="244" spans="2:65" s="1" customFormat="1" ht="16.5" customHeight="1">
      <c r="B244" s="32"/>
      <c r="C244" s="136" t="s">
        <v>373</v>
      </c>
      <c r="D244" s="136" t="s">
        <v>197</v>
      </c>
      <c r="E244" s="137" t="s">
        <v>424</v>
      </c>
      <c r="F244" s="138" t="s">
        <v>425</v>
      </c>
      <c r="G244" s="139" t="s">
        <v>244</v>
      </c>
      <c r="H244" s="140">
        <v>4</v>
      </c>
      <c r="I244" s="141"/>
      <c r="J244" s="142">
        <f>ROUND(I244*H244,2)</f>
        <v>0</v>
      </c>
      <c r="K244" s="138" t="s">
        <v>201</v>
      </c>
      <c r="L244" s="32"/>
      <c r="M244" s="143" t="s">
        <v>1</v>
      </c>
      <c r="N244" s="144" t="s">
        <v>42</v>
      </c>
      <c r="P244" s="145">
        <f>O244*H244</f>
        <v>0</v>
      </c>
      <c r="Q244" s="145">
        <v>0</v>
      </c>
      <c r="R244" s="145">
        <f>Q244*H244</f>
        <v>0</v>
      </c>
      <c r="S244" s="145">
        <v>3.5220000000000001E-2</v>
      </c>
      <c r="T244" s="146">
        <f>S244*H244</f>
        <v>0.14088000000000001</v>
      </c>
      <c r="AR244" s="147" t="s">
        <v>300</v>
      </c>
      <c r="AT244" s="147" t="s">
        <v>197</v>
      </c>
      <c r="AU244" s="147" t="s">
        <v>86</v>
      </c>
      <c r="AY244" s="17" t="s">
        <v>195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84</v>
      </c>
      <c r="BK244" s="148">
        <f>ROUND(I244*H244,2)</f>
        <v>0</v>
      </c>
      <c r="BL244" s="17" t="s">
        <v>300</v>
      </c>
      <c r="BM244" s="147" t="s">
        <v>2502</v>
      </c>
    </row>
    <row r="245" spans="2:65" s="13" customFormat="1" ht="10.199999999999999">
      <c r="B245" s="156"/>
      <c r="D245" s="150" t="s">
        <v>204</v>
      </c>
      <c r="E245" s="157" t="s">
        <v>1</v>
      </c>
      <c r="F245" s="158" t="s">
        <v>202</v>
      </c>
      <c r="H245" s="159">
        <v>4</v>
      </c>
      <c r="I245" s="160"/>
      <c r="L245" s="156"/>
      <c r="M245" s="161"/>
      <c r="T245" s="162"/>
      <c r="AT245" s="157" t="s">
        <v>204</v>
      </c>
      <c r="AU245" s="157" t="s">
        <v>86</v>
      </c>
      <c r="AV245" s="13" t="s">
        <v>86</v>
      </c>
      <c r="AW245" s="13" t="s">
        <v>32</v>
      </c>
      <c r="AX245" s="13" t="s">
        <v>84</v>
      </c>
      <c r="AY245" s="157" t="s">
        <v>195</v>
      </c>
    </row>
    <row r="246" spans="2:65" s="11" customFormat="1" ht="22.8" customHeight="1">
      <c r="B246" s="124"/>
      <c r="D246" s="125" t="s">
        <v>76</v>
      </c>
      <c r="E246" s="134" t="s">
        <v>427</v>
      </c>
      <c r="F246" s="134" t="s">
        <v>428</v>
      </c>
      <c r="I246" s="127"/>
      <c r="J246" s="135">
        <f>BK246</f>
        <v>0</v>
      </c>
      <c r="L246" s="124"/>
      <c r="M246" s="129"/>
      <c r="P246" s="130">
        <f>SUM(P247:P248)</f>
        <v>0</v>
      </c>
      <c r="R246" s="130">
        <f>SUM(R247:R248)</f>
        <v>0</v>
      </c>
      <c r="T246" s="131">
        <f>SUM(T247:T248)</f>
        <v>0</v>
      </c>
      <c r="AR246" s="125" t="s">
        <v>86</v>
      </c>
      <c r="AT246" s="132" t="s">
        <v>76</v>
      </c>
      <c r="AU246" s="132" t="s">
        <v>84</v>
      </c>
      <c r="AY246" s="125" t="s">
        <v>195</v>
      </c>
      <c r="BK246" s="133">
        <f>SUM(BK247:BK248)</f>
        <v>0</v>
      </c>
    </row>
    <row r="247" spans="2:65" s="1" customFormat="1" ht="16.5" customHeight="1">
      <c r="B247" s="32"/>
      <c r="C247" s="136" t="s">
        <v>378</v>
      </c>
      <c r="D247" s="136" t="s">
        <v>197</v>
      </c>
      <c r="E247" s="137" t="s">
        <v>430</v>
      </c>
      <c r="F247" s="138" t="s">
        <v>431</v>
      </c>
      <c r="G247" s="139" t="s">
        <v>432</v>
      </c>
      <c r="H247" s="140">
        <v>1</v>
      </c>
      <c r="I247" s="141"/>
      <c r="J247" s="142">
        <f>ROUND(I247*H247,2)</f>
        <v>0</v>
      </c>
      <c r="K247" s="138" t="s">
        <v>249</v>
      </c>
      <c r="L247" s="32"/>
      <c r="M247" s="143" t="s">
        <v>1</v>
      </c>
      <c r="N247" s="144" t="s">
        <v>42</v>
      </c>
      <c r="P247" s="145">
        <f>O247*H247</f>
        <v>0</v>
      </c>
      <c r="Q247" s="145">
        <v>0</v>
      </c>
      <c r="R247" s="145">
        <f>Q247*H247</f>
        <v>0</v>
      </c>
      <c r="S247" s="145">
        <v>0</v>
      </c>
      <c r="T247" s="146">
        <f>S247*H247</f>
        <v>0</v>
      </c>
      <c r="AR247" s="147" t="s">
        <v>300</v>
      </c>
      <c r="AT247" s="147" t="s">
        <v>197</v>
      </c>
      <c r="AU247" s="147" t="s">
        <v>86</v>
      </c>
      <c r="AY247" s="17" t="s">
        <v>195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84</v>
      </c>
      <c r="BK247" s="148">
        <f>ROUND(I247*H247,2)</f>
        <v>0</v>
      </c>
      <c r="BL247" s="17" t="s">
        <v>300</v>
      </c>
      <c r="BM247" s="147" t="s">
        <v>2503</v>
      </c>
    </row>
    <row r="248" spans="2:65" s="1" customFormat="1" ht="28.8">
      <c r="B248" s="32"/>
      <c r="D248" s="150" t="s">
        <v>251</v>
      </c>
      <c r="F248" s="170" t="s">
        <v>252</v>
      </c>
      <c r="I248" s="171"/>
      <c r="L248" s="32"/>
      <c r="M248" s="172"/>
      <c r="T248" s="56"/>
      <c r="AT248" s="17" t="s">
        <v>251</v>
      </c>
      <c r="AU248" s="17" t="s">
        <v>86</v>
      </c>
    </row>
    <row r="249" spans="2:65" s="11" customFormat="1" ht="22.8" customHeight="1">
      <c r="B249" s="124"/>
      <c r="D249" s="125" t="s">
        <v>76</v>
      </c>
      <c r="E249" s="134" t="s">
        <v>434</v>
      </c>
      <c r="F249" s="134" t="s">
        <v>435</v>
      </c>
      <c r="I249" s="127"/>
      <c r="J249" s="135">
        <f>BK249</f>
        <v>0</v>
      </c>
      <c r="L249" s="124"/>
      <c r="M249" s="129"/>
      <c r="P249" s="130">
        <f>SUM(P250:P253)</f>
        <v>0</v>
      </c>
      <c r="R249" s="130">
        <f>SUM(R250:R253)</f>
        <v>0</v>
      </c>
      <c r="T249" s="131">
        <f>SUM(T250:T253)</f>
        <v>0.24276</v>
      </c>
      <c r="AR249" s="125" t="s">
        <v>86</v>
      </c>
      <c r="AT249" s="132" t="s">
        <v>76</v>
      </c>
      <c r="AU249" s="132" t="s">
        <v>84</v>
      </c>
      <c r="AY249" s="125" t="s">
        <v>195</v>
      </c>
      <c r="BK249" s="133">
        <f>SUM(BK250:BK253)</f>
        <v>0</v>
      </c>
    </row>
    <row r="250" spans="2:65" s="1" customFormat="1" ht="16.5" customHeight="1">
      <c r="B250" s="32"/>
      <c r="C250" s="136" t="s">
        <v>383</v>
      </c>
      <c r="D250" s="136" t="s">
        <v>197</v>
      </c>
      <c r="E250" s="137" t="s">
        <v>437</v>
      </c>
      <c r="F250" s="138" t="s">
        <v>438</v>
      </c>
      <c r="G250" s="139" t="s">
        <v>329</v>
      </c>
      <c r="H250" s="140">
        <v>605.9</v>
      </c>
      <c r="I250" s="141"/>
      <c r="J250" s="142">
        <f>ROUND(I250*H250,2)</f>
        <v>0</v>
      </c>
      <c r="K250" s="138" t="s">
        <v>249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0</v>
      </c>
      <c r="R250" s="145">
        <f>Q250*H250</f>
        <v>0</v>
      </c>
      <c r="S250" s="145">
        <v>4.0000000000000002E-4</v>
      </c>
      <c r="T250" s="146">
        <f>S250*H250</f>
        <v>0.24235999999999999</v>
      </c>
      <c r="AR250" s="147" t="s">
        <v>300</v>
      </c>
      <c r="AT250" s="147" t="s">
        <v>197</v>
      </c>
      <c r="AU250" s="147" t="s">
        <v>86</v>
      </c>
      <c r="AY250" s="17" t="s">
        <v>195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84</v>
      </c>
      <c r="BK250" s="148">
        <f>ROUND(I250*H250,2)</f>
        <v>0</v>
      </c>
      <c r="BL250" s="17" t="s">
        <v>300</v>
      </c>
      <c r="BM250" s="147" t="s">
        <v>2504</v>
      </c>
    </row>
    <row r="251" spans="2:65" s="1" customFormat="1" ht="28.8">
      <c r="B251" s="32"/>
      <c r="D251" s="150" t="s">
        <v>251</v>
      </c>
      <c r="F251" s="170" t="s">
        <v>252</v>
      </c>
      <c r="I251" s="171"/>
      <c r="L251" s="32"/>
      <c r="M251" s="172"/>
      <c r="T251" s="56"/>
      <c r="AT251" s="17" t="s">
        <v>251</v>
      </c>
      <c r="AU251" s="17" t="s">
        <v>86</v>
      </c>
    </row>
    <row r="252" spans="2:65" s="1" customFormat="1" ht="16.5" customHeight="1">
      <c r="B252" s="32"/>
      <c r="C252" s="136" t="s">
        <v>389</v>
      </c>
      <c r="D252" s="136" t="s">
        <v>197</v>
      </c>
      <c r="E252" s="137" t="s">
        <v>441</v>
      </c>
      <c r="F252" s="138" t="s">
        <v>442</v>
      </c>
      <c r="G252" s="139" t="s">
        <v>432</v>
      </c>
      <c r="H252" s="140">
        <v>1</v>
      </c>
      <c r="I252" s="141"/>
      <c r="J252" s="142">
        <f>ROUND(I252*H252,2)</f>
        <v>0</v>
      </c>
      <c r="K252" s="138" t="s">
        <v>249</v>
      </c>
      <c r="L252" s="32"/>
      <c r="M252" s="143" t="s">
        <v>1</v>
      </c>
      <c r="N252" s="144" t="s">
        <v>42</v>
      </c>
      <c r="P252" s="145">
        <f>O252*H252</f>
        <v>0</v>
      </c>
      <c r="Q252" s="145">
        <v>0</v>
      </c>
      <c r="R252" s="145">
        <f>Q252*H252</f>
        <v>0</v>
      </c>
      <c r="S252" s="145">
        <v>4.0000000000000002E-4</v>
      </c>
      <c r="T252" s="146">
        <f>S252*H252</f>
        <v>4.0000000000000002E-4</v>
      </c>
      <c r="AR252" s="147" t="s">
        <v>300</v>
      </c>
      <c r="AT252" s="147" t="s">
        <v>197</v>
      </c>
      <c r="AU252" s="147" t="s">
        <v>86</v>
      </c>
      <c r="AY252" s="17" t="s">
        <v>195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84</v>
      </c>
      <c r="BK252" s="148">
        <f>ROUND(I252*H252,2)</f>
        <v>0</v>
      </c>
      <c r="BL252" s="17" t="s">
        <v>300</v>
      </c>
      <c r="BM252" s="147" t="s">
        <v>2505</v>
      </c>
    </row>
    <row r="253" spans="2:65" s="1" customFormat="1" ht="28.8">
      <c r="B253" s="32"/>
      <c r="D253" s="150" t="s">
        <v>251</v>
      </c>
      <c r="F253" s="170" t="s">
        <v>252</v>
      </c>
      <c r="I253" s="171"/>
      <c r="L253" s="32"/>
      <c r="M253" s="172"/>
      <c r="T253" s="56"/>
      <c r="AT253" s="17" t="s">
        <v>251</v>
      </c>
      <c r="AU253" s="17" t="s">
        <v>86</v>
      </c>
    </row>
    <row r="254" spans="2:65" s="11" customFormat="1" ht="22.8" customHeight="1">
      <c r="B254" s="124"/>
      <c r="D254" s="125" t="s">
        <v>76</v>
      </c>
      <c r="E254" s="134" t="s">
        <v>444</v>
      </c>
      <c r="F254" s="134" t="s">
        <v>445</v>
      </c>
      <c r="I254" s="127"/>
      <c r="J254" s="135">
        <f>BK254</f>
        <v>0</v>
      </c>
      <c r="L254" s="124"/>
      <c r="M254" s="129"/>
      <c r="P254" s="130">
        <f>SUM(P255:P270)</f>
        <v>0</v>
      </c>
      <c r="R254" s="130">
        <f>SUM(R255:R270)</f>
        <v>0</v>
      </c>
      <c r="T254" s="131">
        <f>SUM(T255:T270)</f>
        <v>2.4405929999999998</v>
      </c>
      <c r="AR254" s="125" t="s">
        <v>86</v>
      </c>
      <c r="AT254" s="132" t="s">
        <v>76</v>
      </c>
      <c r="AU254" s="132" t="s">
        <v>84</v>
      </c>
      <c r="AY254" s="125" t="s">
        <v>195</v>
      </c>
      <c r="BK254" s="133">
        <f>SUM(BK255:BK270)</f>
        <v>0</v>
      </c>
    </row>
    <row r="255" spans="2:65" s="1" customFormat="1" ht="16.5" customHeight="1">
      <c r="B255" s="32"/>
      <c r="C255" s="136" t="s">
        <v>394</v>
      </c>
      <c r="D255" s="136" t="s">
        <v>197</v>
      </c>
      <c r="E255" s="137" t="s">
        <v>446</v>
      </c>
      <c r="F255" s="138" t="s">
        <v>447</v>
      </c>
      <c r="G255" s="139" t="s">
        <v>200</v>
      </c>
      <c r="H255" s="140">
        <v>605.9</v>
      </c>
      <c r="I255" s="141"/>
      <c r="J255" s="142">
        <f>ROUND(I255*H255,2)</f>
        <v>0</v>
      </c>
      <c r="K255" s="138" t="s">
        <v>201</v>
      </c>
      <c r="L255" s="32"/>
      <c r="M255" s="143" t="s">
        <v>1</v>
      </c>
      <c r="N255" s="144" t="s">
        <v>42</v>
      </c>
      <c r="P255" s="145">
        <f>O255*H255</f>
        <v>0</v>
      </c>
      <c r="Q255" s="145">
        <v>0</v>
      </c>
      <c r="R255" s="145">
        <f>Q255*H255</f>
        <v>0</v>
      </c>
      <c r="S255" s="145">
        <v>3.1199999999999999E-3</v>
      </c>
      <c r="T255" s="146">
        <f>S255*H255</f>
        <v>1.8904079999999999</v>
      </c>
      <c r="AR255" s="147" t="s">
        <v>300</v>
      </c>
      <c r="AT255" s="147" t="s">
        <v>197</v>
      </c>
      <c r="AU255" s="147" t="s">
        <v>86</v>
      </c>
      <c r="AY255" s="17" t="s">
        <v>195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84</v>
      </c>
      <c r="BK255" s="148">
        <f>ROUND(I255*H255,2)</f>
        <v>0</v>
      </c>
      <c r="BL255" s="17" t="s">
        <v>300</v>
      </c>
      <c r="BM255" s="147" t="s">
        <v>2506</v>
      </c>
    </row>
    <row r="256" spans="2:65" s="12" customFormat="1" ht="10.199999999999999">
      <c r="B256" s="149"/>
      <c r="D256" s="150" t="s">
        <v>204</v>
      </c>
      <c r="E256" s="151" t="s">
        <v>1</v>
      </c>
      <c r="F256" s="152" t="s">
        <v>449</v>
      </c>
      <c r="H256" s="151" t="s">
        <v>1</v>
      </c>
      <c r="I256" s="153"/>
      <c r="L256" s="149"/>
      <c r="M256" s="154"/>
      <c r="T256" s="155"/>
      <c r="AT256" s="151" t="s">
        <v>204</v>
      </c>
      <c r="AU256" s="151" t="s">
        <v>86</v>
      </c>
      <c r="AV256" s="12" t="s">
        <v>84</v>
      </c>
      <c r="AW256" s="12" t="s">
        <v>32</v>
      </c>
      <c r="AX256" s="12" t="s">
        <v>77</v>
      </c>
      <c r="AY256" s="151" t="s">
        <v>195</v>
      </c>
    </row>
    <row r="257" spans="2:65" s="13" customFormat="1" ht="10.199999999999999">
      <c r="B257" s="156"/>
      <c r="D257" s="150" t="s">
        <v>204</v>
      </c>
      <c r="E257" s="157" t="s">
        <v>1</v>
      </c>
      <c r="F257" s="158" t="s">
        <v>1977</v>
      </c>
      <c r="H257" s="159">
        <v>605.9</v>
      </c>
      <c r="I257" s="160"/>
      <c r="L257" s="156"/>
      <c r="M257" s="161"/>
      <c r="T257" s="162"/>
      <c r="AT257" s="157" t="s">
        <v>204</v>
      </c>
      <c r="AU257" s="157" t="s">
        <v>86</v>
      </c>
      <c r="AV257" s="13" t="s">
        <v>86</v>
      </c>
      <c r="AW257" s="13" t="s">
        <v>32</v>
      </c>
      <c r="AX257" s="13" t="s">
        <v>84</v>
      </c>
      <c r="AY257" s="157" t="s">
        <v>195</v>
      </c>
    </row>
    <row r="258" spans="2:65" s="1" customFormat="1" ht="24.15" customHeight="1">
      <c r="B258" s="32"/>
      <c r="C258" s="136" t="s">
        <v>403</v>
      </c>
      <c r="D258" s="136" t="s">
        <v>197</v>
      </c>
      <c r="E258" s="137" t="s">
        <v>452</v>
      </c>
      <c r="F258" s="138" t="s">
        <v>453</v>
      </c>
      <c r="G258" s="139" t="s">
        <v>329</v>
      </c>
      <c r="H258" s="140">
        <v>36.5</v>
      </c>
      <c r="I258" s="141"/>
      <c r="J258" s="142">
        <f>ROUND(I258*H258,2)</f>
        <v>0</v>
      </c>
      <c r="K258" s="138" t="s">
        <v>201</v>
      </c>
      <c r="L258" s="32"/>
      <c r="M258" s="143" t="s">
        <v>1</v>
      </c>
      <c r="N258" s="144" t="s">
        <v>42</v>
      </c>
      <c r="P258" s="145">
        <f>O258*H258</f>
        <v>0</v>
      </c>
      <c r="Q258" s="145">
        <v>0</v>
      </c>
      <c r="R258" s="145">
        <f>Q258*H258</f>
        <v>0</v>
      </c>
      <c r="S258" s="145">
        <v>3.3800000000000002E-3</v>
      </c>
      <c r="T258" s="146">
        <f>S258*H258</f>
        <v>0.12337000000000001</v>
      </c>
      <c r="AR258" s="147" t="s">
        <v>300</v>
      </c>
      <c r="AT258" s="147" t="s">
        <v>197</v>
      </c>
      <c r="AU258" s="147" t="s">
        <v>86</v>
      </c>
      <c r="AY258" s="17" t="s">
        <v>195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84</v>
      </c>
      <c r="BK258" s="148">
        <f>ROUND(I258*H258,2)</f>
        <v>0</v>
      </c>
      <c r="BL258" s="17" t="s">
        <v>300</v>
      </c>
      <c r="BM258" s="147" t="s">
        <v>2507</v>
      </c>
    </row>
    <row r="259" spans="2:65" s="13" customFormat="1" ht="10.199999999999999">
      <c r="B259" s="156"/>
      <c r="D259" s="150" t="s">
        <v>204</v>
      </c>
      <c r="E259" s="157" t="s">
        <v>1</v>
      </c>
      <c r="F259" s="158" t="s">
        <v>1979</v>
      </c>
      <c r="H259" s="159">
        <v>36.5</v>
      </c>
      <c r="I259" s="160"/>
      <c r="L259" s="156"/>
      <c r="M259" s="161"/>
      <c r="T259" s="162"/>
      <c r="AT259" s="157" t="s">
        <v>204</v>
      </c>
      <c r="AU259" s="157" t="s">
        <v>86</v>
      </c>
      <c r="AV259" s="13" t="s">
        <v>86</v>
      </c>
      <c r="AW259" s="13" t="s">
        <v>32</v>
      </c>
      <c r="AX259" s="13" t="s">
        <v>84</v>
      </c>
      <c r="AY259" s="157" t="s">
        <v>195</v>
      </c>
    </row>
    <row r="260" spans="2:65" s="1" customFormat="1" ht="16.5" customHeight="1">
      <c r="B260" s="32"/>
      <c r="C260" s="136" t="s">
        <v>409</v>
      </c>
      <c r="D260" s="136" t="s">
        <v>197</v>
      </c>
      <c r="E260" s="137" t="s">
        <v>457</v>
      </c>
      <c r="F260" s="138" t="s">
        <v>458</v>
      </c>
      <c r="G260" s="139" t="s">
        <v>329</v>
      </c>
      <c r="H260" s="140">
        <v>33.200000000000003</v>
      </c>
      <c r="I260" s="141"/>
      <c r="J260" s="142">
        <f>ROUND(I260*H260,2)</f>
        <v>0</v>
      </c>
      <c r="K260" s="138" t="s">
        <v>201</v>
      </c>
      <c r="L260" s="32"/>
      <c r="M260" s="143" t="s">
        <v>1</v>
      </c>
      <c r="N260" s="144" t="s">
        <v>42</v>
      </c>
      <c r="P260" s="145">
        <f>O260*H260</f>
        <v>0</v>
      </c>
      <c r="Q260" s="145">
        <v>0</v>
      </c>
      <c r="R260" s="145">
        <f>Q260*H260</f>
        <v>0</v>
      </c>
      <c r="S260" s="145">
        <v>1.6999999999999999E-3</v>
      </c>
      <c r="T260" s="146">
        <f>S260*H260</f>
        <v>5.6440000000000004E-2</v>
      </c>
      <c r="AR260" s="147" t="s">
        <v>300</v>
      </c>
      <c r="AT260" s="147" t="s">
        <v>197</v>
      </c>
      <c r="AU260" s="147" t="s">
        <v>86</v>
      </c>
      <c r="AY260" s="17" t="s">
        <v>195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84</v>
      </c>
      <c r="BK260" s="148">
        <f>ROUND(I260*H260,2)</f>
        <v>0</v>
      </c>
      <c r="BL260" s="17" t="s">
        <v>300</v>
      </c>
      <c r="BM260" s="147" t="s">
        <v>2508</v>
      </c>
    </row>
    <row r="261" spans="2:65" s="13" customFormat="1" ht="10.199999999999999">
      <c r="B261" s="156"/>
      <c r="D261" s="150" t="s">
        <v>204</v>
      </c>
      <c r="E261" s="157" t="s">
        <v>1</v>
      </c>
      <c r="F261" s="158" t="s">
        <v>460</v>
      </c>
      <c r="H261" s="159">
        <v>33.200000000000003</v>
      </c>
      <c r="I261" s="160"/>
      <c r="L261" s="156"/>
      <c r="M261" s="161"/>
      <c r="T261" s="162"/>
      <c r="AT261" s="157" t="s">
        <v>204</v>
      </c>
      <c r="AU261" s="157" t="s">
        <v>86</v>
      </c>
      <c r="AV261" s="13" t="s">
        <v>86</v>
      </c>
      <c r="AW261" s="13" t="s">
        <v>32</v>
      </c>
      <c r="AX261" s="13" t="s">
        <v>84</v>
      </c>
      <c r="AY261" s="157" t="s">
        <v>195</v>
      </c>
    </row>
    <row r="262" spans="2:65" s="1" customFormat="1" ht="24.15" customHeight="1">
      <c r="B262" s="32"/>
      <c r="C262" s="136" t="s">
        <v>416</v>
      </c>
      <c r="D262" s="136" t="s">
        <v>197</v>
      </c>
      <c r="E262" s="137" t="s">
        <v>462</v>
      </c>
      <c r="F262" s="138" t="s">
        <v>463</v>
      </c>
      <c r="G262" s="139" t="s">
        <v>329</v>
      </c>
      <c r="H262" s="140">
        <v>13.7</v>
      </c>
      <c r="I262" s="141"/>
      <c r="J262" s="142">
        <f>ROUND(I262*H262,2)</f>
        <v>0</v>
      </c>
      <c r="K262" s="138" t="s">
        <v>201</v>
      </c>
      <c r="L262" s="32"/>
      <c r="M262" s="143" t="s">
        <v>1</v>
      </c>
      <c r="N262" s="144" t="s">
        <v>42</v>
      </c>
      <c r="P262" s="145">
        <f>O262*H262</f>
        <v>0</v>
      </c>
      <c r="Q262" s="145">
        <v>0</v>
      </c>
      <c r="R262" s="145">
        <f>Q262*H262</f>
        <v>0</v>
      </c>
      <c r="S262" s="145">
        <v>1.91E-3</v>
      </c>
      <c r="T262" s="146">
        <f>S262*H262</f>
        <v>2.6166999999999999E-2</v>
      </c>
      <c r="AR262" s="147" t="s">
        <v>300</v>
      </c>
      <c r="AT262" s="147" t="s">
        <v>197</v>
      </c>
      <c r="AU262" s="147" t="s">
        <v>86</v>
      </c>
      <c r="AY262" s="17" t="s">
        <v>195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7" t="s">
        <v>84</v>
      </c>
      <c r="BK262" s="148">
        <f>ROUND(I262*H262,2)</f>
        <v>0</v>
      </c>
      <c r="BL262" s="17" t="s">
        <v>300</v>
      </c>
      <c r="BM262" s="147" t="s">
        <v>2509</v>
      </c>
    </row>
    <row r="263" spans="2:65" s="12" customFormat="1" ht="10.199999999999999">
      <c r="B263" s="149"/>
      <c r="D263" s="150" t="s">
        <v>204</v>
      </c>
      <c r="E263" s="151" t="s">
        <v>1</v>
      </c>
      <c r="F263" s="152" t="s">
        <v>465</v>
      </c>
      <c r="H263" s="151" t="s">
        <v>1</v>
      </c>
      <c r="I263" s="153"/>
      <c r="L263" s="149"/>
      <c r="M263" s="154"/>
      <c r="T263" s="155"/>
      <c r="AT263" s="151" t="s">
        <v>204</v>
      </c>
      <c r="AU263" s="151" t="s">
        <v>86</v>
      </c>
      <c r="AV263" s="12" t="s">
        <v>84</v>
      </c>
      <c r="AW263" s="12" t="s">
        <v>32</v>
      </c>
      <c r="AX263" s="12" t="s">
        <v>77</v>
      </c>
      <c r="AY263" s="151" t="s">
        <v>195</v>
      </c>
    </row>
    <row r="264" spans="2:65" s="13" customFormat="1" ht="10.199999999999999">
      <c r="B264" s="156"/>
      <c r="D264" s="150" t="s">
        <v>204</v>
      </c>
      <c r="E264" s="157" t="s">
        <v>1</v>
      </c>
      <c r="F264" s="158" t="s">
        <v>1982</v>
      </c>
      <c r="H264" s="159">
        <v>13.7</v>
      </c>
      <c r="I264" s="160"/>
      <c r="L264" s="156"/>
      <c r="M264" s="161"/>
      <c r="T264" s="162"/>
      <c r="AT264" s="157" t="s">
        <v>204</v>
      </c>
      <c r="AU264" s="157" t="s">
        <v>86</v>
      </c>
      <c r="AV264" s="13" t="s">
        <v>86</v>
      </c>
      <c r="AW264" s="13" t="s">
        <v>32</v>
      </c>
      <c r="AX264" s="13" t="s">
        <v>84</v>
      </c>
      <c r="AY264" s="157" t="s">
        <v>195</v>
      </c>
    </row>
    <row r="265" spans="2:65" s="1" customFormat="1" ht="16.5" customHeight="1">
      <c r="B265" s="32"/>
      <c r="C265" s="136" t="s">
        <v>423</v>
      </c>
      <c r="D265" s="136" t="s">
        <v>197</v>
      </c>
      <c r="E265" s="137" t="s">
        <v>468</v>
      </c>
      <c r="F265" s="138" t="s">
        <v>469</v>
      </c>
      <c r="G265" s="139" t="s">
        <v>329</v>
      </c>
      <c r="H265" s="140">
        <v>26.4</v>
      </c>
      <c r="I265" s="141"/>
      <c r="J265" s="142">
        <f>ROUND(I265*H265,2)</f>
        <v>0</v>
      </c>
      <c r="K265" s="138" t="s">
        <v>201</v>
      </c>
      <c r="L265" s="32"/>
      <c r="M265" s="143" t="s">
        <v>1</v>
      </c>
      <c r="N265" s="144" t="s">
        <v>42</v>
      </c>
      <c r="P265" s="145">
        <f>O265*H265</f>
        <v>0</v>
      </c>
      <c r="Q265" s="145">
        <v>0</v>
      </c>
      <c r="R265" s="145">
        <f>Q265*H265</f>
        <v>0</v>
      </c>
      <c r="S265" s="145">
        <v>1.67E-3</v>
      </c>
      <c r="T265" s="146">
        <f>S265*H265</f>
        <v>4.4088000000000002E-2</v>
      </c>
      <c r="AR265" s="147" t="s">
        <v>300</v>
      </c>
      <c r="AT265" s="147" t="s">
        <v>197</v>
      </c>
      <c r="AU265" s="147" t="s">
        <v>86</v>
      </c>
      <c r="AY265" s="17" t="s">
        <v>195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84</v>
      </c>
      <c r="BK265" s="148">
        <f>ROUND(I265*H265,2)</f>
        <v>0</v>
      </c>
      <c r="BL265" s="17" t="s">
        <v>300</v>
      </c>
      <c r="BM265" s="147" t="s">
        <v>2510</v>
      </c>
    </row>
    <row r="266" spans="2:65" s="13" customFormat="1" ht="10.199999999999999">
      <c r="B266" s="156"/>
      <c r="D266" s="150" t="s">
        <v>204</v>
      </c>
      <c r="E266" s="157" t="s">
        <v>1</v>
      </c>
      <c r="F266" s="158" t="s">
        <v>1984</v>
      </c>
      <c r="H266" s="159">
        <v>26.4</v>
      </c>
      <c r="I266" s="160"/>
      <c r="L266" s="156"/>
      <c r="M266" s="161"/>
      <c r="T266" s="162"/>
      <c r="AT266" s="157" t="s">
        <v>204</v>
      </c>
      <c r="AU266" s="157" t="s">
        <v>86</v>
      </c>
      <c r="AV266" s="13" t="s">
        <v>86</v>
      </c>
      <c r="AW266" s="13" t="s">
        <v>32</v>
      </c>
      <c r="AX266" s="13" t="s">
        <v>84</v>
      </c>
      <c r="AY266" s="157" t="s">
        <v>195</v>
      </c>
    </row>
    <row r="267" spans="2:65" s="1" customFormat="1" ht="16.5" customHeight="1">
      <c r="B267" s="32"/>
      <c r="C267" s="136" t="s">
        <v>429</v>
      </c>
      <c r="D267" s="136" t="s">
        <v>197</v>
      </c>
      <c r="E267" s="137" t="s">
        <v>473</v>
      </c>
      <c r="F267" s="138" t="s">
        <v>474</v>
      </c>
      <c r="G267" s="139" t="s">
        <v>329</v>
      </c>
      <c r="H267" s="140">
        <v>73</v>
      </c>
      <c r="I267" s="141"/>
      <c r="J267" s="142">
        <f>ROUND(I267*H267,2)</f>
        <v>0</v>
      </c>
      <c r="K267" s="138" t="s">
        <v>201</v>
      </c>
      <c r="L267" s="32"/>
      <c r="M267" s="143" t="s">
        <v>1</v>
      </c>
      <c r="N267" s="144" t="s">
        <v>42</v>
      </c>
      <c r="P267" s="145">
        <f>O267*H267</f>
        <v>0</v>
      </c>
      <c r="Q267" s="145">
        <v>0</v>
      </c>
      <c r="R267" s="145">
        <f>Q267*H267</f>
        <v>0</v>
      </c>
      <c r="S267" s="145">
        <v>2.5999999999999999E-3</v>
      </c>
      <c r="T267" s="146">
        <f>S267*H267</f>
        <v>0.1898</v>
      </c>
      <c r="AR267" s="147" t="s">
        <v>300</v>
      </c>
      <c r="AT267" s="147" t="s">
        <v>197</v>
      </c>
      <c r="AU267" s="147" t="s">
        <v>86</v>
      </c>
      <c r="AY267" s="17" t="s">
        <v>195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84</v>
      </c>
      <c r="BK267" s="148">
        <f>ROUND(I267*H267,2)</f>
        <v>0</v>
      </c>
      <c r="BL267" s="17" t="s">
        <v>300</v>
      </c>
      <c r="BM267" s="147" t="s">
        <v>2511</v>
      </c>
    </row>
    <row r="268" spans="2:65" s="13" customFormat="1" ht="10.199999999999999">
      <c r="B268" s="156"/>
      <c r="D268" s="150" t="s">
        <v>204</v>
      </c>
      <c r="E268" s="157" t="s">
        <v>1</v>
      </c>
      <c r="F268" s="158" t="s">
        <v>1986</v>
      </c>
      <c r="H268" s="159">
        <v>73</v>
      </c>
      <c r="I268" s="160"/>
      <c r="L268" s="156"/>
      <c r="M268" s="161"/>
      <c r="T268" s="162"/>
      <c r="AT268" s="157" t="s">
        <v>204</v>
      </c>
      <c r="AU268" s="157" t="s">
        <v>86</v>
      </c>
      <c r="AV268" s="13" t="s">
        <v>86</v>
      </c>
      <c r="AW268" s="13" t="s">
        <v>32</v>
      </c>
      <c r="AX268" s="13" t="s">
        <v>84</v>
      </c>
      <c r="AY268" s="157" t="s">
        <v>195</v>
      </c>
    </row>
    <row r="269" spans="2:65" s="1" customFormat="1" ht="16.5" customHeight="1">
      <c r="B269" s="32"/>
      <c r="C269" s="136" t="s">
        <v>436</v>
      </c>
      <c r="D269" s="136" t="s">
        <v>197</v>
      </c>
      <c r="E269" s="137" t="s">
        <v>478</v>
      </c>
      <c r="F269" s="138" t="s">
        <v>479</v>
      </c>
      <c r="G269" s="139" t="s">
        <v>329</v>
      </c>
      <c r="H269" s="140">
        <v>28</v>
      </c>
      <c r="I269" s="141"/>
      <c r="J269" s="142">
        <f>ROUND(I269*H269,2)</f>
        <v>0</v>
      </c>
      <c r="K269" s="138" t="s">
        <v>201</v>
      </c>
      <c r="L269" s="32"/>
      <c r="M269" s="143" t="s">
        <v>1</v>
      </c>
      <c r="N269" s="144" t="s">
        <v>42</v>
      </c>
      <c r="P269" s="145">
        <f>O269*H269</f>
        <v>0</v>
      </c>
      <c r="Q269" s="145">
        <v>0</v>
      </c>
      <c r="R269" s="145">
        <f>Q269*H269</f>
        <v>0</v>
      </c>
      <c r="S269" s="145">
        <v>3.9399999999999999E-3</v>
      </c>
      <c r="T269" s="146">
        <f>S269*H269</f>
        <v>0.11032</v>
      </c>
      <c r="AR269" s="147" t="s">
        <v>300</v>
      </c>
      <c r="AT269" s="147" t="s">
        <v>197</v>
      </c>
      <c r="AU269" s="147" t="s">
        <v>86</v>
      </c>
      <c r="AY269" s="17" t="s">
        <v>195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84</v>
      </c>
      <c r="BK269" s="148">
        <f>ROUND(I269*H269,2)</f>
        <v>0</v>
      </c>
      <c r="BL269" s="17" t="s">
        <v>300</v>
      </c>
      <c r="BM269" s="147" t="s">
        <v>2512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1988</v>
      </c>
      <c r="H270" s="159">
        <v>28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84</v>
      </c>
      <c r="AY270" s="157" t="s">
        <v>195</v>
      </c>
    </row>
    <row r="271" spans="2:65" s="11" customFormat="1" ht="22.8" customHeight="1">
      <c r="B271" s="124"/>
      <c r="D271" s="125" t="s">
        <v>76</v>
      </c>
      <c r="E271" s="134" t="s">
        <v>482</v>
      </c>
      <c r="F271" s="134" t="s">
        <v>483</v>
      </c>
      <c r="I271" s="127"/>
      <c r="J271" s="135">
        <f>BK271</f>
        <v>0</v>
      </c>
      <c r="L271" s="124"/>
      <c r="M271" s="129"/>
      <c r="P271" s="130">
        <f>SUM(P272:P278)</f>
        <v>0</v>
      </c>
      <c r="R271" s="130">
        <f>SUM(R272:R278)</f>
        <v>0</v>
      </c>
      <c r="T271" s="131">
        <f>SUM(T272:T278)</f>
        <v>0.69277</v>
      </c>
      <c r="AR271" s="125" t="s">
        <v>86</v>
      </c>
      <c r="AT271" s="132" t="s">
        <v>76</v>
      </c>
      <c r="AU271" s="132" t="s">
        <v>84</v>
      </c>
      <c r="AY271" s="125" t="s">
        <v>195</v>
      </c>
      <c r="BK271" s="133">
        <f>SUM(BK272:BK278)</f>
        <v>0</v>
      </c>
    </row>
    <row r="272" spans="2:65" s="1" customFormat="1" ht="21.75" customHeight="1">
      <c r="B272" s="32"/>
      <c r="C272" s="136" t="s">
        <v>440</v>
      </c>
      <c r="D272" s="136" t="s">
        <v>197</v>
      </c>
      <c r="E272" s="137" t="s">
        <v>485</v>
      </c>
      <c r="F272" s="138" t="s">
        <v>486</v>
      </c>
      <c r="G272" s="139" t="s">
        <v>200</v>
      </c>
      <c r="H272" s="140">
        <v>36.5</v>
      </c>
      <c r="I272" s="141"/>
      <c r="J272" s="142">
        <f>ROUND(I272*H272,2)</f>
        <v>0</v>
      </c>
      <c r="K272" s="138" t="s">
        <v>201</v>
      </c>
      <c r="L272" s="32"/>
      <c r="M272" s="143" t="s">
        <v>1</v>
      </c>
      <c r="N272" s="144" t="s">
        <v>42</v>
      </c>
      <c r="P272" s="145">
        <f>O272*H272</f>
        <v>0</v>
      </c>
      <c r="Q272" s="145">
        <v>0</v>
      </c>
      <c r="R272" s="145">
        <f>Q272*H272</f>
        <v>0</v>
      </c>
      <c r="S272" s="145">
        <v>1.098E-2</v>
      </c>
      <c r="T272" s="146">
        <f>S272*H272</f>
        <v>0.40077000000000002</v>
      </c>
      <c r="AR272" s="147" t="s">
        <v>300</v>
      </c>
      <c r="AT272" s="147" t="s">
        <v>197</v>
      </c>
      <c r="AU272" s="147" t="s">
        <v>86</v>
      </c>
      <c r="AY272" s="17" t="s">
        <v>195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84</v>
      </c>
      <c r="BK272" s="148">
        <f>ROUND(I272*H272,2)</f>
        <v>0</v>
      </c>
      <c r="BL272" s="17" t="s">
        <v>300</v>
      </c>
      <c r="BM272" s="147" t="s">
        <v>2513</v>
      </c>
    </row>
    <row r="273" spans="2:65" s="12" customFormat="1" ht="10.199999999999999">
      <c r="B273" s="149"/>
      <c r="D273" s="150" t="s">
        <v>204</v>
      </c>
      <c r="E273" s="151" t="s">
        <v>1</v>
      </c>
      <c r="F273" s="152" t="s">
        <v>488</v>
      </c>
      <c r="H273" s="151" t="s">
        <v>1</v>
      </c>
      <c r="I273" s="153"/>
      <c r="L273" s="149"/>
      <c r="M273" s="154"/>
      <c r="T273" s="155"/>
      <c r="AT273" s="151" t="s">
        <v>204</v>
      </c>
      <c r="AU273" s="151" t="s">
        <v>86</v>
      </c>
      <c r="AV273" s="12" t="s">
        <v>84</v>
      </c>
      <c r="AW273" s="12" t="s">
        <v>32</v>
      </c>
      <c r="AX273" s="12" t="s">
        <v>77</v>
      </c>
      <c r="AY273" s="151" t="s">
        <v>195</v>
      </c>
    </row>
    <row r="274" spans="2:65" s="12" customFormat="1" ht="10.199999999999999">
      <c r="B274" s="149"/>
      <c r="D274" s="150" t="s">
        <v>204</v>
      </c>
      <c r="E274" s="151" t="s">
        <v>1</v>
      </c>
      <c r="F274" s="152" t="s">
        <v>489</v>
      </c>
      <c r="H274" s="151" t="s">
        <v>1</v>
      </c>
      <c r="I274" s="153"/>
      <c r="L274" s="149"/>
      <c r="M274" s="154"/>
      <c r="T274" s="155"/>
      <c r="AT274" s="151" t="s">
        <v>204</v>
      </c>
      <c r="AU274" s="151" t="s">
        <v>86</v>
      </c>
      <c r="AV274" s="12" t="s">
        <v>84</v>
      </c>
      <c r="AW274" s="12" t="s">
        <v>32</v>
      </c>
      <c r="AX274" s="12" t="s">
        <v>77</v>
      </c>
      <c r="AY274" s="151" t="s">
        <v>195</v>
      </c>
    </row>
    <row r="275" spans="2:65" s="13" customFormat="1" ht="10.199999999999999">
      <c r="B275" s="156"/>
      <c r="D275" s="150" t="s">
        <v>204</v>
      </c>
      <c r="E275" s="157" t="s">
        <v>1</v>
      </c>
      <c r="F275" s="158" t="s">
        <v>1990</v>
      </c>
      <c r="H275" s="159">
        <v>36.5</v>
      </c>
      <c r="I275" s="160"/>
      <c r="L275" s="156"/>
      <c r="M275" s="161"/>
      <c r="T275" s="162"/>
      <c r="AT275" s="157" t="s">
        <v>204</v>
      </c>
      <c r="AU275" s="157" t="s">
        <v>86</v>
      </c>
      <c r="AV275" s="13" t="s">
        <v>86</v>
      </c>
      <c r="AW275" s="13" t="s">
        <v>32</v>
      </c>
      <c r="AX275" s="13" t="s">
        <v>77</v>
      </c>
      <c r="AY275" s="157" t="s">
        <v>195</v>
      </c>
    </row>
    <row r="276" spans="2:65" s="14" customFormat="1" ht="10.199999999999999">
      <c r="B276" s="163"/>
      <c r="D276" s="150" t="s">
        <v>204</v>
      </c>
      <c r="E276" s="164" t="s">
        <v>1</v>
      </c>
      <c r="F276" s="165" t="s">
        <v>220</v>
      </c>
      <c r="H276" s="166">
        <v>36.5</v>
      </c>
      <c r="I276" s="167"/>
      <c r="L276" s="163"/>
      <c r="M276" s="168"/>
      <c r="T276" s="169"/>
      <c r="AT276" s="164" t="s">
        <v>204</v>
      </c>
      <c r="AU276" s="164" t="s">
        <v>86</v>
      </c>
      <c r="AV276" s="14" t="s">
        <v>202</v>
      </c>
      <c r="AW276" s="14" t="s">
        <v>32</v>
      </c>
      <c r="AX276" s="14" t="s">
        <v>84</v>
      </c>
      <c r="AY276" s="164" t="s">
        <v>195</v>
      </c>
    </row>
    <row r="277" spans="2:65" s="1" customFormat="1" ht="24.15" customHeight="1">
      <c r="B277" s="32"/>
      <c r="C277" s="136" t="s">
        <v>267</v>
      </c>
      <c r="D277" s="136" t="s">
        <v>197</v>
      </c>
      <c r="E277" s="137" t="s">
        <v>492</v>
      </c>
      <c r="F277" s="138" t="s">
        <v>493</v>
      </c>
      <c r="G277" s="139" t="s">
        <v>200</v>
      </c>
      <c r="H277" s="140">
        <v>36.5</v>
      </c>
      <c r="I277" s="141"/>
      <c r="J277" s="142">
        <f>ROUND(I277*H277,2)</f>
        <v>0</v>
      </c>
      <c r="K277" s="138" t="s">
        <v>201</v>
      </c>
      <c r="L277" s="32"/>
      <c r="M277" s="143" t="s">
        <v>1</v>
      </c>
      <c r="N277" s="144" t="s">
        <v>42</v>
      </c>
      <c r="P277" s="145">
        <f>O277*H277</f>
        <v>0</v>
      </c>
      <c r="Q277" s="145">
        <v>0</v>
      </c>
      <c r="R277" s="145">
        <f>Q277*H277</f>
        <v>0</v>
      </c>
      <c r="S277" s="145">
        <v>8.0000000000000002E-3</v>
      </c>
      <c r="T277" s="146">
        <f>S277*H277</f>
        <v>0.29199999999999998</v>
      </c>
      <c r="AR277" s="147" t="s">
        <v>300</v>
      </c>
      <c r="AT277" s="147" t="s">
        <v>197</v>
      </c>
      <c r="AU277" s="147" t="s">
        <v>86</v>
      </c>
      <c r="AY277" s="17" t="s">
        <v>195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84</v>
      </c>
      <c r="BK277" s="148">
        <f>ROUND(I277*H277,2)</f>
        <v>0</v>
      </c>
      <c r="BL277" s="17" t="s">
        <v>300</v>
      </c>
      <c r="BM277" s="147" t="s">
        <v>2514</v>
      </c>
    </row>
    <row r="278" spans="2:65" s="13" customFormat="1" ht="10.199999999999999">
      <c r="B278" s="156"/>
      <c r="D278" s="150" t="s">
        <v>204</v>
      </c>
      <c r="E278" s="157" t="s">
        <v>1</v>
      </c>
      <c r="F278" s="158" t="s">
        <v>1979</v>
      </c>
      <c r="H278" s="159">
        <v>36.5</v>
      </c>
      <c r="I278" s="160"/>
      <c r="L278" s="156"/>
      <c r="M278" s="161"/>
      <c r="T278" s="162"/>
      <c r="AT278" s="157" t="s">
        <v>204</v>
      </c>
      <c r="AU278" s="157" t="s">
        <v>86</v>
      </c>
      <c r="AV278" s="13" t="s">
        <v>86</v>
      </c>
      <c r="AW278" s="13" t="s">
        <v>32</v>
      </c>
      <c r="AX278" s="13" t="s">
        <v>84</v>
      </c>
      <c r="AY278" s="157" t="s">
        <v>195</v>
      </c>
    </row>
    <row r="279" spans="2:65" s="11" customFormat="1" ht="22.8" customHeight="1">
      <c r="B279" s="124"/>
      <c r="D279" s="125" t="s">
        <v>76</v>
      </c>
      <c r="E279" s="134" t="s">
        <v>495</v>
      </c>
      <c r="F279" s="134" t="s">
        <v>496</v>
      </c>
      <c r="I279" s="127"/>
      <c r="J279" s="135">
        <f>BK279</f>
        <v>0</v>
      </c>
      <c r="L279" s="124"/>
      <c r="M279" s="129"/>
      <c r="P279" s="130">
        <f>SUM(P280:P298)</f>
        <v>0</v>
      </c>
      <c r="R279" s="130">
        <f>SUM(R280:R298)</f>
        <v>0</v>
      </c>
      <c r="T279" s="131">
        <f>SUM(T280:T298)</f>
        <v>33.378339999999994</v>
      </c>
      <c r="AR279" s="125" t="s">
        <v>86</v>
      </c>
      <c r="AT279" s="132" t="s">
        <v>76</v>
      </c>
      <c r="AU279" s="132" t="s">
        <v>84</v>
      </c>
      <c r="AY279" s="125" t="s">
        <v>195</v>
      </c>
      <c r="BK279" s="133">
        <f>SUM(BK280:BK298)</f>
        <v>0</v>
      </c>
    </row>
    <row r="280" spans="2:65" s="1" customFormat="1" ht="16.5" customHeight="1">
      <c r="B280" s="32"/>
      <c r="C280" s="136" t="s">
        <v>451</v>
      </c>
      <c r="D280" s="136" t="s">
        <v>197</v>
      </c>
      <c r="E280" s="137" t="s">
        <v>503</v>
      </c>
      <c r="F280" s="138" t="s">
        <v>504</v>
      </c>
      <c r="G280" s="139" t="s">
        <v>200</v>
      </c>
      <c r="H280" s="140">
        <v>579.62</v>
      </c>
      <c r="I280" s="141"/>
      <c r="J280" s="142">
        <f>ROUND(I280*H280,2)</f>
        <v>0</v>
      </c>
      <c r="K280" s="138" t="s">
        <v>201</v>
      </c>
      <c r="L280" s="32"/>
      <c r="M280" s="143" t="s">
        <v>1</v>
      </c>
      <c r="N280" s="144" t="s">
        <v>42</v>
      </c>
      <c r="P280" s="145">
        <f>O280*H280</f>
        <v>0</v>
      </c>
      <c r="Q280" s="145">
        <v>0</v>
      </c>
      <c r="R280" s="145">
        <f>Q280*H280</f>
        <v>0</v>
      </c>
      <c r="S280" s="145">
        <v>5.5E-2</v>
      </c>
      <c r="T280" s="146">
        <f>S280*H280</f>
        <v>31.879100000000001</v>
      </c>
      <c r="AR280" s="147" t="s">
        <v>300</v>
      </c>
      <c r="AT280" s="147" t="s">
        <v>197</v>
      </c>
      <c r="AU280" s="147" t="s">
        <v>86</v>
      </c>
      <c r="AY280" s="17" t="s">
        <v>195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84</v>
      </c>
      <c r="BK280" s="148">
        <f>ROUND(I280*H280,2)</f>
        <v>0</v>
      </c>
      <c r="BL280" s="17" t="s">
        <v>300</v>
      </c>
      <c r="BM280" s="147" t="s">
        <v>2515</v>
      </c>
    </row>
    <row r="281" spans="2:65" s="12" customFormat="1" ht="10.199999999999999">
      <c r="B281" s="149"/>
      <c r="D281" s="150" t="s">
        <v>204</v>
      </c>
      <c r="E281" s="151" t="s">
        <v>1</v>
      </c>
      <c r="F281" s="152" t="s">
        <v>506</v>
      </c>
      <c r="H281" s="151" t="s">
        <v>1</v>
      </c>
      <c r="I281" s="153"/>
      <c r="L281" s="149"/>
      <c r="M281" s="154"/>
      <c r="T281" s="155"/>
      <c r="AT281" s="151" t="s">
        <v>204</v>
      </c>
      <c r="AU281" s="151" t="s">
        <v>86</v>
      </c>
      <c r="AV281" s="12" t="s">
        <v>84</v>
      </c>
      <c r="AW281" s="12" t="s">
        <v>32</v>
      </c>
      <c r="AX281" s="12" t="s">
        <v>77</v>
      </c>
      <c r="AY281" s="151" t="s">
        <v>195</v>
      </c>
    </row>
    <row r="282" spans="2:65" s="12" customFormat="1" ht="10.199999999999999">
      <c r="B282" s="149"/>
      <c r="D282" s="150" t="s">
        <v>204</v>
      </c>
      <c r="E282" s="151" t="s">
        <v>1</v>
      </c>
      <c r="F282" s="152" t="s">
        <v>507</v>
      </c>
      <c r="H282" s="151" t="s">
        <v>1</v>
      </c>
      <c r="I282" s="153"/>
      <c r="L282" s="149"/>
      <c r="M282" s="154"/>
      <c r="T282" s="155"/>
      <c r="AT282" s="151" t="s">
        <v>204</v>
      </c>
      <c r="AU282" s="151" t="s">
        <v>86</v>
      </c>
      <c r="AV282" s="12" t="s">
        <v>84</v>
      </c>
      <c r="AW282" s="12" t="s">
        <v>32</v>
      </c>
      <c r="AX282" s="12" t="s">
        <v>77</v>
      </c>
      <c r="AY282" s="151" t="s">
        <v>195</v>
      </c>
    </row>
    <row r="283" spans="2:65" s="13" customFormat="1" ht="10.199999999999999">
      <c r="B283" s="156"/>
      <c r="D283" s="150" t="s">
        <v>204</v>
      </c>
      <c r="E283" s="157" t="s">
        <v>1</v>
      </c>
      <c r="F283" s="158" t="s">
        <v>1971</v>
      </c>
      <c r="H283" s="159">
        <v>455.52</v>
      </c>
      <c r="I283" s="160"/>
      <c r="L283" s="156"/>
      <c r="M283" s="161"/>
      <c r="T283" s="162"/>
      <c r="AT283" s="157" t="s">
        <v>204</v>
      </c>
      <c r="AU283" s="157" t="s">
        <v>86</v>
      </c>
      <c r="AV283" s="13" t="s">
        <v>86</v>
      </c>
      <c r="AW283" s="13" t="s">
        <v>32</v>
      </c>
      <c r="AX283" s="13" t="s">
        <v>77</v>
      </c>
      <c r="AY283" s="157" t="s">
        <v>195</v>
      </c>
    </row>
    <row r="284" spans="2:65" s="15" customFormat="1" ht="10.199999999999999">
      <c r="B284" s="173"/>
      <c r="D284" s="150" t="s">
        <v>204</v>
      </c>
      <c r="E284" s="174" t="s">
        <v>1</v>
      </c>
      <c r="F284" s="175" t="s">
        <v>281</v>
      </c>
      <c r="H284" s="176">
        <v>455.52</v>
      </c>
      <c r="I284" s="177"/>
      <c r="L284" s="173"/>
      <c r="M284" s="178"/>
      <c r="T284" s="179"/>
      <c r="AT284" s="174" t="s">
        <v>204</v>
      </c>
      <c r="AU284" s="174" t="s">
        <v>86</v>
      </c>
      <c r="AV284" s="15" t="s">
        <v>100</v>
      </c>
      <c r="AW284" s="15" t="s">
        <v>32</v>
      </c>
      <c r="AX284" s="15" t="s">
        <v>77</v>
      </c>
      <c r="AY284" s="174" t="s">
        <v>195</v>
      </c>
    </row>
    <row r="285" spans="2:65" s="12" customFormat="1" ht="10.199999999999999">
      <c r="B285" s="149"/>
      <c r="D285" s="150" t="s">
        <v>204</v>
      </c>
      <c r="E285" s="151" t="s">
        <v>1</v>
      </c>
      <c r="F285" s="152" t="s">
        <v>488</v>
      </c>
      <c r="H285" s="151" t="s">
        <v>1</v>
      </c>
      <c r="I285" s="153"/>
      <c r="L285" s="149"/>
      <c r="M285" s="154"/>
      <c r="T285" s="155"/>
      <c r="AT285" s="151" t="s">
        <v>204</v>
      </c>
      <c r="AU285" s="151" t="s">
        <v>86</v>
      </c>
      <c r="AV285" s="12" t="s">
        <v>84</v>
      </c>
      <c r="AW285" s="12" t="s">
        <v>32</v>
      </c>
      <c r="AX285" s="12" t="s">
        <v>77</v>
      </c>
      <c r="AY285" s="151" t="s">
        <v>195</v>
      </c>
    </row>
    <row r="286" spans="2:65" s="12" customFormat="1" ht="10.199999999999999">
      <c r="B286" s="149"/>
      <c r="D286" s="150" t="s">
        <v>204</v>
      </c>
      <c r="E286" s="151" t="s">
        <v>1</v>
      </c>
      <c r="F286" s="152" t="s">
        <v>489</v>
      </c>
      <c r="H286" s="151" t="s">
        <v>1</v>
      </c>
      <c r="I286" s="153"/>
      <c r="L286" s="149"/>
      <c r="M286" s="154"/>
      <c r="T286" s="155"/>
      <c r="AT286" s="151" t="s">
        <v>204</v>
      </c>
      <c r="AU286" s="151" t="s">
        <v>86</v>
      </c>
      <c r="AV286" s="12" t="s">
        <v>84</v>
      </c>
      <c r="AW286" s="12" t="s">
        <v>32</v>
      </c>
      <c r="AX286" s="12" t="s">
        <v>77</v>
      </c>
      <c r="AY286" s="151" t="s">
        <v>195</v>
      </c>
    </row>
    <row r="287" spans="2:65" s="13" customFormat="1" ht="10.199999999999999">
      <c r="B287" s="156"/>
      <c r="D287" s="150" t="s">
        <v>204</v>
      </c>
      <c r="E287" s="157" t="s">
        <v>1</v>
      </c>
      <c r="F287" s="158" t="s">
        <v>1993</v>
      </c>
      <c r="H287" s="159">
        <v>124.1</v>
      </c>
      <c r="I287" s="160"/>
      <c r="L287" s="156"/>
      <c r="M287" s="161"/>
      <c r="T287" s="162"/>
      <c r="AT287" s="157" t="s">
        <v>204</v>
      </c>
      <c r="AU287" s="157" t="s">
        <v>86</v>
      </c>
      <c r="AV287" s="13" t="s">
        <v>86</v>
      </c>
      <c r="AW287" s="13" t="s">
        <v>32</v>
      </c>
      <c r="AX287" s="13" t="s">
        <v>77</v>
      </c>
      <c r="AY287" s="157" t="s">
        <v>195</v>
      </c>
    </row>
    <row r="288" spans="2:65" s="15" customFormat="1" ht="10.199999999999999">
      <c r="B288" s="173"/>
      <c r="D288" s="150" t="s">
        <v>204</v>
      </c>
      <c r="E288" s="174" t="s">
        <v>1</v>
      </c>
      <c r="F288" s="175" t="s">
        <v>281</v>
      </c>
      <c r="H288" s="176">
        <v>124.1</v>
      </c>
      <c r="I288" s="177"/>
      <c r="L288" s="173"/>
      <c r="M288" s="178"/>
      <c r="T288" s="179"/>
      <c r="AT288" s="174" t="s">
        <v>204</v>
      </c>
      <c r="AU288" s="174" t="s">
        <v>86</v>
      </c>
      <c r="AV288" s="15" t="s">
        <v>100</v>
      </c>
      <c r="AW288" s="15" t="s">
        <v>32</v>
      </c>
      <c r="AX288" s="15" t="s">
        <v>77</v>
      </c>
      <c r="AY288" s="174" t="s">
        <v>195</v>
      </c>
    </row>
    <row r="289" spans="2:65" s="14" customFormat="1" ht="10.199999999999999">
      <c r="B289" s="163"/>
      <c r="D289" s="150" t="s">
        <v>204</v>
      </c>
      <c r="E289" s="164" t="s">
        <v>1</v>
      </c>
      <c r="F289" s="165" t="s">
        <v>220</v>
      </c>
      <c r="H289" s="166">
        <v>579.62</v>
      </c>
      <c r="I289" s="167"/>
      <c r="L289" s="163"/>
      <c r="M289" s="168"/>
      <c r="T289" s="169"/>
      <c r="AT289" s="164" t="s">
        <v>204</v>
      </c>
      <c r="AU289" s="164" t="s">
        <v>86</v>
      </c>
      <c r="AV289" s="14" t="s">
        <v>202</v>
      </c>
      <c r="AW289" s="14" t="s">
        <v>32</v>
      </c>
      <c r="AX289" s="14" t="s">
        <v>84</v>
      </c>
      <c r="AY289" s="164" t="s">
        <v>195</v>
      </c>
    </row>
    <row r="290" spans="2:65" s="1" customFormat="1" ht="16.5" customHeight="1">
      <c r="B290" s="32"/>
      <c r="C290" s="136" t="s">
        <v>456</v>
      </c>
      <c r="D290" s="136" t="s">
        <v>197</v>
      </c>
      <c r="E290" s="137" t="s">
        <v>510</v>
      </c>
      <c r="F290" s="138" t="s">
        <v>511</v>
      </c>
      <c r="G290" s="139" t="s">
        <v>200</v>
      </c>
      <c r="H290" s="140">
        <v>579.62</v>
      </c>
      <c r="I290" s="141"/>
      <c r="J290" s="142">
        <f>ROUND(I290*H290,2)</f>
        <v>0</v>
      </c>
      <c r="K290" s="138" t="s">
        <v>201</v>
      </c>
      <c r="L290" s="32"/>
      <c r="M290" s="143" t="s">
        <v>1</v>
      </c>
      <c r="N290" s="144" t="s">
        <v>42</v>
      </c>
      <c r="P290" s="145">
        <f>O290*H290</f>
        <v>0</v>
      </c>
      <c r="Q290" s="145">
        <v>0</v>
      </c>
      <c r="R290" s="145">
        <f>Q290*H290</f>
        <v>0</v>
      </c>
      <c r="S290" s="145">
        <v>2E-3</v>
      </c>
      <c r="T290" s="146">
        <f>S290*H290</f>
        <v>1.15924</v>
      </c>
      <c r="AR290" s="147" t="s">
        <v>300</v>
      </c>
      <c r="AT290" s="147" t="s">
        <v>197</v>
      </c>
      <c r="AU290" s="147" t="s">
        <v>86</v>
      </c>
      <c r="AY290" s="17" t="s">
        <v>195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84</v>
      </c>
      <c r="BK290" s="148">
        <f>ROUND(I290*H290,2)</f>
        <v>0</v>
      </c>
      <c r="BL290" s="17" t="s">
        <v>300</v>
      </c>
      <c r="BM290" s="147" t="s">
        <v>2516</v>
      </c>
    </row>
    <row r="291" spans="2:65" s="13" customFormat="1" ht="10.199999999999999">
      <c r="B291" s="156"/>
      <c r="D291" s="150" t="s">
        <v>204</v>
      </c>
      <c r="E291" s="157" t="s">
        <v>1</v>
      </c>
      <c r="F291" s="158" t="s">
        <v>1995</v>
      </c>
      <c r="H291" s="159">
        <v>579.62</v>
      </c>
      <c r="I291" s="160"/>
      <c r="L291" s="156"/>
      <c r="M291" s="161"/>
      <c r="T291" s="162"/>
      <c r="AT291" s="157" t="s">
        <v>204</v>
      </c>
      <c r="AU291" s="157" t="s">
        <v>86</v>
      </c>
      <c r="AV291" s="13" t="s">
        <v>86</v>
      </c>
      <c r="AW291" s="13" t="s">
        <v>32</v>
      </c>
      <c r="AX291" s="13" t="s">
        <v>84</v>
      </c>
      <c r="AY291" s="157" t="s">
        <v>195</v>
      </c>
    </row>
    <row r="292" spans="2:65" s="1" customFormat="1" ht="24.15" customHeight="1">
      <c r="B292" s="32"/>
      <c r="C292" s="136" t="s">
        <v>461</v>
      </c>
      <c r="D292" s="136" t="s">
        <v>197</v>
      </c>
      <c r="E292" s="137" t="s">
        <v>514</v>
      </c>
      <c r="F292" s="138" t="s">
        <v>515</v>
      </c>
      <c r="G292" s="139" t="s">
        <v>516</v>
      </c>
      <c r="H292" s="140">
        <v>324</v>
      </c>
      <c r="I292" s="141"/>
      <c r="J292" s="142">
        <f>ROUND(I292*H292,2)</f>
        <v>0</v>
      </c>
      <c r="K292" s="138" t="s">
        <v>201</v>
      </c>
      <c r="L292" s="32"/>
      <c r="M292" s="143" t="s">
        <v>1</v>
      </c>
      <c r="N292" s="144" t="s">
        <v>42</v>
      </c>
      <c r="P292" s="145">
        <f>O292*H292</f>
        <v>0</v>
      </c>
      <c r="Q292" s="145">
        <v>0</v>
      </c>
      <c r="R292" s="145">
        <f>Q292*H292</f>
        <v>0</v>
      </c>
      <c r="S292" s="145">
        <v>1E-3</v>
      </c>
      <c r="T292" s="146">
        <f>S292*H292</f>
        <v>0.32400000000000001</v>
      </c>
      <c r="AR292" s="147" t="s">
        <v>300</v>
      </c>
      <c r="AT292" s="147" t="s">
        <v>197</v>
      </c>
      <c r="AU292" s="147" t="s">
        <v>86</v>
      </c>
      <c r="AY292" s="17" t="s">
        <v>195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84</v>
      </c>
      <c r="BK292" s="148">
        <f>ROUND(I292*H292,2)</f>
        <v>0</v>
      </c>
      <c r="BL292" s="17" t="s">
        <v>300</v>
      </c>
      <c r="BM292" s="147" t="s">
        <v>2517</v>
      </c>
    </row>
    <row r="293" spans="2:65" s="12" customFormat="1" ht="10.199999999999999">
      <c r="B293" s="149"/>
      <c r="D293" s="150" t="s">
        <v>204</v>
      </c>
      <c r="E293" s="151" t="s">
        <v>1</v>
      </c>
      <c r="F293" s="152" t="s">
        <v>518</v>
      </c>
      <c r="H293" s="151" t="s">
        <v>1</v>
      </c>
      <c r="I293" s="153"/>
      <c r="L293" s="149"/>
      <c r="M293" s="154"/>
      <c r="T293" s="155"/>
      <c r="AT293" s="151" t="s">
        <v>204</v>
      </c>
      <c r="AU293" s="151" t="s">
        <v>86</v>
      </c>
      <c r="AV293" s="12" t="s">
        <v>84</v>
      </c>
      <c r="AW293" s="12" t="s">
        <v>32</v>
      </c>
      <c r="AX293" s="12" t="s">
        <v>77</v>
      </c>
      <c r="AY293" s="151" t="s">
        <v>195</v>
      </c>
    </row>
    <row r="294" spans="2:65" s="13" customFormat="1" ht="10.199999999999999">
      <c r="B294" s="156"/>
      <c r="D294" s="150" t="s">
        <v>204</v>
      </c>
      <c r="E294" s="157" t="s">
        <v>1</v>
      </c>
      <c r="F294" s="158" t="s">
        <v>2518</v>
      </c>
      <c r="H294" s="159">
        <v>324</v>
      </c>
      <c r="I294" s="160"/>
      <c r="L294" s="156"/>
      <c r="M294" s="161"/>
      <c r="T294" s="162"/>
      <c r="AT294" s="157" t="s">
        <v>204</v>
      </c>
      <c r="AU294" s="157" t="s">
        <v>86</v>
      </c>
      <c r="AV294" s="13" t="s">
        <v>86</v>
      </c>
      <c r="AW294" s="13" t="s">
        <v>32</v>
      </c>
      <c r="AX294" s="13" t="s">
        <v>84</v>
      </c>
      <c r="AY294" s="157" t="s">
        <v>195</v>
      </c>
    </row>
    <row r="295" spans="2:65" s="1" customFormat="1" ht="24.15" customHeight="1">
      <c r="B295" s="32"/>
      <c r="C295" s="136" t="s">
        <v>467</v>
      </c>
      <c r="D295" s="136" t="s">
        <v>197</v>
      </c>
      <c r="E295" s="137" t="s">
        <v>521</v>
      </c>
      <c r="F295" s="138" t="s">
        <v>522</v>
      </c>
      <c r="G295" s="139" t="s">
        <v>523</v>
      </c>
      <c r="H295" s="140">
        <v>16</v>
      </c>
      <c r="I295" s="141"/>
      <c r="J295" s="142">
        <f>ROUND(I295*H295,2)</f>
        <v>0</v>
      </c>
      <c r="K295" s="138" t="s">
        <v>249</v>
      </c>
      <c r="L295" s="32"/>
      <c r="M295" s="143" t="s">
        <v>1</v>
      </c>
      <c r="N295" s="144" t="s">
        <v>42</v>
      </c>
      <c r="P295" s="145">
        <f>O295*H295</f>
        <v>0</v>
      </c>
      <c r="Q295" s="145">
        <v>0</v>
      </c>
      <c r="R295" s="145">
        <f>Q295*H295</f>
        <v>0</v>
      </c>
      <c r="S295" s="145">
        <v>1E-3</v>
      </c>
      <c r="T295" s="146">
        <f>S295*H295</f>
        <v>1.6E-2</v>
      </c>
      <c r="AR295" s="147" t="s">
        <v>300</v>
      </c>
      <c r="AT295" s="147" t="s">
        <v>197</v>
      </c>
      <c r="AU295" s="147" t="s">
        <v>86</v>
      </c>
      <c r="AY295" s="17" t="s">
        <v>195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84</v>
      </c>
      <c r="BK295" s="148">
        <f>ROUND(I295*H295,2)</f>
        <v>0</v>
      </c>
      <c r="BL295" s="17" t="s">
        <v>300</v>
      </c>
      <c r="BM295" s="147" t="s">
        <v>2519</v>
      </c>
    </row>
    <row r="296" spans="2:65" s="1" customFormat="1" ht="28.8">
      <c r="B296" s="32"/>
      <c r="D296" s="150" t="s">
        <v>251</v>
      </c>
      <c r="F296" s="170" t="s">
        <v>252</v>
      </c>
      <c r="I296" s="171"/>
      <c r="L296" s="32"/>
      <c r="M296" s="172"/>
      <c r="T296" s="56"/>
      <c r="AT296" s="17" t="s">
        <v>251</v>
      </c>
      <c r="AU296" s="17" t="s">
        <v>86</v>
      </c>
    </row>
    <row r="297" spans="2:65" s="12" customFormat="1" ht="10.199999999999999">
      <c r="B297" s="149"/>
      <c r="D297" s="150" t="s">
        <v>204</v>
      </c>
      <c r="E297" s="151" t="s">
        <v>1</v>
      </c>
      <c r="F297" s="152" t="s">
        <v>525</v>
      </c>
      <c r="H297" s="151" t="s">
        <v>1</v>
      </c>
      <c r="I297" s="153"/>
      <c r="L297" s="149"/>
      <c r="M297" s="154"/>
      <c r="T297" s="155"/>
      <c r="AT297" s="151" t="s">
        <v>204</v>
      </c>
      <c r="AU297" s="151" t="s">
        <v>86</v>
      </c>
      <c r="AV297" s="12" t="s">
        <v>84</v>
      </c>
      <c r="AW297" s="12" t="s">
        <v>32</v>
      </c>
      <c r="AX297" s="12" t="s">
        <v>77</v>
      </c>
      <c r="AY297" s="151" t="s">
        <v>195</v>
      </c>
    </row>
    <row r="298" spans="2:65" s="13" customFormat="1" ht="10.199999999999999">
      <c r="B298" s="156"/>
      <c r="D298" s="150" t="s">
        <v>204</v>
      </c>
      <c r="E298" s="157" t="s">
        <v>1</v>
      </c>
      <c r="F298" s="158" t="s">
        <v>2520</v>
      </c>
      <c r="H298" s="159">
        <v>16</v>
      </c>
      <c r="I298" s="160"/>
      <c r="L298" s="156"/>
      <c r="M298" s="161"/>
      <c r="T298" s="162"/>
      <c r="AT298" s="157" t="s">
        <v>204</v>
      </c>
      <c r="AU298" s="157" t="s">
        <v>86</v>
      </c>
      <c r="AV298" s="13" t="s">
        <v>86</v>
      </c>
      <c r="AW298" s="13" t="s">
        <v>32</v>
      </c>
      <c r="AX298" s="13" t="s">
        <v>84</v>
      </c>
      <c r="AY298" s="157" t="s">
        <v>195</v>
      </c>
    </row>
    <row r="299" spans="2:65" s="11" customFormat="1" ht="22.8" customHeight="1">
      <c r="B299" s="124"/>
      <c r="D299" s="125" t="s">
        <v>76</v>
      </c>
      <c r="E299" s="134" t="s">
        <v>531</v>
      </c>
      <c r="F299" s="134" t="s">
        <v>532</v>
      </c>
      <c r="I299" s="127"/>
      <c r="J299" s="135">
        <f>BK299</f>
        <v>0</v>
      </c>
      <c r="L299" s="124"/>
      <c r="M299" s="129"/>
      <c r="P299" s="130">
        <f>SUM(P300:P310)</f>
        <v>0</v>
      </c>
      <c r="R299" s="130">
        <f>SUM(R300:R310)</f>
        <v>0.10980519999999998</v>
      </c>
      <c r="T299" s="131">
        <f>SUM(T300:T310)</f>
        <v>0</v>
      </c>
      <c r="AR299" s="125" t="s">
        <v>86</v>
      </c>
      <c r="AT299" s="132" t="s">
        <v>76</v>
      </c>
      <c r="AU299" s="132" t="s">
        <v>84</v>
      </c>
      <c r="AY299" s="125" t="s">
        <v>195</v>
      </c>
      <c r="BK299" s="133">
        <f>SUM(BK300:BK310)</f>
        <v>0</v>
      </c>
    </row>
    <row r="300" spans="2:65" s="1" customFormat="1" ht="16.5" customHeight="1">
      <c r="B300" s="32"/>
      <c r="C300" s="136" t="s">
        <v>472</v>
      </c>
      <c r="D300" s="136" t="s">
        <v>197</v>
      </c>
      <c r="E300" s="137" t="s">
        <v>534</v>
      </c>
      <c r="F300" s="138" t="s">
        <v>535</v>
      </c>
      <c r="G300" s="139" t="s">
        <v>200</v>
      </c>
      <c r="H300" s="140">
        <v>549.02599999999995</v>
      </c>
      <c r="I300" s="141"/>
      <c r="J300" s="142">
        <f>ROUND(I300*H300,2)</f>
        <v>0</v>
      </c>
      <c r="K300" s="138" t="s">
        <v>201</v>
      </c>
      <c r="L300" s="32"/>
      <c r="M300" s="143" t="s">
        <v>1</v>
      </c>
      <c r="N300" s="144" t="s">
        <v>42</v>
      </c>
      <c r="P300" s="145">
        <f>O300*H300</f>
        <v>0</v>
      </c>
      <c r="Q300" s="145">
        <v>6.9999999999999994E-5</v>
      </c>
      <c r="R300" s="145">
        <f>Q300*H300</f>
        <v>3.8431819999999992E-2</v>
      </c>
      <c r="S300" s="145">
        <v>0</v>
      </c>
      <c r="T300" s="146">
        <f>S300*H300</f>
        <v>0</v>
      </c>
      <c r="AR300" s="147" t="s">
        <v>300</v>
      </c>
      <c r="AT300" s="147" t="s">
        <v>197</v>
      </c>
      <c r="AU300" s="147" t="s">
        <v>86</v>
      </c>
      <c r="AY300" s="17" t="s">
        <v>195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7" t="s">
        <v>84</v>
      </c>
      <c r="BK300" s="148">
        <f>ROUND(I300*H300,2)</f>
        <v>0</v>
      </c>
      <c r="BL300" s="17" t="s">
        <v>300</v>
      </c>
      <c r="BM300" s="147" t="s">
        <v>2521</v>
      </c>
    </row>
    <row r="301" spans="2:65" s="1" customFormat="1" ht="24.15" customHeight="1">
      <c r="B301" s="32"/>
      <c r="C301" s="136" t="s">
        <v>477</v>
      </c>
      <c r="D301" s="136" t="s">
        <v>197</v>
      </c>
      <c r="E301" s="137" t="s">
        <v>538</v>
      </c>
      <c r="F301" s="138" t="s">
        <v>539</v>
      </c>
      <c r="G301" s="139" t="s">
        <v>200</v>
      </c>
      <c r="H301" s="140">
        <v>549.02599999999995</v>
      </c>
      <c r="I301" s="141"/>
      <c r="J301" s="142">
        <f>ROUND(I301*H301,2)</f>
        <v>0</v>
      </c>
      <c r="K301" s="138" t="s">
        <v>201</v>
      </c>
      <c r="L301" s="32"/>
      <c r="M301" s="143" t="s">
        <v>1</v>
      </c>
      <c r="N301" s="144" t="s">
        <v>42</v>
      </c>
      <c r="P301" s="145">
        <f>O301*H301</f>
        <v>0</v>
      </c>
      <c r="Q301" s="145">
        <v>6.9999999999999994E-5</v>
      </c>
      <c r="R301" s="145">
        <f>Q301*H301</f>
        <v>3.8431819999999992E-2</v>
      </c>
      <c r="S301" s="145">
        <v>0</v>
      </c>
      <c r="T301" s="146">
        <f>S301*H301</f>
        <v>0</v>
      </c>
      <c r="AR301" s="147" t="s">
        <v>300</v>
      </c>
      <c r="AT301" s="147" t="s">
        <v>197</v>
      </c>
      <c r="AU301" s="147" t="s">
        <v>86</v>
      </c>
      <c r="AY301" s="17" t="s">
        <v>195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84</v>
      </c>
      <c r="BK301" s="148">
        <f>ROUND(I301*H301,2)</f>
        <v>0</v>
      </c>
      <c r="BL301" s="17" t="s">
        <v>300</v>
      </c>
      <c r="BM301" s="147" t="s">
        <v>2522</v>
      </c>
    </row>
    <row r="302" spans="2:65" s="1" customFormat="1" ht="24.15" customHeight="1">
      <c r="B302" s="32"/>
      <c r="C302" s="136" t="s">
        <v>484</v>
      </c>
      <c r="D302" s="136" t="s">
        <v>197</v>
      </c>
      <c r="E302" s="137" t="s">
        <v>542</v>
      </c>
      <c r="F302" s="138" t="s">
        <v>543</v>
      </c>
      <c r="G302" s="139" t="s">
        <v>200</v>
      </c>
      <c r="H302" s="140">
        <v>549.02599999999995</v>
      </c>
      <c r="I302" s="141"/>
      <c r="J302" s="142">
        <f>ROUND(I302*H302,2)</f>
        <v>0</v>
      </c>
      <c r="K302" s="138" t="s">
        <v>201</v>
      </c>
      <c r="L302" s="32"/>
      <c r="M302" s="143" t="s">
        <v>1</v>
      </c>
      <c r="N302" s="144" t="s">
        <v>42</v>
      </c>
      <c r="P302" s="145">
        <f>O302*H302</f>
        <v>0</v>
      </c>
      <c r="Q302" s="145">
        <v>6.0000000000000002E-5</v>
      </c>
      <c r="R302" s="145">
        <f>Q302*H302</f>
        <v>3.2941559999999995E-2</v>
      </c>
      <c r="S302" s="145">
        <v>0</v>
      </c>
      <c r="T302" s="146">
        <f>S302*H302</f>
        <v>0</v>
      </c>
      <c r="AR302" s="147" t="s">
        <v>300</v>
      </c>
      <c r="AT302" s="147" t="s">
        <v>197</v>
      </c>
      <c r="AU302" s="147" t="s">
        <v>86</v>
      </c>
      <c r="AY302" s="17" t="s">
        <v>195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84</v>
      </c>
      <c r="BK302" s="148">
        <f>ROUND(I302*H302,2)</f>
        <v>0</v>
      </c>
      <c r="BL302" s="17" t="s">
        <v>300</v>
      </c>
      <c r="BM302" s="147" t="s">
        <v>2523</v>
      </c>
    </row>
    <row r="303" spans="2:65" s="12" customFormat="1" ht="10.199999999999999">
      <c r="B303" s="149"/>
      <c r="D303" s="150" t="s">
        <v>204</v>
      </c>
      <c r="E303" s="151" t="s">
        <v>1</v>
      </c>
      <c r="F303" s="152" t="s">
        <v>545</v>
      </c>
      <c r="H303" s="151" t="s">
        <v>1</v>
      </c>
      <c r="I303" s="153"/>
      <c r="L303" s="149"/>
      <c r="M303" s="154"/>
      <c r="T303" s="155"/>
      <c r="AT303" s="151" t="s">
        <v>204</v>
      </c>
      <c r="AU303" s="151" t="s">
        <v>86</v>
      </c>
      <c r="AV303" s="12" t="s">
        <v>84</v>
      </c>
      <c r="AW303" s="12" t="s">
        <v>32</v>
      </c>
      <c r="AX303" s="12" t="s">
        <v>77</v>
      </c>
      <c r="AY303" s="151" t="s">
        <v>195</v>
      </c>
    </row>
    <row r="304" spans="2:65" s="13" customFormat="1" ht="10.199999999999999">
      <c r="B304" s="156"/>
      <c r="D304" s="150" t="s">
        <v>204</v>
      </c>
      <c r="E304" s="157" t="s">
        <v>1</v>
      </c>
      <c r="F304" s="158" t="s">
        <v>2001</v>
      </c>
      <c r="H304" s="159">
        <v>1.4179999999999999</v>
      </c>
      <c r="I304" s="160"/>
      <c r="L304" s="156"/>
      <c r="M304" s="161"/>
      <c r="T304" s="162"/>
      <c r="AT304" s="157" t="s">
        <v>204</v>
      </c>
      <c r="AU304" s="157" t="s">
        <v>86</v>
      </c>
      <c r="AV304" s="13" t="s">
        <v>86</v>
      </c>
      <c r="AW304" s="13" t="s">
        <v>32</v>
      </c>
      <c r="AX304" s="13" t="s">
        <v>77</v>
      </c>
      <c r="AY304" s="157" t="s">
        <v>195</v>
      </c>
    </row>
    <row r="305" spans="2:65" s="13" customFormat="1" ht="10.199999999999999">
      <c r="B305" s="156"/>
      <c r="D305" s="150" t="s">
        <v>204</v>
      </c>
      <c r="E305" s="157" t="s">
        <v>1</v>
      </c>
      <c r="F305" s="158" t="s">
        <v>2002</v>
      </c>
      <c r="H305" s="159">
        <v>0.108</v>
      </c>
      <c r="I305" s="160"/>
      <c r="L305" s="156"/>
      <c r="M305" s="161"/>
      <c r="T305" s="162"/>
      <c r="AT305" s="157" t="s">
        <v>204</v>
      </c>
      <c r="AU305" s="157" t="s">
        <v>86</v>
      </c>
      <c r="AV305" s="13" t="s">
        <v>86</v>
      </c>
      <c r="AW305" s="13" t="s">
        <v>32</v>
      </c>
      <c r="AX305" s="13" t="s">
        <v>77</v>
      </c>
      <c r="AY305" s="157" t="s">
        <v>195</v>
      </c>
    </row>
    <row r="306" spans="2:65" s="15" customFormat="1" ht="10.199999999999999">
      <c r="B306" s="173"/>
      <c r="D306" s="150" t="s">
        <v>204</v>
      </c>
      <c r="E306" s="174" t="s">
        <v>1</v>
      </c>
      <c r="F306" s="175" t="s">
        <v>281</v>
      </c>
      <c r="H306" s="176">
        <v>1.526</v>
      </c>
      <c r="I306" s="177"/>
      <c r="L306" s="173"/>
      <c r="M306" s="178"/>
      <c r="T306" s="179"/>
      <c r="AT306" s="174" t="s">
        <v>204</v>
      </c>
      <c r="AU306" s="174" t="s">
        <v>86</v>
      </c>
      <c r="AV306" s="15" t="s">
        <v>100</v>
      </c>
      <c r="AW306" s="15" t="s">
        <v>32</v>
      </c>
      <c r="AX306" s="15" t="s">
        <v>77</v>
      </c>
      <c r="AY306" s="174" t="s">
        <v>195</v>
      </c>
    </row>
    <row r="307" spans="2:65" s="12" customFormat="1" ht="10.199999999999999">
      <c r="B307" s="149"/>
      <c r="D307" s="150" t="s">
        <v>204</v>
      </c>
      <c r="E307" s="151" t="s">
        <v>1</v>
      </c>
      <c r="F307" s="152" t="s">
        <v>548</v>
      </c>
      <c r="H307" s="151" t="s">
        <v>1</v>
      </c>
      <c r="I307" s="153"/>
      <c r="L307" s="149"/>
      <c r="M307" s="154"/>
      <c r="T307" s="155"/>
      <c r="AT307" s="151" t="s">
        <v>204</v>
      </c>
      <c r="AU307" s="151" t="s">
        <v>86</v>
      </c>
      <c r="AV307" s="12" t="s">
        <v>84</v>
      </c>
      <c r="AW307" s="12" t="s">
        <v>32</v>
      </c>
      <c r="AX307" s="12" t="s">
        <v>77</v>
      </c>
      <c r="AY307" s="151" t="s">
        <v>195</v>
      </c>
    </row>
    <row r="308" spans="2:65" s="13" customFormat="1" ht="10.199999999999999">
      <c r="B308" s="156"/>
      <c r="D308" s="150" t="s">
        <v>204</v>
      </c>
      <c r="E308" s="157" t="s">
        <v>1</v>
      </c>
      <c r="F308" s="158" t="s">
        <v>2003</v>
      </c>
      <c r="H308" s="159">
        <v>547.5</v>
      </c>
      <c r="I308" s="160"/>
      <c r="L308" s="156"/>
      <c r="M308" s="161"/>
      <c r="T308" s="162"/>
      <c r="AT308" s="157" t="s">
        <v>204</v>
      </c>
      <c r="AU308" s="157" t="s">
        <v>86</v>
      </c>
      <c r="AV308" s="13" t="s">
        <v>86</v>
      </c>
      <c r="AW308" s="13" t="s">
        <v>32</v>
      </c>
      <c r="AX308" s="13" t="s">
        <v>77</v>
      </c>
      <c r="AY308" s="157" t="s">
        <v>195</v>
      </c>
    </row>
    <row r="309" spans="2:65" s="15" customFormat="1" ht="10.199999999999999">
      <c r="B309" s="173"/>
      <c r="D309" s="150" t="s">
        <v>204</v>
      </c>
      <c r="E309" s="174" t="s">
        <v>1</v>
      </c>
      <c r="F309" s="175" t="s">
        <v>281</v>
      </c>
      <c r="H309" s="176">
        <v>547.5</v>
      </c>
      <c r="I309" s="177"/>
      <c r="L309" s="173"/>
      <c r="M309" s="178"/>
      <c r="T309" s="179"/>
      <c r="AT309" s="174" t="s">
        <v>204</v>
      </c>
      <c r="AU309" s="174" t="s">
        <v>86</v>
      </c>
      <c r="AV309" s="15" t="s">
        <v>100</v>
      </c>
      <c r="AW309" s="15" t="s">
        <v>32</v>
      </c>
      <c r="AX309" s="15" t="s">
        <v>77</v>
      </c>
      <c r="AY309" s="174" t="s">
        <v>195</v>
      </c>
    </row>
    <row r="310" spans="2:65" s="14" customFormat="1" ht="10.199999999999999">
      <c r="B310" s="163"/>
      <c r="D310" s="150" t="s">
        <v>204</v>
      </c>
      <c r="E310" s="164" t="s">
        <v>1</v>
      </c>
      <c r="F310" s="165" t="s">
        <v>220</v>
      </c>
      <c r="H310" s="166">
        <v>549.02599999999995</v>
      </c>
      <c r="I310" s="167"/>
      <c r="L310" s="163"/>
      <c r="M310" s="168"/>
      <c r="T310" s="169"/>
      <c r="AT310" s="164" t="s">
        <v>204</v>
      </c>
      <c r="AU310" s="164" t="s">
        <v>86</v>
      </c>
      <c r="AV310" s="14" t="s">
        <v>202</v>
      </c>
      <c r="AW310" s="14" t="s">
        <v>32</v>
      </c>
      <c r="AX310" s="14" t="s">
        <v>84</v>
      </c>
      <c r="AY310" s="164" t="s">
        <v>195</v>
      </c>
    </row>
    <row r="311" spans="2:65" s="11" customFormat="1" ht="22.8" customHeight="1">
      <c r="B311" s="124"/>
      <c r="D311" s="125" t="s">
        <v>76</v>
      </c>
      <c r="E311" s="134" t="s">
        <v>550</v>
      </c>
      <c r="F311" s="134" t="s">
        <v>551</v>
      </c>
      <c r="I311" s="127"/>
      <c r="J311" s="135">
        <f>BK311</f>
        <v>0</v>
      </c>
      <c r="L311" s="124"/>
      <c r="M311" s="129"/>
      <c r="P311" s="130">
        <f>SUM(P312:P314)</f>
        <v>0</v>
      </c>
      <c r="R311" s="130">
        <f>SUM(R312:R314)</f>
        <v>0.15673599999999999</v>
      </c>
      <c r="T311" s="131">
        <f>SUM(T312:T314)</f>
        <v>4.8588159999999998E-2</v>
      </c>
      <c r="AR311" s="125" t="s">
        <v>86</v>
      </c>
      <c r="AT311" s="132" t="s">
        <v>76</v>
      </c>
      <c r="AU311" s="132" t="s">
        <v>84</v>
      </c>
      <c r="AY311" s="125" t="s">
        <v>195</v>
      </c>
      <c r="BK311" s="133">
        <f>SUM(BK312:BK314)</f>
        <v>0</v>
      </c>
    </row>
    <row r="312" spans="2:65" s="1" customFormat="1" ht="21.75" customHeight="1">
      <c r="B312" s="32"/>
      <c r="C312" s="136" t="s">
        <v>491</v>
      </c>
      <c r="D312" s="136" t="s">
        <v>197</v>
      </c>
      <c r="E312" s="137" t="s">
        <v>553</v>
      </c>
      <c r="F312" s="138" t="s">
        <v>554</v>
      </c>
      <c r="G312" s="139" t="s">
        <v>200</v>
      </c>
      <c r="H312" s="140">
        <v>156.73599999999999</v>
      </c>
      <c r="I312" s="141"/>
      <c r="J312" s="142">
        <f>ROUND(I312*H312,2)</f>
        <v>0</v>
      </c>
      <c r="K312" s="138" t="s">
        <v>201</v>
      </c>
      <c r="L312" s="32"/>
      <c r="M312" s="143" t="s">
        <v>1</v>
      </c>
      <c r="N312" s="144" t="s">
        <v>42</v>
      </c>
      <c r="P312" s="145">
        <f>O312*H312</f>
        <v>0</v>
      </c>
      <c r="Q312" s="145">
        <v>1E-3</v>
      </c>
      <c r="R312" s="145">
        <f>Q312*H312</f>
        <v>0.15673599999999999</v>
      </c>
      <c r="S312" s="145">
        <v>3.1E-4</v>
      </c>
      <c r="T312" s="146">
        <f>S312*H312</f>
        <v>4.8588159999999998E-2</v>
      </c>
      <c r="AR312" s="147" t="s">
        <v>300</v>
      </c>
      <c r="AT312" s="147" t="s">
        <v>197</v>
      </c>
      <c r="AU312" s="147" t="s">
        <v>86</v>
      </c>
      <c r="AY312" s="17" t="s">
        <v>195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7" t="s">
        <v>84</v>
      </c>
      <c r="BK312" s="148">
        <f>ROUND(I312*H312,2)</f>
        <v>0</v>
      </c>
      <c r="BL312" s="17" t="s">
        <v>300</v>
      </c>
      <c r="BM312" s="147" t="s">
        <v>2524</v>
      </c>
    </row>
    <row r="313" spans="2:65" s="12" customFormat="1" ht="20.399999999999999">
      <c r="B313" s="149"/>
      <c r="D313" s="150" t="s">
        <v>204</v>
      </c>
      <c r="E313" s="151" t="s">
        <v>1</v>
      </c>
      <c r="F313" s="152" t="s">
        <v>344</v>
      </c>
      <c r="H313" s="151" t="s">
        <v>1</v>
      </c>
      <c r="I313" s="153"/>
      <c r="L313" s="149"/>
      <c r="M313" s="154"/>
      <c r="T313" s="155"/>
      <c r="AT313" s="151" t="s">
        <v>204</v>
      </c>
      <c r="AU313" s="151" t="s">
        <v>86</v>
      </c>
      <c r="AV313" s="12" t="s">
        <v>84</v>
      </c>
      <c r="AW313" s="12" t="s">
        <v>32</v>
      </c>
      <c r="AX313" s="12" t="s">
        <v>77</v>
      </c>
      <c r="AY313" s="151" t="s">
        <v>195</v>
      </c>
    </row>
    <row r="314" spans="2:65" s="13" customFormat="1" ht="10.199999999999999">
      <c r="B314" s="156"/>
      <c r="D314" s="150" t="s">
        <v>204</v>
      </c>
      <c r="E314" s="157" t="s">
        <v>1</v>
      </c>
      <c r="F314" s="158" t="s">
        <v>1949</v>
      </c>
      <c r="H314" s="159">
        <v>156.73599999999999</v>
      </c>
      <c r="I314" s="160"/>
      <c r="L314" s="156"/>
      <c r="M314" s="161"/>
      <c r="T314" s="162"/>
      <c r="AT314" s="157" t="s">
        <v>204</v>
      </c>
      <c r="AU314" s="157" t="s">
        <v>86</v>
      </c>
      <c r="AV314" s="13" t="s">
        <v>86</v>
      </c>
      <c r="AW314" s="13" t="s">
        <v>32</v>
      </c>
      <c r="AX314" s="13" t="s">
        <v>84</v>
      </c>
      <c r="AY314" s="157" t="s">
        <v>195</v>
      </c>
    </row>
    <row r="315" spans="2:65" s="11" customFormat="1" ht="25.95" customHeight="1">
      <c r="B315" s="124"/>
      <c r="D315" s="125" t="s">
        <v>76</v>
      </c>
      <c r="E315" s="126" t="s">
        <v>556</v>
      </c>
      <c r="F315" s="126" t="s">
        <v>557</v>
      </c>
      <c r="I315" s="127"/>
      <c r="J315" s="128">
        <f>BK315</f>
        <v>0</v>
      </c>
      <c r="L315" s="124"/>
      <c r="M315" s="129"/>
      <c r="P315" s="130">
        <f>SUM(P316:P318)</f>
        <v>0</v>
      </c>
      <c r="R315" s="130">
        <f>SUM(R316:R318)</f>
        <v>0</v>
      </c>
      <c r="T315" s="131">
        <f>SUM(T316:T318)</f>
        <v>0</v>
      </c>
      <c r="AR315" s="125" t="s">
        <v>202</v>
      </c>
      <c r="AT315" s="132" t="s">
        <v>76</v>
      </c>
      <c r="AU315" s="132" t="s">
        <v>77</v>
      </c>
      <c r="AY315" s="125" t="s">
        <v>195</v>
      </c>
      <c r="BK315" s="133">
        <f>SUM(BK316:BK318)</f>
        <v>0</v>
      </c>
    </row>
    <row r="316" spans="2:65" s="1" customFormat="1" ht="21.75" customHeight="1">
      <c r="B316" s="32"/>
      <c r="C316" s="136" t="s">
        <v>497</v>
      </c>
      <c r="D316" s="136" t="s">
        <v>197</v>
      </c>
      <c r="E316" s="137" t="s">
        <v>559</v>
      </c>
      <c r="F316" s="138" t="s">
        <v>560</v>
      </c>
      <c r="G316" s="139" t="s">
        <v>561</v>
      </c>
      <c r="H316" s="140">
        <v>80</v>
      </c>
      <c r="I316" s="141"/>
      <c r="J316" s="142">
        <f>ROUND(I316*H316,2)</f>
        <v>0</v>
      </c>
      <c r="K316" s="138" t="s">
        <v>201</v>
      </c>
      <c r="L316" s="32"/>
      <c r="M316" s="143" t="s">
        <v>1</v>
      </c>
      <c r="N316" s="144" t="s">
        <v>42</v>
      </c>
      <c r="P316" s="145">
        <f>O316*H316</f>
        <v>0</v>
      </c>
      <c r="Q316" s="145">
        <v>0</v>
      </c>
      <c r="R316" s="145">
        <f>Q316*H316</f>
        <v>0</v>
      </c>
      <c r="S316" s="145">
        <v>0</v>
      </c>
      <c r="T316" s="146">
        <f>S316*H316</f>
        <v>0</v>
      </c>
      <c r="AR316" s="147" t="s">
        <v>562</v>
      </c>
      <c r="AT316" s="147" t="s">
        <v>197</v>
      </c>
      <c r="AU316" s="147" t="s">
        <v>84</v>
      </c>
      <c r="AY316" s="17" t="s">
        <v>195</v>
      </c>
      <c r="BE316" s="148">
        <f>IF(N316="základní",J316,0)</f>
        <v>0</v>
      </c>
      <c r="BF316" s="148">
        <f>IF(N316="snížená",J316,0)</f>
        <v>0</v>
      </c>
      <c r="BG316" s="148">
        <f>IF(N316="zákl. přenesená",J316,0)</f>
        <v>0</v>
      </c>
      <c r="BH316" s="148">
        <f>IF(N316="sníž. přenesená",J316,0)</f>
        <v>0</v>
      </c>
      <c r="BI316" s="148">
        <f>IF(N316="nulová",J316,0)</f>
        <v>0</v>
      </c>
      <c r="BJ316" s="17" t="s">
        <v>84</v>
      </c>
      <c r="BK316" s="148">
        <f>ROUND(I316*H316,2)</f>
        <v>0</v>
      </c>
      <c r="BL316" s="17" t="s">
        <v>562</v>
      </c>
      <c r="BM316" s="147" t="s">
        <v>2525</v>
      </c>
    </row>
    <row r="317" spans="2:65" s="12" customFormat="1" ht="20.399999999999999">
      <c r="B317" s="149"/>
      <c r="D317" s="150" t="s">
        <v>204</v>
      </c>
      <c r="E317" s="151" t="s">
        <v>1</v>
      </c>
      <c r="F317" s="152" t="s">
        <v>564</v>
      </c>
      <c r="H317" s="151" t="s">
        <v>1</v>
      </c>
      <c r="I317" s="153"/>
      <c r="L317" s="149"/>
      <c r="M317" s="154"/>
      <c r="T317" s="155"/>
      <c r="AT317" s="151" t="s">
        <v>204</v>
      </c>
      <c r="AU317" s="151" t="s">
        <v>84</v>
      </c>
      <c r="AV317" s="12" t="s">
        <v>84</v>
      </c>
      <c r="AW317" s="12" t="s">
        <v>32</v>
      </c>
      <c r="AX317" s="12" t="s">
        <v>77</v>
      </c>
      <c r="AY317" s="151" t="s">
        <v>195</v>
      </c>
    </row>
    <row r="318" spans="2:65" s="13" customFormat="1" ht="10.199999999999999">
      <c r="B318" s="156"/>
      <c r="D318" s="150" t="s">
        <v>204</v>
      </c>
      <c r="E318" s="157" t="s">
        <v>1</v>
      </c>
      <c r="F318" s="158" t="s">
        <v>996</v>
      </c>
      <c r="H318" s="159">
        <v>80</v>
      </c>
      <c r="I318" s="160"/>
      <c r="L318" s="156"/>
      <c r="M318" s="180"/>
      <c r="N318" s="181"/>
      <c r="O318" s="181"/>
      <c r="P318" s="181"/>
      <c r="Q318" s="181"/>
      <c r="R318" s="181"/>
      <c r="S318" s="181"/>
      <c r="T318" s="182"/>
      <c r="AT318" s="157" t="s">
        <v>204</v>
      </c>
      <c r="AU318" s="157" t="s">
        <v>84</v>
      </c>
      <c r="AV318" s="13" t="s">
        <v>86</v>
      </c>
      <c r="AW318" s="13" t="s">
        <v>32</v>
      </c>
      <c r="AX318" s="13" t="s">
        <v>84</v>
      </c>
      <c r="AY318" s="157" t="s">
        <v>195</v>
      </c>
    </row>
    <row r="319" spans="2:65" s="1" customFormat="1" ht="6.9" customHeight="1">
      <c r="B319" s="44"/>
      <c r="C319" s="45"/>
      <c r="D319" s="45"/>
      <c r="E319" s="45"/>
      <c r="F319" s="45"/>
      <c r="G319" s="45"/>
      <c r="H319" s="45"/>
      <c r="I319" s="45"/>
      <c r="J319" s="45"/>
      <c r="K319" s="45"/>
      <c r="L319" s="32"/>
    </row>
  </sheetData>
  <sheetProtection algorithmName="SHA-512" hashValue="rD91kg2Cf8ZYoVv2TV+9HU+lyI4l9ayoI+de0ZpXY7QtmWnsuFXW8SnnD4rCMuwNQ5kKMDTYj7/lb9S/f+7Wyg==" saltValue="U/+uu4rpAXYnTv2LtWAgMZ6OqaaDAjb223lpgMtoEfh+J/h11tnewXVEmZ1XQ2xr9zWyoXn1Zt98JhMEB/H90Q==" spinCount="100000" sheet="1" objects="1" scenarios="1" formatColumns="0" formatRows="0" autoFilter="0"/>
  <autoFilter ref="C136:K318" xr:uid="{00000000-0009-0000-0000-00000E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7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138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2467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2526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ROUND(J139,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ROUND((SUM(BE139:BE773)),  2)</f>
        <v>0</v>
      </c>
      <c r="I35" s="96">
        <v>0.21</v>
      </c>
      <c r="J35" s="86">
        <f>ROUND(((SUM(BE139:BE773))*I35),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ROUND((SUM(BF139:BF773)),  2)</f>
        <v>0</v>
      </c>
      <c r="I36" s="96">
        <v>0.15</v>
      </c>
      <c r="J36" s="86">
        <f>ROUND(((SUM(BF139:BF773))*I36),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ROUND((SUM(BG139:BG773)),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ROUND((SUM(BH139:BH773)),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ROUND((SUM(BI139:BI773)),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2467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03.2 - Rekonstrukce a nové konstrukce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J139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J140</f>
        <v>0</v>
      </c>
      <c r="L99" s="108"/>
    </row>
    <row r="100" spans="2:47" s="9" customFormat="1" ht="19.95" customHeight="1">
      <c r="B100" s="112"/>
      <c r="D100" s="113" t="s">
        <v>567</v>
      </c>
      <c r="E100" s="114"/>
      <c r="F100" s="114"/>
      <c r="G100" s="114"/>
      <c r="H100" s="114"/>
      <c r="I100" s="114"/>
      <c r="J100" s="115">
        <f>J141</f>
        <v>0</v>
      </c>
      <c r="L100" s="112"/>
    </row>
    <row r="101" spans="2:47" s="9" customFormat="1" ht="19.95" customHeight="1">
      <c r="B101" s="112"/>
      <c r="D101" s="113" t="s">
        <v>568</v>
      </c>
      <c r="E101" s="114"/>
      <c r="F101" s="114"/>
      <c r="G101" s="114"/>
      <c r="H101" s="114"/>
      <c r="I101" s="114"/>
      <c r="J101" s="115">
        <f>J190</f>
        <v>0</v>
      </c>
      <c r="L101" s="112"/>
    </row>
    <row r="102" spans="2:47" s="9" customFormat="1" ht="19.95" customHeight="1">
      <c r="B102" s="112"/>
      <c r="D102" s="113" t="s">
        <v>569</v>
      </c>
      <c r="E102" s="114"/>
      <c r="F102" s="114"/>
      <c r="G102" s="114"/>
      <c r="H102" s="114"/>
      <c r="I102" s="114"/>
      <c r="J102" s="115">
        <f>J217</f>
        <v>0</v>
      </c>
      <c r="L102" s="112"/>
    </row>
    <row r="103" spans="2:47" s="9" customFormat="1" ht="19.95" customHeight="1">
      <c r="B103" s="112"/>
      <c r="D103" s="113" t="s">
        <v>570</v>
      </c>
      <c r="E103" s="114"/>
      <c r="F103" s="114"/>
      <c r="G103" s="114"/>
      <c r="H103" s="114"/>
      <c r="I103" s="114"/>
      <c r="J103" s="115">
        <f>J244</f>
        <v>0</v>
      </c>
      <c r="L103" s="112"/>
    </row>
    <row r="104" spans="2:47" s="9" customFormat="1" ht="19.95" customHeight="1">
      <c r="B104" s="112"/>
      <c r="D104" s="113" t="s">
        <v>571</v>
      </c>
      <c r="E104" s="114"/>
      <c r="F104" s="114"/>
      <c r="G104" s="114"/>
      <c r="H104" s="114"/>
      <c r="I104" s="114"/>
      <c r="J104" s="115">
        <f>J435</f>
        <v>0</v>
      </c>
      <c r="L104" s="112"/>
    </row>
    <row r="105" spans="2:47" s="9" customFormat="1" ht="19.95" customHeight="1">
      <c r="B105" s="112"/>
      <c r="D105" s="113" t="s">
        <v>572</v>
      </c>
      <c r="E105" s="114"/>
      <c r="F105" s="114"/>
      <c r="G105" s="114"/>
      <c r="H105" s="114"/>
      <c r="I105" s="114"/>
      <c r="J105" s="115">
        <f>J470</f>
        <v>0</v>
      </c>
      <c r="L105" s="112"/>
    </row>
    <row r="106" spans="2:47" s="8" customFormat="1" ht="24.9" customHeight="1">
      <c r="B106" s="108"/>
      <c r="D106" s="109" t="s">
        <v>167</v>
      </c>
      <c r="E106" s="110"/>
      <c r="F106" s="110"/>
      <c r="G106" s="110"/>
      <c r="H106" s="110"/>
      <c r="I106" s="110"/>
      <c r="J106" s="111">
        <f>J472</f>
        <v>0</v>
      </c>
      <c r="L106" s="108"/>
    </row>
    <row r="107" spans="2:47" s="9" customFormat="1" ht="19.95" customHeight="1">
      <c r="B107" s="112"/>
      <c r="D107" s="113" t="s">
        <v>168</v>
      </c>
      <c r="E107" s="114"/>
      <c r="F107" s="114"/>
      <c r="G107" s="114"/>
      <c r="H107" s="114"/>
      <c r="I107" s="114"/>
      <c r="J107" s="115">
        <f>J473</f>
        <v>0</v>
      </c>
      <c r="L107" s="112"/>
    </row>
    <row r="108" spans="2:47" s="9" customFormat="1" ht="19.95" customHeight="1">
      <c r="B108" s="112"/>
      <c r="D108" s="113" t="s">
        <v>170</v>
      </c>
      <c r="E108" s="114"/>
      <c r="F108" s="114"/>
      <c r="G108" s="114"/>
      <c r="H108" s="114"/>
      <c r="I108" s="114"/>
      <c r="J108" s="115">
        <f>J608</f>
        <v>0</v>
      </c>
      <c r="L108" s="112"/>
    </row>
    <row r="109" spans="2:47" s="9" customFormat="1" ht="19.95" customHeight="1">
      <c r="B109" s="112"/>
      <c r="D109" s="113" t="s">
        <v>573</v>
      </c>
      <c r="E109" s="114"/>
      <c r="F109" s="114"/>
      <c r="G109" s="114"/>
      <c r="H109" s="114"/>
      <c r="I109" s="114"/>
      <c r="J109" s="115">
        <f>J617</f>
        <v>0</v>
      </c>
      <c r="L109" s="112"/>
    </row>
    <row r="110" spans="2:47" s="9" customFormat="1" ht="19.95" customHeight="1">
      <c r="B110" s="112"/>
      <c r="D110" s="113" t="s">
        <v>574</v>
      </c>
      <c r="E110" s="114"/>
      <c r="F110" s="114"/>
      <c r="G110" s="114"/>
      <c r="H110" s="114"/>
      <c r="I110" s="114"/>
      <c r="J110" s="115">
        <f>J622</f>
        <v>0</v>
      </c>
      <c r="L110" s="112"/>
    </row>
    <row r="111" spans="2:47" s="9" customFormat="1" ht="19.95" customHeight="1">
      <c r="B111" s="112"/>
      <c r="D111" s="113" t="s">
        <v>174</v>
      </c>
      <c r="E111" s="114"/>
      <c r="F111" s="114"/>
      <c r="G111" s="114"/>
      <c r="H111" s="114"/>
      <c r="I111" s="114"/>
      <c r="J111" s="115">
        <f>J631</f>
        <v>0</v>
      </c>
      <c r="L111" s="112"/>
    </row>
    <row r="112" spans="2:47" s="9" customFormat="1" ht="19.95" customHeight="1">
      <c r="B112" s="112"/>
      <c r="D112" s="113" t="s">
        <v>175</v>
      </c>
      <c r="E112" s="114"/>
      <c r="F112" s="114"/>
      <c r="G112" s="114"/>
      <c r="H112" s="114"/>
      <c r="I112" s="114"/>
      <c r="J112" s="115">
        <f>J654</f>
        <v>0</v>
      </c>
      <c r="L112" s="112"/>
    </row>
    <row r="113" spans="2:12" s="9" customFormat="1" ht="19.95" customHeight="1">
      <c r="B113" s="112"/>
      <c r="D113" s="113" t="s">
        <v>575</v>
      </c>
      <c r="E113" s="114"/>
      <c r="F113" s="114"/>
      <c r="G113" s="114"/>
      <c r="H113" s="114"/>
      <c r="I113" s="114"/>
      <c r="J113" s="115">
        <f>J661</f>
        <v>0</v>
      </c>
      <c r="L113" s="112"/>
    </row>
    <row r="114" spans="2:12" s="9" customFormat="1" ht="19.95" customHeight="1">
      <c r="B114" s="112"/>
      <c r="D114" s="113" t="s">
        <v>176</v>
      </c>
      <c r="E114" s="114"/>
      <c r="F114" s="114"/>
      <c r="G114" s="114"/>
      <c r="H114" s="114"/>
      <c r="I114" s="114"/>
      <c r="J114" s="115">
        <f>J666</f>
        <v>0</v>
      </c>
      <c r="L114" s="112"/>
    </row>
    <row r="115" spans="2:12" s="9" customFormat="1" ht="19.95" customHeight="1">
      <c r="B115" s="112"/>
      <c r="D115" s="113" t="s">
        <v>177</v>
      </c>
      <c r="E115" s="114"/>
      <c r="F115" s="114"/>
      <c r="G115" s="114"/>
      <c r="H115" s="114"/>
      <c r="I115" s="114"/>
      <c r="J115" s="115">
        <f>J717</f>
        <v>0</v>
      </c>
      <c r="L115" s="112"/>
    </row>
    <row r="116" spans="2:12" s="9" customFormat="1" ht="19.95" customHeight="1">
      <c r="B116" s="112"/>
      <c r="D116" s="113" t="s">
        <v>178</v>
      </c>
      <c r="E116" s="114"/>
      <c r="F116" s="114"/>
      <c r="G116" s="114"/>
      <c r="H116" s="114"/>
      <c r="I116" s="114"/>
      <c r="J116" s="115">
        <f>J754</f>
        <v>0</v>
      </c>
      <c r="L116" s="112"/>
    </row>
    <row r="117" spans="2:12" s="8" customFormat="1" ht="24.9" customHeight="1">
      <c r="B117" s="108"/>
      <c r="D117" s="109" t="s">
        <v>576</v>
      </c>
      <c r="E117" s="110"/>
      <c r="F117" s="110"/>
      <c r="G117" s="110"/>
      <c r="H117" s="110"/>
      <c r="I117" s="110"/>
      <c r="J117" s="111">
        <f>J769</f>
        <v>0</v>
      </c>
      <c r="L117" s="108"/>
    </row>
    <row r="118" spans="2:12" s="1" customFormat="1" ht="21.75" customHeight="1">
      <c r="B118" s="32"/>
      <c r="L118" s="32"/>
    </row>
    <row r="119" spans="2:12" s="1" customFormat="1" ht="6.9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2"/>
    </row>
    <row r="123" spans="2:12" s="1" customFormat="1" ht="6.9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4" spans="2:12" s="1" customFormat="1" ht="24.9" customHeight="1">
      <c r="B124" s="32"/>
      <c r="C124" s="21" t="s">
        <v>180</v>
      </c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16</v>
      </c>
      <c r="L126" s="32"/>
    </row>
    <row r="127" spans="2:12" s="1" customFormat="1" ht="16.5" customHeight="1">
      <c r="B127" s="32"/>
      <c r="E127" s="243" t="str">
        <f>E7</f>
        <v>Rekonstrukce objektu garáží nákladních vozidel Trutnov</v>
      </c>
      <c r="F127" s="244"/>
      <c r="G127" s="244"/>
      <c r="H127" s="244"/>
      <c r="L127" s="32"/>
    </row>
    <row r="128" spans="2:12" ht="12" customHeight="1">
      <c r="B128" s="20"/>
      <c r="C128" s="27" t="s">
        <v>153</v>
      </c>
      <c r="L128" s="20"/>
    </row>
    <row r="129" spans="2:65" s="1" customFormat="1" ht="16.5" customHeight="1">
      <c r="B129" s="32"/>
      <c r="E129" s="243" t="s">
        <v>2467</v>
      </c>
      <c r="F129" s="245"/>
      <c r="G129" s="245"/>
      <c r="H129" s="245"/>
      <c r="L129" s="32"/>
    </row>
    <row r="130" spans="2:65" s="1" customFormat="1" ht="12" customHeight="1">
      <c r="B130" s="32"/>
      <c r="C130" s="27" t="s">
        <v>155</v>
      </c>
      <c r="L130" s="32"/>
    </row>
    <row r="131" spans="2:65" s="1" customFormat="1" ht="16.5" customHeight="1">
      <c r="B131" s="32"/>
      <c r="E131" s="208" t="str">
        <f>E11</f>
        <v>03.2 - Rekonstrukce a nové konstrukce</v>
      </c>
      <c r="F131" s="245"/>
      <c r="G131" s="245"/>
      <c r="H131" s="245"/>
      <c r="L131" s="32"/>
    </row>
    <row r="132" spans="2:65" s="1" customFormat="1" ht="6.9" customHeight="1">
      <c r="B132" s="32"/>
      <c r="L132" s="32"/>
    </row>
    <row r="133" spans="2:65" s="1" customFormat="1" ht="12" customHeight="1">
      <c r="B133" s="32"/>
      <c r="C133" s="27" t="s">
        <v>20</v>
      </c>
      <c r="F133" s="25" t="str">
        <f>F14</f>
        <v>Trutnov</v>
      </c>
      <c r="I133" s="27" t="s">
        <v>22</v>
      </c>
      <c r="J133" s="52" t="str">
        <f>IF(J14="","",J14)</f>
        <v>9. 1. 2023</v>
      </c>
      <c r="L133" s="32"/>
    </row>
    <row r="134" spans="2:65" s="1" customFormat="1" ht="6.9" customHeight="1">
      <c r="B134" s="32"/>
      <c r="L134" s="32"/>
    </row>
    <row r="135" spans="2:65" s="1" customFormat="1" ht="15.15" customHeight="1">
      <c r="B135" s="32"/>
      <c r="C135" s="27" t="s">
        <v>24</v>
      </c>
      <c r="F135" s="25" t="str">
        <f>E17</f>
        <v>Údržba silnic Královéhradeckého kraje a.s.</v>
      </c>
      <c r="I135" s="27" t="s">
        <v>30</v>
      </c>
      <c r="J135" s="30" t="str">
        <f>E23</f>
        <v>IRBOS s.r.o.</v>
      </c>
      <c r="L135" s="32"/>
    </row>
    <row r="136" spans="2:65" s="1" customFormat="1" ht="15.15" customHeight="1">
      <c r="B136" s="32"/>
      <c r="C136" s="27" t="s">
        <v>28</v>
      </c>
      <c r="F136" s="25" t="str">
        <f>IF(E20="","",E20)</f>
        <v>Vyplň údaj</v>
      </c>
      <c r="I136" s="27" t="s">
        <v>33</v>
      </c>
      <c r="J136" s="30" t="str">
        <f>E26</f>
        <v xml:space="preserve"> 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16"/>
      <c r="C138" s="117" t="s">
        <v>181</v>
      </c>
      <c r="D138" s="118" t="s">
        <v>62</v>
      </c>
      <c r="E138" s="118" t="s">
        <v>58</v>
      </c>
      <c r="F138" s="118" t="s">
        <v>59</v>
      </c>
      <c r="G138" s="118" t="s">
        <v>182</v>
      </c>
      <c r="H138" s="118" t="s">
        <v>183</v>
      </c>
      <c r="I138" s="118" t="s">
        <v>184</v>
      </c>
      <c r="J138" s="118" t="s">
        <v>159</v>
      </c>
      <c r="K138" s="119" t="s">
        <v>185</v>
      </c>
      <c r="L138" s="116"/>
      <c r="M138" s="59" t="s">
        <v>1</v>
      </c>
      <c r="N138" s="60" t="s">
        <v>41</v>
      </c>
      <c r="O138" s="60" t="s">
        <v>186</v>
      </c>
      <c r="P138" s="60" t="s">
        <v>187</v>
      </c>
      <c r="Q138" s="60" t="s">
        <v>188</v>
      </c>
      <c r="R138" s="60" t="s">
        <v>189</v>
      </c>
      <c r="S138" s="60" t="s">
        <v>190</v>
      </c>
      <c r="T138" s="61" t="s">
        <v>191</v>
      </c>
    </row>
    <row r="139" spans="2:65" s="1" customFormat="1" ht="22.8" customHeight="1">
      <c r="B139" s="32"/>
      <c r="C139" s="64" t="s">
        <v>192</v>
      </c>
      <c r="J139" s="120">
        <f>BK139</f>
        <v>0</v>
      </c>
      <c r="L139" s="32"/>
      <c r="M139" s="62"/>
      <c r="N139" s="53"/>
      <c r="O139" s="53"/>
      <c r="P139" s="121">
        <f>P140+P472+P769</f>
        <v>0</v>
      </c>
      <c r="Q139" s="53"/>
      <c r="R139" s="121">
        <f>R140+R472+R769</f>
        <v>644.89723780999998</v>
      </c>
      <c r="S139" s="53"/>
      <c r="T139" s="122">
        <f>T140+T472+T769</f>
        <v>3.00716E-2</v>
      </c>
      <c r="AT139" s="17" t="s">
        <v>76</v>
      </c>
      <c r="AU139" s="17" t="s">
        <v>161</v>
      </c>
      <c r="BK139" s="123">
        <f>BK140+BK472+BK769</f>
        <v>0</v>
      </c>
    </row>
    <row r="140" spans="2:65" s="11" customFormat="1" ht="25.95" customHeight="1">
      <c r="B140" s="124"/>
      <c r="D140" s="125" t="s">
        <v>76</v>
      </c>
      <c r="E140" s="126" t="s">
        <v>193</v>
      </c>
      <c r="F140" s="126" t="s">
        <v>194</v>
      </c>
      <c r="I140" s="127"/>
      <c r="J140" s="128">
        <f>BK140</f>
        <v>0</v>
      </c>
      <c r="L140" s="124"/>
      <c r="M140" s="129"/>
      <c r="P140" s="130">
        <f>P141+P190+P217+P244+P435+P470</f>
        <v>0</v>
      </c>
      <c r="R140" s="130">
        <f>R141+R190+R217+R244+R435+R470</f>
        <v>621.33280335999996</v>
      </c>
      <c r="T140" s="131">
        <f>T141+T190+T217+T244+T435+T470</f>
        <v>3.00716E-2</v>
      </c>
      <c r="AR140" s="125" t="s">
        <v>84</v>
      </c>
      <c r="AT140" s="132" t="s">
        <v>76</v>
      </c>
      <c r="AU140" s="132" t="s">
        <v>77</v>
      </c>
      <c r="AY140" s="125" t="s">
        <v>195</v>
      </c>
      <c r="BK140" s="133">
        <f>BK141+BK190+BK217+BK244+BK435+BK470</f>
        <v>0</v>
      </c>
    </row>
    <row r="141" spans="2:65" s="11" customFormat="1" ht="22.8" customHeight="1">
      <c r="B141" s="124"/>
      <c r="D141" s="125" t="s">
        <v>76</v>
      </c>
      <c r="E141" s="134" t="s">
        <v>86</v>
      </c>
      <c r="F141" s="134" t="s">
        <v>625</v>
      </c>
      <c r="I141" s="127"/>
      <c r="J141" s="135">
        <f>BK141</f>
        <v>0</v>
      </c>
      <c r="L141" s="124"/>
      <c r="M141" s="129"/>
      <c r="P141" s="130">
        <f>SUM(P142:P189)</f>
        <v>0</v>
      </c>
      <c r="R141" s="130">
        <f>SUM(R142:R189)</f>
        <v>477.49223137000001</v>
      </c>
      <c r="T141" s="131">
        <f>SUM(T142:T189)</f>
        <v>0</v>
      </c>
      <c r="AR141" s="125" t="s">
        <v>84</v>
      </c>
      <c r="AT141" s="132" t="s">
        <v>76</v>
      </c>
      <c r="AU141" s="132" t="s">
        <v>84</v>
      </c>
      <c r="AY141" s="125" t="s">
        <v>195</v>
      </c>
      <c r="BK141" s="133">
        <f>SUM(BK142:BK189)</f>
        <v>0</v>
      </c>
    </row>
    <row r="142" spans="2:65" s="1" customFormat="1" ht="24.15" customHeight="1">
      <c r="B142" s="32"/>
      <c r="C142" s="136" t="s">
        <v>84</v>
      </c>
      <c r="D142" s="136" t="s">
        <v>197</v>
      </c>
      <c r="E142" s="137" t="s">
        <v>626</v>
      </c>
      <c r="F142" s="138" t="s">
        <v>627</v>
      </c>
      <c r="G142" s="139" t="s">
        <v>214</v>
      </c>
      <c r="H142" s="140">
        <v>67.778999999999996</v>
      </c>
      <c r="I142" s="141"/>
      <c r="J142" s="142">
        <f>ROUND(I142*H142,2)</f>
        <v>0</v>
      </c>
      <c r="K142" s="138" t="s">
        <v>201</v>
      </c>
      <c r="L142" s="32"/>
      <c r="M142" s="143" t="s">
        <v>1</v>
      </c>
      <c r="N142" s="144" t="s">
        <v>42</v>
      </c>
      <c r="P142" s="145">
        <f>O142*H142</f>
        <v>0</v>
      </c>
      <c r="Q142" s="145">
        <v>2.16</v>
      </c>
      <c r="R142" s="145">
        <f>Q142*H142</f>
        <v>146.40263999999999</v>
      </c>
      <c r="S142" s="145">
        <v>0</v>
      </c>
      <c r="T142" s="146">
        <f>S142*H142</f>
        <v>0</v>
      </c>
      <c r="AR142" s="147" t="s">
        <v>202</v>
      </c>
      <c r="AT142" s="147" t="s">
        <v>197</v>
      </c>
      <c r="AU142" s="147" t="s">
        <v>86</v>
      </c>
      <c r="AY142" s="17" t="s">
        <v>195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84</v>
      </c>
      <c r="BK142" s="148">
        <f>ROUND(I142*H142,2)</f>
        <v>0</v>
      </c>
      <c r="BL142" s="17" t="s">
        <v>202</v>
      </c>
      <c r="BM142" s="147" t="s">
        <v>2527</v>
      </c>
    </row>
    <row r="143" spans="2:65" s="12" customFormat="1" ht="10.199999999999999">
      <c r="B143" s="149"/>
      <c r="D143" s="150" t="s">
        <v>204</v>
      </c>
      <c r="E143" s="151" t="s">
        <v>1</v>
      </c>
      <c r="F143" s="152" t="s">
        <v>629</v>
      </c>
      <c r="H143" s="151" t="s">
        <v>1</v>
      </c>
      <c r="I143" s="153"/>
      <c r="L143" s="149"/>
      <c r="M143" s="154"/>
      <c r="T143" s="155"/>
      <c r="AT143" s="151" t="s">
        <v>204</v>
      </c>
      <c r="AU143" s="151" t="s">
        <v>86</v>
      </c>
      <c r="AV143" s="12" t="s">
        <v>84</v>
      </c>
      <c r="AW143" s="12" t="s">
        <v>32</v>
      </c>
      <c r="AX143" s="12" t="s">
        <v>77</v>
      </c>
      <c r="AY143" s="151" t="s">
        <v>195</v>
      </c>
    </row>
    <row r="144" spans="2:65" s="13" customFormat="1" ht="10.199999999999999">
      <c r="B144" s="156"/>
      <c r="D144" s="150" t="s">
        <v>204</v>
      </c>
      <c r="E144" s="157" t="s">
        <v>1</v>
      </c>
      <c r="F144" s="158" t="s">
        <v>2009</v>
      </c>
      <c r="H144" s="159">
        <v>67.578999999999994</v>
      </c>
      <c r="I144" s="160"/>
      <c r="L144" s="156"/>
      <c r="M144" s="161"/>
      <c r="T144" s="162"/>
      <c r="AT144" s="157" t="s">
        <v>204</v>
      </c>
      <c r="AU144" s="157" t="s">
        <v>86</v>
      </c>
      <c r="AV144" s="13" t="s">
        <v>86</v>
      </c>
      <c r="AW144" s="13" t="s">
        <v>32</v>
      </c>
      <c r="AX144" s="13" t="s">
        <v>77</v>
      </c>
      <c r="AY144" s="157" t="s">
        <v>195</v>
      </c>
    </row>
    <row r="145" spans="2:65" s="12" customFormat="1" ht="10.199999999999999">
      <c r="B145" s="149"/>
      <c r="D145" s="150" t="s">
        <v>204</v>
      </c>
      <c r="E145" s="151" t="s">
        <v>1</v>
      </c>
      <c r="F145" s="152" t="s">
        <v>648</v>
      </c>
      <c r="H145" s="151" t="s">
        <v>1</v>
      </c>
      <c r="I145" s="153"/>
      <c r="L145" s="149"/>
      <c r="M145" s="154"/>
      <c r="T145" s="155"/>
      <c r="AT145" s="151" t="s">
        <v>204</v>
      </c>
      <c r="AU145" s="151" t="s">
        <v>86</v>
      </c>
      <c r="AV145" s="12" t="s">
        <v>84</v>
      </c>
      <c r="AW145" s="12" t="s">
        <v>32</v>
      </c>
      <c r="AX145" s="12" t="s">
        <v>77</v>
      </c>
      <c r="AY145" s="151" t="s">
        <v>195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633</v>
      </c>
      <c r="H146" s="159">
        <v>0.2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77</v>
      </c>
      <c r="AY146" s="157" t="s">
        <v>195</v>
      </c>
    </row>
    <row r="147" spans="2:65" s="14" customFormat="1" ht="10.199999999999999">
      <c r="B147" s="163"/>
      <c r="D147" s="150" t="s">
        <v>204</v>
      </c>
      <c r="E147" s="164" t="s">
        <v>1</v>
      </c>
      <c r="F147" s="165" t="s">
        <v>220</v>
      </c>
      <c r="H147" s="166">
        <v>67.778999999999996</v>
      </c>
      <c r="I147" s="167"/>
      <c r="L147" s="163"/>
      <c r="M147" s="168"/>
      <c r="T147" s="169"/>
      <c r="AT147" s="164" t="s">
        <v>204</v>
      </c>
      <c r="AU147" s="164" t="s">
        <v>86</v>
      </c>
      <c r="AV147" s="14" t="s">
        <v>202</v>
      </c>
      <c r="AW147" s="14" t="s">
        <v>32</v>
      </c>
      <c r="AX147" s="14" t="s">
        <v>84</v>
      </c>
      <c r="AY147" s="164" t="s">
        <v>195</v>
      </c>
    </row>
    <row r="148" spans="2:65" s="1" customFormat="1" ht="16.5" customHeight="1">
      <c r="B148" s="32"/>
      <c r="C148" s="136" t="s">
        <v>86</v>
      </c>
      <c r="D148" s="136" t="s">
        <v>197</v>
      </c>
      <c r="E148" s="137" t="s">
        <v>642</v>
      </c>
      <c r="F148" s="138" t="s">
        <v>643</v>
      </c>
      <c r="G148" s="139" t="s">
        <v>214</v>
      </c>
      <c r="H148" s="140">
        <v>22.925999999999998</v>
      </c>
      <c r="I148" s="141"/>
      <c r="J148" s="142">
        <f>ROUND(I148*H148,2)</f>
        <v>0</v>
      </c>
      <c r="K148" s="138" t="s">
        <v>201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2.3010199999999998</v>
      </c>
      <c r="R148" s="145">
        <f>Q148*H148</f>
        <v>52.753184519999991</v>
      </c>
      <c r="S148" s="145">
        <v>0</v>
      </c>
      <c r="T148" s="146">
        <f>S148*H148</f>
        <v>0</v>
      </c>
      <c r="AR148" s="147" t="s">
        <v>202</v>
      </c>
      <c r="AT148" s="147" t="s">
        <v>197</v>
      </c>
      <c r="AU148" s="147" t="s">
        <v>86</v>
      </c>
      <c r="AY148" s="17" t="s">
        <v>195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84</v>
      </c>
      <c r="BK148" s="148">
        <f>ROUND(I148*H148,2)</f>
        <v>0</v>
      </c>
      <c r="BL148" s="17" t="s">
        <v>202</v>
      </c>
      <c r="BM148" s="147" t="s">
        <v>2528</v>
      </c>
    </row>
    <row r="149" spans="2:65" s="12" customFormat="1" ht="10.199999999999999">
      <c r="B149" s="149"/>
      <c r="D149" s="150" t="s">
        <v>204</v>
      </c>
      <c r="E149" s="151" t="s">
        <v>1</v>
      </c>
      <c r="F149" s="152" t="s">
        <v>629</v>
      </c>
      <c r="H149" s="151" t="s">
        <v>1</v>
      </c>
      <c r="I149" s="153"/>
      <c r="L149" s="149"/>
      <c r="M149" s="154"/>
      <c r="T149" s="155"/>
      <c r="AT149" s="151" t="s">
        <v>204</v>
      </c>
      <c r="AU149" s="151" t="s">
        <v>86</v>
      </c>
      <c r="AV149" s="12" t="s">
        <v>84</v>
      </c>
      <c r="AW149" s="12" t="s">
        <v>32</v>
      </c>
      <c r="AX149" s="12" t="s">
        <v>77</v>
      </c>
      <c r="AY149" s="151" t="s">
        <v>195</v>
      </c>
    </row>
    <row r="150" spans="2:65" s="12" customFormat="1" ht="10.199999999999999">
      <c r="B150" s="149"/>
      <c r="D150" s="150" t="s">
        <v>204</v>
      </c>
      <c r="E150" s="151" t="s">
        <v>1</v>
      </c>
      <c r="F150" s="152" t="s">
        <v>645</v>
      </c>
      <c r="H150" s="151" t="s">
        <v>1</v>
      </c>
      <c r="I150" s="153"/>
      <c r="L150" s="149"/>
      <c r="M150" s="154"/>
      <c r="T150" s="155"/>
      <c r="AT150" s="151" t="s">
        <v>204</v>
      </c>
      <c r="AU150" s="151" t="s">
        <v>86</v>
      </c>
      <c r="AV150" s="12" t="s">
        <v>84</v>
      </c>
      <c r="AW150" s="12" t="s">
        <v>32</v>
      </c>
      <c r="AX150" s="12" t="s">
        <v>77</v>
      </c>
      <c r="AY150" s="151" t="s">
        <v>195</v>
      </c>
    </row>
    <row r="151" spans="2:65" s="13" customFormat="1" ht="10.199999999999999">
      <c r="B151" s="156"/>
      <c r="D151" s="150" t="s">
        <v>204</v>
      </c>
      <c r="E151" s="157" t="s">
        <v>1</v>
      </c>
      <c r="F151" s="158" t="s">
        <v>2011</v>
      </c>
      <c r="H151" s="159">
        <v>22.526</v>
      </c>
      <c r="I151" s="160"/>
      <c r="L151" s="156"/>
      <c r="M151" s="161"/>
      <c r="T151" s="162"/>
      <c r="AT151" s="157" t="s">
        <v>204</v>
      </c>
      <c r="AU151" s="157" t="s">
        <v>86</v>
      </c>
      <c r="AV151" s="13" t="s">
        <v>86</v>
      </c>
      <c r="AW151" s="13" t="s">
        <v>32</v>
      </c>
      <c r="AX151" s="13" t="s">
        <v>77</v>
      </c>
      <c r="AY151" s="157" t="s">
        <v>195</v>
      </c>
    </row>
    <row r="152" spans="2:65" s="12" customFormat="1" ht="10.199999999999999">
      <c r="B152" s="149"/>
      <c r="D152" s="150" t="s">
        <v>204</v>
      </c>
      <c r="E152" s="151" t="s">
        <v>1</v>
      </c>
      <c r="F152" s="152" t="s">
        <v>648</v>
      </c>
      <c r="H152" s="151" t="s">
        <v>1</v>
      </c>
      <c r="I152" s="153"/>
      <c r="L152" s="149"/>
      <c r="M152" s="154"/>
      <c r="T152" s="155"/>
      <c r="AT152" s="151" t="s">
        <v>204</v>
      </c>
      <c r="AU152" s="151" t="s">
        <v>86</v>
      </c>
      <c r="AV152" s="12" t="s">
        <v>84</v>
      </c>
      <c r="AW152" s="12" t="s">
        <v>32</v>
      </c>
      <c r="AX152" s="12" t="s">
        <v>77</v>
      </c>
      <c r="AY152" s="151" t="s">
        <v>195</v>
      </c>
    </row>
    <row r="153" spans="2:65" s="13" customFormat="1" ht="10.199999999999999">
      <c r="B153" s="156"/>
      <c r="D153" s="150" t="s">
        <v>204</v>
      </c>
      <c r="E153" s="157" t="s">
        <v>1</v>
      </c>
      <c r="F153" s="158" t="s">
        <v>649</v>
      </c>
      <c r="H153" s="159">
        <v>0.4</v>
      </c>
      <c r="I153" s="160"/>
      <c r="L153" s="156"/>
      <c r="M153" s="161"/>
      <c r="T153" s="162"/>
      <c r="AT153" s="157" t="s">
        <v>204</v>
      </c>
      <c r="AU153" s="157" t="s">
        <v>86</v>
      </c>
      <c r="AV153" s="13" t="s">
        <v>86</v>
      </c>
      <c r="AW153" s="13" t="s">
        <v>32</v>
      </c>
      <c r="AX153" s="13" t="s">
        <v>77</v>
      </c>
      <c r="AY153" s="157" t="s">
        <v>195</v>
      </c>
    </row>
    <row r="154" spans="2:65" s="14" customFormat="1" ht="10.199999999999999">
      <c r="B154" s="163"/>
      <c r="D154" s="150" t="s">
        <v>204</v>
      </c>
      <c r="E154" s="164" t="s">
        <v>1</v>
      </c>
      <c r="F154" s="165" t="s">
        <v>220</v>
      </c>
      <c r="H154" s="166">
        <v>22.925999999999998</v>
      </c>
      <c r="I154" s="167"/>
      <c r="L154" s="163"/>
      <c r="M154" s="168"/>
      <c r="T154" s="169"/>
      <c r="AT154" s="164" t="s">
        <v>204</v>
      </c>
      <c r="AU154" s="164" t="s">
        <v>86</v>
      </c>
      <c r="AV154" s="14" t="s">
        <v>202</v>
      </c>
      <c r="AW154" s="14" t="s">
        <v>32</v>
      </c>
      <c r="AX154" s="14" t="s">
        <v>84</v>
      </c>
      <c r="AY154" s="164" t="s">
        <v>195</v>
      </c>
    </row>
    <row r="155" spans="2:65" s="1" customFormat="1" ht="24.15" customHeight="1">
      <c r="B155" s="32"/>
      <c r="C155" s="136" t="s">
        <v>100</v>
      </c>
      <c r="D155" s="136" t="s">
        <v>197</v>
      </c>
      <c r="E155" s="137" t="s">
        <v>650</v>
      </c>
      <c r="F155" s="138" t="s">
        <v>651</v>
      </c>
      <c r="G155" s="139" t="s">
        <v>214</v>
      </c>
      <c r="H155" s="140">
        <v>90.506</v>
      </c>
      <c r="I155" s="141"/>
      <c r="J155" s="142">
        <f>ROUND(I155*H155,2)</f>
        <v>0</v>
      </c>
      <c r="K155" s="138" t="s">
        <v>201</v>
      </c>
      <c r="L155" s="32"/>
      <c r="M155" s="143" t="s">
        <v>1</v>
      </c>
      <c r="N155" s="144" t="s">
        <v>42</v>
      </c>
      <c r="P155" s="145">
        <f>O155*H155</f>
        <v>0</v>
      </c>
      <c r="Q155" s="145">
        <v>2.5018699999999998</v>
      </c>
      <c r="R155" s="145">
        <f>Q155*H155</f>
        <v>226.43424621999998</v>
      </c>
      <c r="S155" s="145">
        <v>0</v>
      </c>
      <c r="T155" s="146">
        <f>S155*H155</f>
        <v>0</v>
      </c>
      <c r="AR155" s="147" t="s">
        <v>202</v>
      </c>
      <c r="AT155" s="147" t="s">
        <v>197</v>
      </c>
      <c r="AU155" s="147" t="s">
        <v>86</v>
      </c>
      <c r="AY155" s="17" t="s">
        <v>195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84</v>
      </c>
      <c r="BK155" s="148">
        <f>ROUND(I155*H155,2)</f>
        <v>0</v>
      </c>
      <c r="BL155" s="17" t="s">
        <v>202</v>
      </c>
      <c r="BM155" s="147" t="s">
        <v>2529</v>
      </c>
    </row>
    <row r="156" spans="2:65" s="12" customFormat="1" ht="10.199999999999999">
      <c r="B156" s="149"/>
      <c r="D156" s="150" t="s">
        <v>204</v>
      </c>
      <c r="E156" s="151" t="s">
        <v>1</v>
      </c>
      <c r="F156" s="152" t="s">
        <v>629</v>
      </c>
      <c r="H156" s="151" t="s">
        <v>1</v>
      </c>
      <c r="I156" s="153"/>
      <c r="L156" s="149"/>
      <c r="M156" s="154"/>
      <c r="T156" s="155"/>
      <c r="AT156" s="151" t="s">
        <v>204</v>
      </c>
      <c r="AU156" s="151" t="s">
        <v>86</v>
      </c>
      <c r="AV156" s="12" t="s">
        <v>84</v>
      </c>
      <c r="AW156" s="12" t="s">
        <v>32</v>
      </c>
      <c r="AX156" s="12" t="s">
        <v>77</v>
      </c>
      <c r="AY156" s="151" t="s">
        <v>195</v>
      </c>
    </row>
    <row r="157" spans="2:65" s="12" customFormat="1" ht="10.199999999999999">
      <c r="B157" s="149"/>
      <c r="D157" s="150" t="s">
        <v>204</v>
      </c>
      <c r="E157" s="151" t="s">
        <v>1</v>
      </c>
      <c r="F157" s="152" t="s">
        <v>653</v>
      </c>
      <c r="H157" s="151" t="s">
        <v>1</v>
      </c>
      <c r="I157" s="153"/>
      <c r="L157" s="149"/>
      <c r="M157" s="154"/>
      <c r="T157" s="155"/>
      <c r="AT157" s="151" t="s">
        <v>204</v>
      </c>
      <c r="AU157" s="151" t="s">
        <v>86</v>
      </c>
      <c r="AV157" s="12" t="s">
        <v>84</v>
      </c>
      <c r="AW157" s="12" t="s">
        <v>32</v>
      </c>
      <c r="AX157" s="12" t="s">
        <v>77</v>
      </c>
      <c r="AY157" s="151" t="s">
        <v>195</v>
      </c>
    </row>
    <row r="158" spans="2:65" s="13" customFormat="1" ht="10.199999999999999">
      <c r="B158" s="156"/>
      <c r="D158" s="150" t="s">
        <v>204</v>
      </c>
      <c r="E158" s="157" t="s">
        <v>1</v>
      </c>
      <c r="F158" s="158" t="s">
        <v>2013</v>
      </c>
      <c r="H158" s="159">
        <v>90.105999999999995</v>
      </c>
      <c r="I158" s="160"/>
      <c r="L158" s="156"/>
      <c r="M158" s="161"/>
      <c r="T158" s="162"/>
      <c r="AT158" s="157" t="s">
        <v>204</v>
      </c>
      <c r="AU158" s="157" t="s">
        <v>86</v>
      </c>
      <c r="AV158" s="13" t="s">
        <v>86</v>
      </c>
      <c r="AW158" s="13" t="s">
        <v>32</v>
      </c>
      <c r="AX158" s="13" t="s">
        <v>77</v>
      </c>
      <c r="AY158" s="157" t="s">
        <v>195</v>
      </c>
    </row>
    <row r="159" spans="2:65" s="12" customFormat="1" ht="10.199999999999999">
      <c r="B159" s="149"/>
      <c r="D159" s="150" t="s">
        <v>204</v>
      </c>
      <c r="E159" s="151" t="s">
        <v>1</v>
      </c>
      <c r="F159" s="152" t="s">
        <v>648</v>
      </c>
      <c r="H159" s="151" t="s">
        <v>1</v>
      </c>
      <c r="I159" s="153"/>
      <c r="L159" s="149"/>
      <c r="M159" s="154"/>
      <c r="T159" s="155"/>
      <c r="AT159" s="151" t="s">
        <v>204</v>
      </c>
      <c r="AU159" s="151" t="s">
        <v>86</v>
      </c>
      <c r="AV159" s="12" t="s">
        <v>84</v>
      </c>
      <c r="AW159" s="12" t="s">
        <v>32</v>
      </c>
      <c r="AX159" s="12" t="s">
        <v>77</v>
      </c>
      <c r="AY159" s="151" t="s">
        <v>195</v>
      </c>
    </row>
    <row r="160" spans="2:65" s="13" customFormat="1" ht="10.199999999999999">
      <c r="B160" s="156"/>
      <c r="D160" s="150" t="s">
        <v>204</v>
      </c>
      <c r="E160" s="157" t="s">
        <v>1</v>
      </c>
      <c r="F160" s="158" t="s">
        <v>649</v>
      </c>
      <c r="H160" s="159">
        <v>0.4</v>
      </c>
      <c r="I160" s="160"/>
      <c r="L160" s="156"/>
      <c r="M160" s="161"/>
      <c r="T160" s="162"/>
      <c r="AT160" s="157" t="s">
        <v>204</v>
      </c>
      <c r="AU160" s="157" t="s">
        <v>86</v>
      </c>
      <c r="AV160" s="13" t="s">
        <v>86</v>
      </c>
      <c r="AW160" s="13" t="s">
        <v>32</v>
      </c>
      <c r="AX160" s="13" t="s">
        <v>77</v>
      </c>
      <c r="AY160" s="157" t="s">
        <v>195</v>
      </c>
    </row>
    <row r="161" spans="2:65" s="14" customFormat="1" ht="10.199999999999999">
      <c r="B161" s="163"/>
      <c r="D161" s="150" t="s">
        <v>204</v>
      </c>
      <c r="E161" s="164" t="s">
        <v>1</v>
      </c>
      <c r="F161" s="165" t="s">
        <v>220</v>
      </c>
      <c r="H161" s="166">
        <v>90.506</v>
      </c>
      <c r="I161" s="167"/>
      <c r="L161" s="163"/>
      <c r="M161" s="168"/>
      <c r="T161" s="169"/>
      <c r="AT161" s="164" t="s">
        <v>204</v>
      </c>
      <c r="AU161" s="164" t="s">
        <v>86</v>
      </c>
      <c r="AV161" s="14" t="s">
        <v>202</v>
      </c>
      <c r="AW161" s="14" t="s">
        <v>32</v>
      </c>
      <c r="AX161" s="14" t="s">
        <v>84</v>
      </c>
      <c r="AY161" s="164" t="s">
        <v>195</v>
      </c>
    </row>
    <row r="162" spans="2:65" s="1" customFormat="1" ht="16.5" customHeight="1">
      <c r="B162" s="32"/>
      <c r="C162" s="136" t="s">
        <v>202</v>
      </c>
      <c r="D162" s="136" t="s">
        <v>197</v>
      </c>
      <c r="E162" s="137" t="s">
        <v>662</v>
      </c>
      <c r="F162" s="138" t="s">
        <v>663</v>
      </c>
      <c r="G162" s="139" t="s">
        <v>237</v>
      </c>
      <c r="H162" s="140">
        <v>0.68799999999999994</v>
      </c>
      <c r="I162" s="141"/>
      <c r="J162" s="142">
        <f>ROUND(I162*H162,2)</f>
        <v>0</v>
      </c>
      <c r="K162" s="138" t="s">
        <v>201</v>
      </c>
      <c r="L162" s="32"/>
      <c r="M162" s="143" t="s">
        <v>1</v>
      </c>
      <c r="N162" s="144" t="s">
        <v>42</v>
      </c>
      <c r="P162" s="145">
        <f>O162*H162</f>
        <v>0</v>
      </c>
      <c r="Q162" s="145">
        <v>1.06277</v>
      </c>
      <c r="R162" s="145">
        <f>Q162*H162</f>
        <v>0.73118575999999991</v>
      </c>
      <c r="S162" s="145">
        <v>0</v>
      </c>
      <c r="T162" s="146">
        <f>S162*H162</f>
        <v>0</v>
      </c>
      <c r="AR162" s="147" t="s">
        <v>202</v>
      </c>
      <c r="AT162" s="147" t="s">
        <v>197</v>
      </c>
      <c r="AU162" s="147" t="s">
        <v>86</v>
      </c>
      <c r="AY162" s="17" t="s">
        <v>195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84</v>
      </c>
      <c r="BK162" s="148">
        <f>ROUND(I162*H162,2)</f>
        <v>0</v>
      </c>
      <c r="BL162" s="17" t="s">
        <v>202</v>
      </c>
      <c r="BM162" s="147" t="s">
        <v>2530</v>
      </c>
    </row>
    <row r="163" spans="2:65" s="12" customFormat="1" ht="20.399999999999999">
      <c r="B163" s="149"/>
      <c r="D163" s="150" t="s">
        <v>204</v>
      </c>
      <c r="E163" s="151" t="s">
        <v>1</v>
      </c>
      <c r="F163" s="152" t="s">
        <v>665</v>
      </c>
      <c r="H163" s="151" t="s">
        <v>1</v>
      </c>
      <c r="I163" s="153"/>
      <c r="L163" s="149"/>
      <c r="M163" s="154"/>
      <c r="T163" s="155"/>
      <c r="AT163" s="151" t="s">
        <v>204</v>
      </c>
      <c r="AU163" s="151" t="s">
        <v>86</v>
      </c>
      <c r="AV163" s="12" t="s">
        <v>84</v>
      </c>
      <c r="AW163" s="12" t="s">
        <v>32</v>
      </c>
      <c r="AX163" s="12" t="s">
        <v>77</v>
      </c>
      <c r="AY163" s="151" t="s">
        <v>195</v>
      </c>
    </row>
    <row r="164" spans="2:65" s="12" customFormat="1" ht="10.199999999999999">
      <c r="B164" s="149"/>
      <c r="D164" s="150" t="s">
        <v>204</v>
      </c>
      <c r="E164" s="151" t="s">
        <v>1</v>
      </c>
      <c r="F164" s="152" t="s">
        <v>666</v>
      </c>
      <c r="H164" s="151" t="s">
        <v>1</v>
      </c>
      <c r="I164" s="153"/>
      <c r="L164" s="149"/>
      <c r="M164" s="154"/>
      <c r="T164" s="155"/>
      <c r="AT164" s="151" t="s">
        <v>204</v>
      </c>
      <c r="AU164" s="151" t="s">
        <v>86</v>
      </c>
      <c r="AV164" s="12" t="s">
        <v>84</v>
      </c>
      <c r="AW164" s="12" t="s">
        <v>32</v>
      </c>
      <c r="AX164" s="12" t="s">
        <v>77</v>
      </c>
      <c r="AY164" s="151" t="s">
        <v>195</v>
      </c>
    </row>
    <row r="165" spans="2:65" s="12" customFormat="1" ht="10.199999999999999">
      <c r="B165" s="149"/>
      <c r="D165" s="150" t="s">
        <v>204</v>
      </c>
      <c r="E165" s="151" t="s">
        <v>1</v>
      </c>
      <c r="F165" s="152" t="s">
        <v>667</v>
      </c>
      <c r="H165" s="151" t="s">
        <v>1</v>
      </c>
      <c r="I165" s="153"/>
      <c r="L165" s="149"/>
      <c r="M165" s="154"/>
      <c r="T165" s="155"/>
      <c r="AT165" s="151" t="s">
        <v>204</v>
      </c>
      <c r="AU165" s="151" t="s">
        <v>86</v>
      </c>
      <c r="AV165" s="12" t="s">
        <v>84</v>
      </c>
      <c r="AW165" s="12" t="s">
        <v>32</v>
      </c>
      <c r="AX165" s="12" t="s">
        <v>77</v>
      </c>
      <c r="AY165" s="151" t="s">
        <v>195</v>
      </c>
    </row>
    <row r="166" spans="2:65" s="13" customFormat="1" ht="10.199999999999999">
      <c r="B166" s="156"/>
      <c r="D166" s="150" t="s">
        <v>204</v>
      </c>
      <c r="E166" s="157" t="s">
        <v>1</v>
      </c>
      <c r="F166" s="158" t="s">
        <v>2531</v>
      </c>
      <c r="H166" s="159">
        <v>90.506</v>
      </c>
      <c r="I166" s="160"/>
      <c r="L166" s="156"/>
      <c r="M166" s="161"/>
      <c r="T166" s="162"/>
      <c r="AT166" s="157" t="s">
        <v>204</v>
      </c>
      <c r="AU166" s="157" t="s">
        <v>86</v>
      </c>
      <c r="AV166" s="13" t="s">
        <v>86</v>
      </c>
      <c r="AW166" s="13" t="s">
        <v>32</v>
      </c>
      <c r="AX166" s="13" t="s">
        <v>77</v>
      </c>
      <c r="AY166" s="157" t="s">
        <v>195</v>
      </c>
    </row>
    <row r="167" spans="2:65" s="14" customFormat="1" ht="10.199999999999999">
      <c r="B167" s="163"/>
      <c r="D167" s="150" t="s">
        <v>204</v>
      </c>
      <c r="E167" s="164" t="s">
        <v>1</v>
      </c>
      <c r="F167" s="165" t="s">
        <v>220</v>
      </c>
      <c r="H167" s="166">
        <v>90.506</v>
      </c>
      <c r="I167" s="167"/>
      <c r="L167" s="163"/>
      <c r="M167" s="168"/>
      <c r="T167" s="169"/>
      <c r="AT167" s="164" t="s">
        <v>204</v>
      </c>
      <c r="AU167" s="164" t="s">
        <v>86</v>
      </c>
      <c r="AV167" s="14" t="s">
        <v>202</v>
      </c>
      <c r="AW167" s="14" t="s">
        <v>32</v>
      </c>
      <c r="AX167" s="14" t="s">
        <v>77</v>
      </c>
      <c r="AY167" s="164" t="s">
        <v>195</v>
      </c>
    </row>
    <row r="168" spans="2:65" s="13" customFormat="1" ht="10.199999999999999">
      <c r="B168" s="156"/>
      <c r="D168" s="150" t="s">
        <v>204</v>
      </c>
      <c r="E168" s="157" t="s">
        <v>1</v>
      </c>
      <c r="F168" s="158" t="s">
        <v>2532</v>
      </c>
      <c r="H168" s="159">
        <v>0.68799999999999994</v>
      </c>
      <c r="I168" s="160"/>
      <c r="L168" s="156"/>
      <c r="M168" s="161"/>
      <c r="T168" s="162"/>
      <c r="AT168" s="157" t="s">
        <v>204</v>
      </c>
      <c r="AU168" s="157" t="s">
        <v>86</v>
      </c>
      <c r="AV168" s="13" t="s">
        <v>86</v>
      </c>
      <c r="AW168" s="13" t="s">
        <v>32</v>
      </c>
      <c r="AX168" s="13" t="s">
        <v>77</v>
      </c>
      <c r="AY168" s="157" t="s">
        <v>195</v>
      </c>
    </row>
    <row r="169" spans="2:65" s="14" customFormat="1" ht="10.199999999999999">
      <c r="B169" s="163"/>
      <c r="D169" s="150" t="s">
        <v>204</v>
      </c>
      <c r="E169" s="164" t="s">
        <v>1</v>
      </c>
      <c r="F169" s="165" t="s">
        <v>220</v>
      </c>
      <c r="H169" s="166">
        <v>0.68799999999999994</v>
      </c>
      <c r="I169" s="167"/>
      <c r="L169" s="163"/>
      <c r="M169" s="168"/>
      <c r="T169" s="169"/>
      <c r="AT169" s="164" t="s">
        <v>204</v>
      </c>
      <c r="AU169" s="164" t="s">
        <v>86</v>
      </c>
      <c r="AV169" s="14" t="s">
        <v>202</v>
      </c>
      <c r="AW169" s="14" t="s">
        <v>32</v>
      </c>
      <c r="AX169" s="14" t="s">
        <v>84</v>
      </c>
      <c r="AY169" s="164" t="s">
        <v>195</v>
      </c>
    </row>
    <row r="170" spans="2:65" s="1" customFormat="1" ht="16.5" customHeight="1">
      <c r="B170" s="32"/>
      <c r="C170" s="136" t="s">
        <v>225</v>
      </c>
      <c r="D170" s="136" t="s">
        <v>197</v>
      </c>
      <c r="E170" s="137" t="s">
        <v>671</v>
      </c>
      <c r="F170" s="138" t="s">
        <v>672</v>
      </c>
      <c r="G170" s="139" t="s">
        <v>214</v>
      </c>
      <c r="H170" s="140">
        <v>11.632999999999999</v>
      </c>
      <c r="I170" s="141"/>
      <c r="J170" s="142">
        <f>ROUND(I170*H170,2)</f>
        <v>0</v>
      </c>
      <c r="K170" s="138" t="s">
        <v>201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2.5018699999999998</v>
      </c>
      <c r="R170" s="145">
        <f>Q170*H170</f>
        <v>29.104253709999995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86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2533</v>
      </c>
    </row>
    <row r="171" spans="2:65" s="12" customFormat="1" ht="10.199999999999999">
      <c r="B171" s="149"/>
      <c r="D171" s="150" t="s">
        <v>204</v>
      </c>
      <c r="E171" s="151" t="s">
        <v>1</v>
      </c>
      <c r="F171" s="152" t="s">
        <v>629</v>
      </c>
      <c r="H171" s="151" t="s">
        <v>1</v>
      </c>
      <c r="I171" s="153"/>
      <c r="L171" s="149"/>
      <c r="M171" s="154"/>
      <c r="T171" s="155"/>
      <c r="AT171" s="151" t="s">
        <v>204</v>
      </c>
      <c r="AU171" s="151" t="s">
        <v>86</v>
      </c>
      <c r="AV171" s="12" t="s">
        <v>84</v>
      </c>
      <c r="AW171" s="12" t="s">
        <v>32</v>
      </c>
      <c r="AX171" s="12" t="s">
        <v>77</v>
      </c>
      <c r="AY171" s="151" t="s">
        <v>195</v>
      </c>
    </row>
    <row r="172" spans="2:65" s="12" customFormat="1" ht="10.199999999999999">
      <c r="B172" s="149"/>
      <c r="D172" s="150" t="s">
        <v>204</v>
      </c>
      <c r="E172" s="151" t="s">
        <v>1</v>
      </c>
      <c r="F172" s="152" t="s">
        <v>674</v>
      </c>
      <c r="H172" s="151" t="s">
        <v>1</v>
      </c>
      <c r="I172" s="153"/>
      <c r="L172" s="149"/>
      <c r="M172" s="154"/>
      <c r="T172" s="155"/>
      <c r="AT172" s="151" t="s">
        <v>204</v>
      </c>
      <c r="AU172" s="151" t="s">
        <v>86</v>
      </c>
      <c r="AV172" s="12" t="s">
        <v>84</v>
      </c>
      <c r="AW172" s="12" t="s">
        <v>32</v>
      </c>
      <c r="AX172" s="12" t="s">
        <v>77</v>
      </c>
      <c r="AY172" s="151" t="s">
        <v>195</v>
      </c>
    </row>
    <row r="173" spans="2:65" s="12" customFormat="1" ht="10.199999999999999">
      <c r="B173" s="149"/>
      <c r="D173" s="150" t="s">
        <v>204</v>
      </c>
      <c r="E173" s="151" t="s">
        <v>1</v>
      </c>
      <c r="F173" s="152" t="s">
        <v>675</v>
      </c>
      <c r="H173" s="151" t="s">
        <v>1</v>
      </c>
      <c r="I173" s="153"/>
      <c r="L173" s="149"/>
      <c r="M173" s="154"/>
      <c r="T173" s="155"/>
      <c r="AT173" s="151" t="s">
        <v>204</v>
      </c>
      <c r="AU173" s="151" t="s">
        <v>86</v>
      </c>
      <c r="AV173" s="12" t="s">
        <v>84</v>
      </c>
      <c r="AW173" s="12" t="s">
        <v>32</v>
      </c>
      <c r="AX173" s="12" t="s">
        <v>77</v>
      </c>
      <c r="AY173" s="151" t="s">
        <v>195</v>
      </c>
    </row>
    <row r="174" spans="2:65" s="13" customFormat="1" ht="10.199999999999999">
      <c r="B174" s="156"/>
      <c r="D174" s="150" t="s">
        <v>204</v>
      </c>
      <c r="E174" s="157" t="s">
        <v>1</v>
      </c>
      <c r="F174" s="158" t="s">
        <v>2534</v>
      </c>
      <c r="H174" s="159">
        <v>4.7249999999999996</v>
      </c>
      <c r="I174" s="160"/>
      <c r="L174" s="156"/>
      <c r="M174" s="161"/>
      <c r="T174" s="162"/>
      <c r="AT174" s="157" t="s">
        <v>204</v>
      </c>
      <c r="AU174" s="157" t="s">
        <v>86</v>
      </c>
      <c r="AV174" s="13" t="s">
        <v>86</v>
      </c>
      <c r="AW174" s="13" t="s">
        <v>32</v>
      </c>
      <c r="AX174" s="13" t="s">
        <v>77</v>
      </c>
      <c r="AY174" s="157" t="s">
        <v>195</v>
      </c>
    </row>
    <row r="175" spans="2:65" s="13" customFormat="1" ht="10.199999999999999">
      <c r="B175" s="156"/>
      <c r="D175" s="150" t="s">
        <v>204</v>
      </c>
      <c r="E175" s="157" t="s">
        <v>1</v>
      </c>
      <c r="F175" s="158" t="s">
        <v>2535</v>
      </c>
      <c r="H175" s="159">
        <v>6.9080000000000004</v>
      </c>
      <c r="I175" s="160"/>
      <c r="L175" s="156"/>
      <c r="M175" s="161"/>
      <c r="T175" s="162"/>
      <c r="AT175" s="157" t="s">
        <v>204</v>
      </c>
      <c r="AU175" s="157" t="s">
        <v>86</v>
      </c>
      <c r="AV175" s="13" t="s">
        <v>86</v>
      </c>
      <c r="AW175" s="13" t="s">
        <v>32</v>
      </c>
      <c r="AX175" s="13" t="s">
        <v>77</v>
      </c>
      <c r="AY175" s="157" t="s">
        <v>195</v>
      </c>
    </row>
    <row r="176" spans="2:65" s="14" customFormat="1" ht="10.199999999999999">
      <c r="B176" s="163"/>
      <c r="D176" s="150" t="s">
        <v>204</v>
      </c>
      <c r="E176" s="164" t="s">
        <v>1</v>
      </c>
      <c r="F176" s="165" t="s">
        <v>220</v>
      </c>
      <c r="H176" s="166">
        <v>11.632999999999999</v>
      </c>
      <c r="I176" s="167"/>
      <c r="L176" s="163"/>
      <c r="M176" s="168"/>
      <c r="T176" s="169"/>
      <c r="AT176" s="164" t="s">
        <v>204</v>
      </c>
      <c r="AU176" s="164" t="s">
        <v>86</v>
      </c>
      <c r="AV176" s="14" t="s">
        <v>202</v>
      </c>
      <c r="AW176" s="14" t="s">
        <v>32</v>
      </c>
      <c r="AX176" s="14" t="s">
        <v>84</v>
      </c>
      <c r="AY176" s="164" t="s">
        <v>195</v>
      </c>
    </row>
    <row r="177" spans="2:65" s="1" customFormat="1" ht="21.75" customHeight="1">
      <c r="B177" s="32"/>
      <c r="C177" s="136" t="s">
        <v>230</v>
      </c>
      <c r="D177" s="136" t="s">
        <v>197</v>
      </c>
      <c r="E177" s="137" t="s">
        <v>680</v>
      </c>
      <c r="F177" s="138" t="s">
        <v>681</v>
      </c>
      <c r="G177" s="139" t="s">
        <v>237</v>
      </c>
      <c r="H177" s="140">
        <v>0.69799999999999995</v>
      </c>
      <c r="I177" s="141"/>
      <c r="J177" s="142">
        <f>ROUND(I177*H177,2)</f>
        <v>0</v>
      </c>
      <c r="K177" s="138" t="s">
        <v>201</v>
      </c>
      <c r="L177" s="32"/>
      <c r="M177" s="143" t="s">
        <v>1</v>
      </c>
      <c r="N177" s="144" t="s">
        <v>42</v>
      </c>
      <c r="P177" s="145">
        <f>O177*H177</f>
        <v>0</v>
      </c>
      <c r="Q177" s="145">
        <v>1.0606199999999999</v>
      </c>
      <c r="R177" s="145">
        <f>Q177*H177</f>
        <v>0.7403127599999999</v>
      </c>
      <c r="S177" s="145">
        <v>0</v>
      </c>
      <c r="T177" s="146">
        <f>S177*H177</f>
        <v>0</v>
      </c>
      <c r="AR177" s="147" t="s">
        <v>202</v>
      </c>
      <c r="AT177" s="147" t="s">
        <v>197</v>
      </c>
      <c r="AU177" s="147" t="s">
        <v>86</v>
      </c>
      <c r="AY177" s="17" t="s">
        <v>195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84</v>
      </c>
      <c r="BK177" s="148">
        <f>ROUND(I177*H177,2)</f>
        <v>0</v>
      </c>
      <c r="BL177" s="17" t="s">
        <v>202</v>
      </c>
      <c r="BM177" s="147" t="s">
        <v>2536</v>
      </c>
    </row>
    <row r="178" spans="2:65" s="13" customFormat="1" ht="10.199999999999999">
      <c r="B178" s="156"/>
      <c r="D178" s="150" t="s">
        <v>204</v>
      </c>
      <c r="E178" s="157" t="s">
        <v>1</v>
      </c>
      <c r="F178" s="158" t="s">
        <v>2537</v>
      </c>
      <c r="H178" s="159">
        <v>0.69799999999999995</v>
      </c>
      <c r="I178" s="160"/>
      <c r="L178" s="156"/>
      <c r="M178" s="161"/>
      <c r="T178" s="162"/>
      <c r="AT178" s="157" t="s">
        <v>204</v>
      </c>
      <c r="AU178" s="157" t="s">
        <v>86</v>
      </c>
      <c r="AV178" s="13" t="s">
        <v>86</v>
      </c>
      <c r="AW178" s="13" t="s">
        <v>32</v>
      </c>
      <c r="AX178" s="13" t="s">
        <v>84</v>
      </c>
      <c r="AY178" s="157" t="s">
        <v>195</v>
      </c>
    </row>
    <row r="179" spans="2:65" s="1" customFormat="1" ht="33" customHeight="1">
      <c r="B179" s="32"/>
      <c r="C179" s="136" t="s">
        <v>234</v>
      </c>
      <c r="D179" s="136" t="s">
        <v>197</v>
      </c>
      <c r="E179" s="137" t="s">
        <v>693</v>
      </c>
      <c r="F179" s="138" t="s">
        <v>694</v>
      </c>
      <c r="G179" s="139" t="s">
        <v>200</v>
      </c>
      <c r="H179" s="140">
        <v>5</v>
      </c>
      <c r="I179" s="141"/>
      <c r="J179" s="142">
        <f>ROUND(I179*H179,2)</f>
        <v>0</v>
      </c>
      <c r="K179" s="138" t="s">
        <v>201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0.61207999999999996</v>
      </c>
      <c r="R179" s="145">
        <f>Q179*H179</f>
        <v>3.0603999999999996</v>
      </c>
      <c r="S179" s="145">
        <v>0</v>
      </c>
      <c r="T179" s="146">
        <f>S179*H179</f>
        <v>0</v>
      </c>
      <c r="AR179" s="147" t="s">
        <v>202</v>
      </c>
      <c r="AT179" s="147" t="s">
        <v>197</v>
      </c>
      <c r="AU179" s="147" t="s">
        <v>86</v>
      </c>
      <c r="AY179" s="17" t="s">
        <v>195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84</v>
      </c>
      <c r="BK179" s="148">
        <f>ROUND(I179*H179,2)</f>
        <v>0</v>
      </c>
      <c r="BL179" s="17" t="s">
        <v>202</v>
      </c>
      <c r="BM179" s="147" t="s">
        <v>2538</v>
      </c>
    </row>
    <row r="180" spans="2:65" s="12" customFormat="1" ht="10.199999999999999">
      <c r="B180" s="149"/>
      <c r="D180" s="150" t="s">
        <v>204</v>
      </c>
      <c r="E180" s="151" t="s">
        <v>1</v>
      </c>
      <c r="F180" s="152" t="s">
        <v>696</v>
      </c>
      <c r="H180" s="151" t="s">
        <v>1</v>
      </c>
      <c r="I180" s="153"/>
      <c r="L180" s="149"/>
      <c r="M180" s="154"/>
      <c r="T180" s="155"/>
      <c r="AT180" s="151" t="s">
        <v>204</v>
      </c>
      <c r="AU180" s="151" t="s">
        <v>86</v>
      </c>
      <c r="AV180" s="12" t="s">
        <v>84</v>
      </c>
      <c r="AW180" s="12" t="s">
        <v>32</v>
      </c>
      <c r="AX180" s="12" t="s">
        <v>77</v>
      </c>
      <c r="AY180" s="151" t="s">
        <v>195</v>
      </c>
    </row>
    <row r="181" spans="2:65" s="13" customFormat="1" ht="10.199999999999999">
      <c r="B181" s="156"/>
      <c r="D181" s="150" t="s">
        <v>204</v>
      </c>
      <c r="E181" s="157" t="s">
        <v>1</v>
      </c>
      <c r="F181" s="158" t="s">
        <v>697</v>
      </c>
      <c r="H181" s="159">
        <v>5</v>
      </c>
      <c r="I181" s="160"/>
      <c r="L181" s="156"/>
      <c r="M181" s="161"/>
      <c r="T181" s="162"/>
      <c r="AT181" s="157" t="s">
        <v>204</v>
      </c>
      <c r="AU181" s="157" t="s">
        <v>86</v>
      </c>
      <c r="AV181" s="13" t="s">
        <v>86</v>
      </c>
      <c r="AW181" s="13" t="s">
        <v>32</v>
      </c>
      <c r="AX181" s="13" t="s">
        <v>84</v>
      </c>
      <c r="AY181" s="157" t="s">
        <v>195</v>
      </c>
    </row>
    <row r="182" spans="2:65" s="1" customFormat="1" ht="33" customHeight="1">
      <c r="B182" s="32"/>
      <c r="C182" s="136" t="s">
        <v>240</v>
      </c>
      <c r="D182" s="136" t="s">
        <v>197</v>
      </c>
      <c r="E182" s="137" t="s">
        <v>703</v>
      </c>
      <c r="F182" s="138" t="s">
        <v>704</v>
      </c>
      <c r="G182" s="139" t="s">
        <v>200</v>
      </c>
      <c r="H182" s="140">
        <v>18.25</v>
      </c>
      <c r="I182" s="141"/>
      <c r="J182" s="142">
        <f>ROUND(I182*H182,2)</f>
        <v>0</v>
      </c>
      <c r="K182" s="138" t="s">
        <v>201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0.99007999999999996</v>
      </c>
      <c r="R182" s="145">
        <f>Q182*H182</f>
        <v>18.068960000000001</v>
      </c>
      <c r="S182" s="145">
        <v>0</v>
      </c>
      <c r="T182" s="146">
        <f>S182*H182</f>
        <v>0</v>
      </c>
      <c r="AR182" s="147" t="s">
        <v>202</v>
      </c>
      <c r="AT182" s="147" t="s">
        <v>197</v>
      </c>
      <c r="AU182" s="147" t="s">
        <v>86</v>
      </c>
      <c r="AY182" s="17" t="s">
        <v>195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84</v>
      </c>
      <c r="BK182" s="148">
        <f>ROUND(I182*H182,2)</f>
        <v>0</v>
      </c>
      <c r="BL182" s="17" t="s">
        <v>202</v>
      </c>
      <c r="BM182" s="147" t="s">
        <v>2539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629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2" customFormat="1" ht="10.199999999999999">
      <c r="B184" s="149"/>
      <c r="D184" s="150" t="s">
        <v>204</v>
      </c>
      <c r="E184" s="151" t="s">
        <v>1</v>
      </c>
      <c r="F184" s="152" t="s">
        <v>675</v>
      </c>
      <c r="H184" s="151" t="s">
        <v>1</v>
      </c>
      <c r="I184" s="153"/>
      <c r="L184" s="149"/>
      <c r="M184" s="154"/>
      <c r="T184" s="155"/>
      <c r="AT184" s="151" t="s">
        <v>204</v>
      </c>
      <c r="AU184" s="151" t="s">
        <v>86</v>
      </c>
      <c r="AV184" s="12" t="s">
        <v>84</v>
      </c>
      <c r="AW184" s="12" t="s">
        <v>32</v>
      </c>
      <c r="AX184" s="12" t="s">
        <v>77</v>
      </c>
      <c r="AY184" s="151" t="s">
        <v>195</v>
      </c>
    </row>
    <row r="185" spans="2:65" s="13" customFormat="1" ht="10.199999999999999">
      <c r="B185" s="156"/>
      <c r="D185" s="150" t="s">
        <v>204</v>
      </c>
      <c r="E185" s="157" t="s">
        <v>1</v>
      </c>
      <c r="F185" s="158" t="s">
        <v>2023</v>
      </c>
      <c r="H185" s="159">
        <v>18.25</v>
      </c>
      <c r="I185" s="160"/>
      <c r="L185" s="156"/>
      <c r="M185" s="161"/>
      <c r="T185" s="162"/>
      <c r="AT185" s="157" t="s">
        <v>204</v>
      </c>
      <c r="AU185" s="157" t="s">
        <v>86</v>
      </c>
      <c r="AV185" s="13" t="s">
        <v>86</v>
      </c>
      <c r="AW185" s="13" t="s">
        <v>32</v>
      </c>
      <c r="AX185" s="13" t="s">
        <v>84</v>
      </c>
      <c r="AY185" s="157" t="s">
        <v>195</v>
      </c>
    </row>
    <row r="186" spans="2:65" s="1" customFormat="1" ht="24.15" customHeight="1">
      <c r="B186" s="32"/>
      <c r="C186" s="136" t="s">
        <v>246</v>
      </c>
      <c r="D186" s="136" t="s">
        <v>197</v>
      </c>
      <c r="E186" s="137" t="s">
        <v>707</v>
      </c>
      <c r="F186" s="138" t="s">
        <v>708</v>
      </c>
      <c r="G186" s="139" t="s">
        <v>237</v>
      </c>
      <c r="H186" s="140">
        <v>0.186</v>
      </c>
      <c r="I186" s="141"/>
      <c r="J186" s="142">
        <f>ROUND(I186*H186,2)</f>
        <v>0</v>
      </c>
      <c r="K186" s="138" t="s">
        <v>201</v>
      </c>
      <c r="L186" s="32"/>
      <c r="M186" s="143" t="s">
        <v>1</v>
      </c>
      <c r="N186" s="144" t="s">
        <v>42</v>
      </c>
      <c r="P186" s="145">
        <f>O186*H186</f>
        <v>0</v>
      </c>
      <c r="Q186" s="145">
        <v>1.0593999999999999</v>
      </c>
      <c r="R186" s="145">
        <f>Q186*H186</f>
        <v>0.19704839999999998</v>
      </c>
      <c r="S186" s="145">
        <v>0</v>
      </c>
      <c r="T186" s="146">
        <f>S186*H186</f>
        <v>0</v>
      </c>
      <c r="AR186" s="147" t="s">
        <v>202</v>
      </c>
      <c r="AT186" s="147" t="s">
        <v>197</v>
      </c>
      <c r="AU186" s="147" t="s">
        <v>86</v>
      </c>
      <c r="AY186" s="17" t="s">
        <v>195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84</v>
      </c>
      <c r="BK186" s="148">
        <f>ROUND(I186*H186,2)</f>
        <v>0</v>
      </c>
      <c r="BL186" s="17" t="s">
        <v>202</v>
      </c>
      <c r="BM186" s="147" t="s">
        <v>2540</v>
      </c>
    </row>
    <row r="187" spans="2:65" s="13" customFormat="1" ht="10.199999999999999">
      <c r="B187" s="156"/>
      <c r="D187" s="150" t="s">
        <v>204</v>
      </c>
      <c r="E187" s="157" t="s">
        <v>1</v>
      </c>
      <c r="F187" s="158" t="s">
        <v>2025</v>
      </c>
      <c r="H187" s="159">
        <v>0.14599999999999999</v>
      </c>
      <c r="I187" s="160"/>
      <c r="L187" s="156"/>
      <c r="M187" s="161"/>
      <c r="T187" s="162"/>
      <c r="AT187" s="157" t="s">
        <v>204</v>
      </c>
      <c r="AU187" s="157" t="s">
        <v>86</v>
      </c>
      <c r="AV187" s="13" t="s">
        <v>86</v>
      </c>
      <c r="AW187" s="13" t="s">
        <v>32</v>
      </c>
      <c r="AX187" s="13" t="s">
        <v>77</v>
      </c>
      <c r="AY187" s="157" t="s">
        <v>195</v>
      </c>
    </row>
    <row r="188" spans="2:65" s="13" customFormat="1" ht="10.199999999999999">
      <c r="B188" s="156"/>
      <c r="D188" s="150" t="s">
        <v>204</v>
      </c>
      <c r="E188" s="157" t="s">
        <v>1</v>
      </c>
      <c r="F188" s="158" t="s">
        <v>712</v>
      </c>
      <c r="H188" s="159">
        <v>0.04</v>
      </c>
      <c r="I188" s="160"/>
      <c r="L188" s="156"/>
      <c r="M188" s="161"/>
      <c r="T188" s="162"/>
      <c r="AT188" s="157" t="s">
        <v>204</v>
      </c>
      <c r="AU188" s="157" t="s">
        <v>86</v>
      </c>
      <c r="AV188" s="13" t="s">
        <v>86</v>
      </c>
      <c r="AW188" s="13" t="s">
        <v>32</v>
      </c>
      <c r="AX188" s="13" t="s">
        <v>77</v>
      </c>
      <c r="AY188" s="157" t="s">
        <v>195</v>
      </c>
    </row>
    <row r="189" spans="2:65" s="14" customFormat="1" ht="10.199999999999999">
      <c r="B189" s="163"/>
      <c r="D189" s="150" t="s">
        <v>204</v>
      </c>
      <c r="E189" s="164" t="s">
        <v>1</v>
      </c>
      <c r="F189" s="165" t="s">
        <v>220</v>
      </c>
      <c r="H189" s="166">
        <v>0.186</v>
      </c>
      <c r="I189" s="167"/>
      <c r="L189" s="163"/>
      <c r="M189" s="168"/>
      <c r="T189" s="169"/>
      <c r="AT189" s="164" t="s">
        <v>204</v>
      </c>
      <c r="AU189" s="164" t="s">
        <v>86</v>
      </c>
      <c r="AV189" s="14" t="s">
        <v>202</v>
      </c>
      <c r="AW189" s="14" t="s">
        <v>32</v>
      </c>
      <c r="AX189" s="14" t="s">
        <v>84</v>
      </c>
      <c r="AY189" s="164" t="s">
        <v>195</v>
      </c>
    </row>
    <row r="190" spans="2:65" s="11" customFormat="1" ht="22.8" customHeight="1">
      <c r="B190" s="124"/>
      <c r="D190" s="125" t="s">
        <v>76</v>
      </c>
      <c r="E190" s="134" t="s">
        <v>100</v>
      </c>
      <c r="F190" s="134" t="s">
        <v>713</v>
      </c>
      <c r="I190" s="127"/>
      <c r="J190" s="135">
        <f>BK190</f>
        <v>0</v>
      </c>
      <c r="L190" s="124"/>
      <c r="M190" s="129"/>
      <c r="P190" s="130">
        <f>SUM(P191:P216)</f>
        <v>0</v>
      </c>
      <c r="R190" s="130">
        <f>SUM(R191:R216)</f>
        <v>88.233464069999997</v>
      </c>
      <c r="T190" s="131">
        <f>SUM(T191:T216)</f>
        <v>0</v>
      </c>
      <c r="AR190" s="125" t="s">
        <v>84</v>
      </c>
      <c r="AT190" s="132" t="s">
        <v>76</v>
      </c>
      <c r="AU190" s="132" t="s">
        <v>84</v>
      </c>
      <c r="AY190" s="125" t="s">
        <v>195</v>
      </c>
      <c r="BK190" s="133">
        <f>SUM(BK191:BK216)</f>
        <v>0</v>
      </c>
    </row>
    <row r="191" spans="2:65" s="1" customFormat="1" ht="33" customHeight="1">
      <c r="B191" s="32"/>
      <c r="C191" s="136" t="s">
        <v>253</v>
      </c>
      <c r="D191" s="136" t="s">
        <v>197</v>
      </c>
      <c r="E191" s="137" t="s">
        <v>714</v>
      </c>
      <c r="F191" s="138" t="s">
        <v>715</v>
      </c>
      <c r="G191" s="139" t="s">
        <v>200</v>
      </c>
      <c r="H191" s="140">
        <v>36</v>
      </c>
      <c r="I191" s="141"/>
      <c r="J191" s="142">
        <f>ROUND(I191*H191,2)</f>
        <v>0</v>
      </c>
      <c r="K191" s="138" t="s">
        <v>201</v>
      </c>
      <c r="L191" s="32"/>
      <c r="M191" s="143" t="s">
        <v>1</v>
      </c>
      <c r="N191" s="144" t="s">
        <v>42</v>
      </c>
      <c r="P191" s="145">
        <f>O191*H191</f>
        <v>0</v>
      </c>
      <c r="Q191" s="145">
        <v>0.73558000000000001</v>
      </c>
      <c r="R191" s="145">
        <f>Q191*H191</f>
        <v>26.480879999999999</v>
      </c>
      <c r="S191" s="145">
        <v>0</v>
      </c>
      <c r="T191" s="146">
        <f>S191*H191</f>
        <v>0</v>
      </c>
      <c r="AR191" s="147" t="s">
        <v>202</v>
      </c>
      <c r="AT191" s="147" t="s">
        <v>197</v>
      </c>
      <c r="AU191" s="147" t="s">
        <v>86</v>
      </c>
      <c r="AY191" s="17" t="s">
        <v>195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84</v>
      </c>
      <c r="BK191" s="148">
        <f>ROUND(I191*H191,2)</f>
        <v>0</v>
      </c>
      <c r="BL191" s="17" t="s">
        <v>202</v>
      </c>
      <c r="BM191" s="147" t="s">
        <v>2541</v>
      </c>
    </row>
    <row r="192" spans="2:65" s="12" customFormat="1" ht="10.199999999999999">
      <c r="B192" s="149"/>
      <c r="D192" s="150" t="s">
        <v>204</v>
      </c>
      <c r="E192" s="151" t="s">
        <v>1</v>
      </c>
      <c r="F192" s="152" t="s">
        <v>629</v>
      </c>
      <c r="H192" s="151" t="s">
        <v>1</v>
      </c>
      <c r="I192" s="153"/>
      <c r="L192" s="149"/>
      <c r="M192" s="154"/>
      <c r="T192" s="155"/>
      <c r="AT192" s="151" t="s">
        <v>204</v>
      </c>
      <c r="AU192" s="151" t="s">
        <v>86</v>
      </c>
      <c r="AV192" s="12" t="s">
        <v>84</v>
      </c>
      <c r="AW192" s="12" t="s">
        <v>32</v>
      </c>
      <c r="AX192" s="12" t="s">
        <v>77</v>
      </c>
      <c r="AY192" s="151" t="s">
        <v>195</v>
      </c>
    </row>
    <row r="193" spans="2:65" s="12" customFormat="1" ht="10.199999999999999">
      <c r="B193" s="149"/>
      <c r="D193" s="150" t="s">
        <v>204</v>
      </c>
      <c r="E193" s="151" t="s">
        <v>1</v>
      </c>
      <c r="F193" s="152" t="s">
        <v>717</v>
      </c>
      <c r="H193" s="151" t="s">
        <v>1</v>
      </c>
      <c r="I193" s="153"/>
      <c r="L193" s="149"/>
      <c r="M193" s="154"/>
      <c r="T193" s="155"/>
      <c r="AT193" s="151" t="s">
        <v>204</v>
      </c>
      <c r="AU193" s="151" t="s">
        <v>86</v>
      </c>
      <c r="AV193" s="12" t="s">
        <v>84</v>
      </c>
      <c r="AW193" s="12" t="s">
        <v>32</v>
      </c>
      <c r="AX193" s="12" t="s">
        <v>77</v>
      </c>
      <c r="AY193" s="151" t="s">
        <v>195</v>
      </c>
    </row>
    <row r="194" spans="2:65" s="13" customFormat="1" ht="10.199999999999999">
      <c r="B194" s="156"/>
      <c r="D194" s="150" t="s">
        <v>204</v>
      </c>
      <c r="E194" s="157" t="s">
        <v>1</v>
      </c>
      <c r="F194" s="158" t="s">
        <v>718</v>
      </c>
      <c r="H194" s="159">
        <v>36</v>
      </c>
      <c r="I194" s="160"/>
      <c r="L194" s="156"/>
      <c r="M194" s="161"/>
      <c r="T194" s="162"/>
      <c r="AT194" s="157" t="s">
        <v>204</v>
      </c>
      <c r="AU194" s="157" t="s">
        <v>86</v>
      </c>
      <c r="AV194" s="13" t="s">
        <v>86</v>
      </c>
      <c r="AW194" s="13" t="s">
        <v>32</v>
      </c>
      <c r="AX194" s="13" t="s">
        <v>77</v>
      </c>
      <c r="AY194" s="157" t="s">
        <v>195</v>
      </c>
    </row>
    <row r="195" spans="2:65" s="14" customFormat="1" ht="10.199999999999999">
      <c r="B195" s="163"/>
      <c r="D195" s="150" t="s">
        <v>204</v>
      </c>
      <c r="E195" s="164" t="s">
        <v>1</v>
      </c>
      <c r="F195" s="165" t="s">
        <v>220</v>
      </c>
      <c r="H195" s="166">
        <v>36</v>
      </c>
      <c r="I195" s="167"/>
      <c r="L195" s="163"/>
      <c r="M195" s="168"/>
      <c r="T195" s="169"/>
      <c r="AT195" s="164" t="s">
        <v>204</v>
      </c>
      <c r="AU195" s="164" t="s">
        <v>86</v>
      </c>
      <c r="AV195" s="14" t="s">
        <v>202</v>
      </c>
      <c r="AW195" s="14" t="s">
        <v>32</v>
      </c>
      <c r="AX195" s="14" t="s">
        <v>84</v>
      </c>
      <c r="AY195" s="164" t="s">
        <v>195</v>
      </c>
    </row>
    <row r="196" spans="2:65" s="1" customFormat="1" ht="33" customHeight="1">
      <c r="B196" s="32"/>
      <c r="C196" s="136" t="s">
        <v>257</v>
      </c>
      <c r="D196" s="136" t="s">
        <v>197</v>
      </c>
      <c r="E196" s="137" t="s">
        <v>719</v>
      </c>
      <c r="F196" s="138" t="s">
        <v>720</v>
      </c>
      <c r="G196" s="139" t="s">
        <v>200</v>
      </c>
      <c r="H196" s="140">
        <v>57.6</v>
      </c>
      <c r="I196" s="141"/>
      <c r="J196" s="142">
        <f>ROUND(I196*H196,2)</f>
        <v>0</v>
      </c>
      <c r="K196" s="138" t="s">
        <v>201</v>
      </c>
      <c r="L196" s="32"/>
      <c r="M196" s="143" t="s">
        <v>1</v>
      </c>
      <c r="N196" s="144" t="s">
        <v>42</v>
      </c>
      <c r="P196" s="145">
        <f>O196*H196</f>
        <v>0</v>
      </c>
      <c r="Q196" s="145">
        <v>0.99007999999999996</v>
      </c>
      <c r="R196" s="145">
        <f>Q196*H196</f>
        <v>57.028607999999998</v>
      </c>
      <c r="S196" s="145">
        <v>0</v>
      </c>
      <c r="T196" s="146">
        <f>S196*H196</f>
        <v>0</v>
      </c>
      <c r="AR196" s="147" t="s">
        <v>202</v>
      </c>
      <c r="AT196" s="147" t="s">
        <v>197</v>
      </c>
      <c r="AU196" s="147" t="s">
        <v>86</v>
      </c>
      <c r="AY196" s="17" t="s">
        <v>195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84</v>
      </c>
      <c r="BK196" s="148">
        <f>ROUND(I196*H196,2)</f>
        <v>0</v>
      </c>
      <c r="BL196" s="17" t="s">
        <v>202</v>
      </c>
      <c r="BM196" s="147" t="s">
        <v>2542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629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2" customFormat="1" ht="10.199999999999999">
      <c r="B198" s="149"/>
      <c r="D198" s="150" t="s">
        <v>204</v>
      </c>
      <c r="E198" s="151" t="s">
        <v>1</v>
      </c>
      <c r="F198" s="152" t="s">
        <v>722</v>
      </c>
      <c r="H198" s="151" t="s">
        <v>1</v>
      </c>
      <c r="I198" s="153"/>
      <c r="L198" s="149"/>
      <c r="M198" s="154"/>
      <c r="T198" s="155"/>
      <c r="AT198" s="151" t="s">
        <v>204</v>
      </c>
      <c r="AU198" s="151" t="s">
        <v>86</v>
      </c>
      <c r="AV198" s="12" t="s">
        <v>84</v>
      </c>
      <c r="AW198" s="12" t="s">
        <v>32</v>
      </c>
      <c r="AX198" s="12" t="s">
        <v>77</v>
      </c>
      <c r="AY198" s="151" t="s">
        <v>195</v>
      </c>
    </row>
    <row r="199" spans="2:65" s="13" customFormat="1" ht="10.199999999999999">
      <c r="B199" s="156"/>
      <c r="D199" s="150" t="s">
        <v>204</v>
      </c>
      <c r="E199" s="157" t="s">
        <v>1</v>
      </c>
      <c r="F199" s="158" t="s">
        <v>2030</v>
      </c>
      <c r="H199" s="159">
        <v>164.25</v>
      </c>
      <c r="I199" s="160"/>
      <c r="L199" s="156"/>
      <c r="M199" s="161"/>
      <c r="T199" s="162"/>
      <c r="AT199" s="157" t="s">
        <v>204</v>
      </c>
      <c r="AU199" s="157" t="s">
        <v>86</v>
      </c>
      <c r="AV199" s="13" t="s">
        <v>86</v>
      </c>
      <c r="AW199" s="13" t="s">
        <v>32</v>
      </c>
      <c r="AX199" s="13" t="s">
        <v>77</v>
      </c>
      <c r="AY199" s="157" t="s">
        <v>195</v>
      </c>
    </row>
    <row r="200" spans="2:65" s="13" customFormat="1" ht="10.199999999999999">
      <c r="B200" s="156"/>
      <c r="D200" s="150" t="s">
        <v>204</v>
      </c>
      <c r="E200" s="157" t="s">
        <v>1</v>
      </c>
      <c r="F200" s="158" t="s">
        <v>2543</v>
      </c>
      <c r="H200" s="159">
        <v>-106.65</v>
      </c>
      <c r="I200" s="160"/>
      <c r="L200" s="156"/>
      <c r="M200" s="161"/>
      <c r="T200" s="162"/>
      <c r="AT200" s="157" t="s">
        <v>204</v>
      </c>
      <c r="AU200" s="157" t="s">
        <v>86</v>
      </c>
      <c r="AV200" s="13" t="s">
        <v>86</v>
      </c>
      <c r="AW200" s="13" t="s">
        <v>32</v>
      </c>
      <c r="AX200" s="13" t="s">
        <v>77</v>
      </c>
      <c r="AY200" s="157" t="s">
        <v>195</v>
      </c>
    </row>
    <row r="201" spans="2:65" s="14" customFormat="1" ht="10.199999999999999">
      <c r="B201" s="163"/>
      <c r="D201" s="150" t="s">
        <v>204</v>
      </c>
      <c r="E201" s="164" t="s">
        <v>1</v>
      </c>
      <c r="F201" s="165" t="s">
        <v>220</v>
      </c>
      <c r="H201" s="166">
        <v>57.599999999999994</v>
      </c>
      <c r="I201" s="167"/>
      <c r="L201" s="163"/>
      <c r="M201" s="168"/>
      <c r="T201" s="169"/>
      <c r="AT201" s="164" t="s">
        <v>204</v>
      </c>
      <c r="AU201" s="164" t="s">
        <v>86</v>
      </c>
      <c r="AV201" s="14" t="s">
        <v>202</v>
      </c>
      <c r="AW201" s="14" t="s">
        <v>32</v>
      </c>
      <c r="AX201" s="14" t="s">
        <v>84</v>
      </c>
      <c r="AY201" s="164" t="s">
        <v>195</v>
      </c>
    </row>
    <row r="202" spans="2:65" s="1" customFormat="1" ht="33" customHeight="1">
      <c r="B202" s="32"/>
      <c r="C202" s="136" t="s">
        <v>262</v>
      </c>
      <c r="D202" s="136" t="s">
        <v>197</v>
      </c>
      <c r="E202" s="137" t="s">
        <v>725</v>
      </c>
      <c r="F202" s="138" t="s">
        <v>726</v>
      </c>
      <c r="G202" s="139" t="s">
        <v>200</v>
      </c>
      <c r="H202" s="140">
        <v>1.8</v>
      </c>
      <c r="I202" s="141"/>
      <c r="J202" s="142">
        <f>ROUND(I202*H202,2)</f>
        <v>0</v>
      </c>
      <c r="K202" s="138" t="s">
        <v>201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0.22044</v>
      </c>
      <c r="R202" s="145">
        <f>Q202*H202</f>
        <v>0.39679199999999998</v>
      </c>
      <c r="S202" s="145">
        <v>0</v>
      </c>
      <c r="T202" s="146">
        <f>S202*H202</f>
        <v>0</v>
      </c>
      <c r="AR202" s="147" t="s">
        <v>202</v>
      </c>
      <c r="AT202" s="147" t="s">
        <v>197</v>
      </c>
      <c r="AU202" s="147" t="s">
        <v>86</v>
      </c>
      <c r="AY202" s="17" t="s">
        <v>195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84</v>
      </c>
      <c r="BK202" s="148">
        <f>ROUND(I202*H202,2)</f>
        <v>0</v>
      </c>
      <c r="BL202" s="17" t="s">
        <v>202</v>
      </c>
      <c r="BM202" s="147" t="s">
        <v>2544</v>
      </c>
    </row>
    <row r="203" spans="2:65" s="12" customFormat="1" ht="10.199999999999999">
      <c r="B203" s="149"/>
      <c r="D203" s="150" t="s">
        <v>204</v>
      </c>
      <c r="E203" s="151" t="s">
        <v>1</v>
      </c>
      <c r="F203" s="152" t="s">
        <v>728</v>
      </c>
      <c r="H203" s="151" t="s">
        <v>1</v>
      </c>
      <c r="I203" s="153"/>
      <c r="L203" s="149"/>
      <c r="M203" s="154"/>
      <c r="T203" s="155"/>
      <c r="AT203" s="151" t="s">
        <v>204</v>
      </c>
      <c r="AU203" s="151" t="s">
        <v>86</v>
      </c>
      <c r="AV203" s="12" t="s">
        <v>84</v>
      </c>
      <c r="AW203" s="12" t="s">
        <v>32</v>
      </c>
      <c r="AX203" s="12" t="s">
        <v>77</v>
      </c>
      <c r="AY203" s="151" t="s">
        <v>195</v>
      </c>
    </row>
    <row r="204" spans="2:65" s="13" customFormat="1" ht="10.199999999999999">
      <c r="B204" s="156"/>
      <c r="D204" s="150" t="s">
        <v>204</v>
      </c>
      <c r="E204" s="157" t="s">
        <v>1</v>
      </c>
      <c r="F204" s="158" t="s">
        <v>729</v>
      </c>
      <c r="H204" s="159">
        <v>1.8</v>
      </c>
      <c r="I204" s="160"/>
      <c r="L204" s="156"/>
      <c r="M204" s="161"/>
      <c r="T204" s="162"/>
      <c r="AT204" s="157" t="s">
        <v>204</v>
      </c>
      <c r="AU204" s="157" t="s">
        <v>86</v>
      </c>
      <c r="AV204" s="13" t="s">
        <v>86</v>
      </c>
      <c r="AW204" s="13" t="s">
        <v>32</v>
      </c>
      <c r="AX204" s="13" t="s">
        <v>84</v>
      </c>
      <c r="AY204" s="157" t="s">
        <v>195</v>
      </c>
    </row>
    <row r="205" spans="2:65" s="1" customFormat="1" ht="16.5" customHeight="1">
      <c r="B205" s="32"/>
      <c r="C205" s="136" t="s">
        <v>270</v>
      </c>
      <c r="D205" s="136" t="s">
        <v>197</v>
      </c>
      <c r="E205" s="137" t="s">
        <v>730</v>
      </c>
      <c r="F205" s="138" t="s">
        <v>731</v>
      </c>
      <c r="G205" s="139" t="s">
        <v>237</v>
      </c>
      <c r="H205" s="140">
        <v>0.749</v>
      </c>
      <c r="I205" s="141"/>
      <c r="J205" s="142">
        <f>ROUND(I205*H205,2)</f>
        <v>0</v>
      </c>
      <c r="K205" s="138" t="s">
        <v>201</v>
      </c>
      <c r="L205" s="32"/>
      <c r="M205" s="143" t="s">
        <v>1</v>
      </c>
      <c r="N205" s="144" t="s">
        <v>42</v>
      </c>
      <c r="P205" s="145">
        <f>O205*H205</f>
        <v>0</v>
      </c>
      <c r="Q205" s="145">
        <v>1.04922</v>
      </c>
      <c r="R205" s="145">
        <f>Q205*H205</f>
        <v>0.78586578000000007</v>
      </c>
      <c r="S205" s="145">
        <v>0</v>
      </c>
      <c r="T205" s="146">
        <f>S205*H205</f>
        <v>0</v>
      </c>
      <c r="AR205" s="147" t="s">
        <v>202</v>
      </c>
      <c r="AT205" s="147" t="s">
        <v>197</v>
      </c>
      <c r="AU205" s="147" t="s">
        <v>86</v>
      </c>
      <c r="AY205" s="17" t="s">
        <v>195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84</v>
      </c>
      <c r="BK205" s="148">
        <f>ROUND(I205*H205,2)</f>
        <v>0</v>
      </c>
      <c r="BL205" s="17" t="s">
        <v>202</v>
      </c>
      <c r="BM205" s="147" t="s">
        <v>2545</v>
      </c>
    </row>
    <row r="206" spans="2:65" s="13" customFormat="1" ht="10.199999999999999">
      <c r="B206" s="156"/>
      <c r="D206" s="150" t="s">
        <v>204</v>
      </c>
      <c r="E206" s="157" t="s">
        <v>1</v>
      </c>
      <c r="F206" s="158" t="s">
        <v>733</v>
      </c>
      <c r="H206" s="159">
        <v>0.28799999999999998</v>
      </c>
      <c r="I206" s="160"/>
      <c r="L206" s="156"/>
      <c r="M206" s="161"/>
      <c r="T206" s="162"/>
      <c r="AT206" s="157" t="s">
        <v>204</v>
      </c>
      <c r="AU206" s="157" t="s">
        <v>86</v>
      </c>
      <c r="AV206" s="13" t="s">
        <v>86</v>
      </c>
      <c r="AW206" s="13" t="s">
        <v>32</v>
      </c>
      <c r="AX206" s="13" t="s">
        <v>77</v>
      </c>
      <c r="AY206" s="157" t="s">
        <v>195</v>
      </c>
    </row>
    <row r="207" spans="2:65" s="13" customFormat="1" ht="10.199999999999999">
      <c r="B207" s="156"/>
      <c r="D207" s="150" t="s">
        <v>204</v>
      </c>
      <c r="E207" s="157" t="s">
        <v>1</v>
      </c>
      <c r="F207" s="158" t="s">
        <v>2546</v>
      </c>
      <c r="H207" s="159">
        <v>0.46100000000000002</v>
      </c>
      <c r="I207" s="160"/>
      <c r="L207" s="156"/>
      <c r="M207" s="161"/>
      <c r="T207" s="162"/>
      <c r="AT207" s="157" t="s">
        <v>204</v>
      </c>
      <c r="AU207" s="157" t="s">
        <v>86</v>
      </c>
      <c r="AV207" s="13" t="s">
        <v>86</v>
      </c>
      <c r="AW207" s="13" t="s">
        <v>32</v>
      </c>
      <c r="AX207" s="13" t="s">
        <v>77</v>
      </c>
      <c r="AY207" s="157" t="s">
        <v>195</v>
      </c>
    </row>
    <row r="208" spans="2:65" s="14" customFormat="1" ht="10.199999999999999">
      <c r="B208" s="163"/>
      <c r="D208" s="150" t="s">
        <v>204</v>
      </c>
      <c r="E208" s="164" t="s">
        <v>1</v>
      </c>
      <c r="F208" s="165" t="s">
        <v>220</v>
      </c>
      <c r="H208" s="166">
        <v>0.749</v>
      </c>
      <c r="I208" s="167"/>
      <c r="L208" s="163"/>
      <c r="M208" s="168"/>
      <c r="T208" s="169"/>
      <c r="AT208" s="164" t="s">
        <v>204</v>
      </c>
      <c r="AU208" s="164" t="s">
        <v>86</v>
      </c>
      <c r="AV208" s="14" t="s">
        <v>202</v>
      </c>
      <c r="AW208" s="14" t="s">
        <v>32</v>
      </c>
      <c r="AX208" s="14" t="s">
        <v>84</v>
      </c>
      <c r="AY208" s="164" t="s">
        <v>195</v>
      </c>
    </row>
    <row r="209" spans="2:65" s="1" customFormat="1" ht="21.75" customHeight="1">
      <c r="B209" s="32"/>
      <c r="C209" s="136" t="s">
        <v>287</v>
      </c>
      <c r="D209" s="136" t="s">
        <v>197</v>
      </c>
      <c r="E209" s="137" t="s">
        <v>735</v>
      </c>
      <c r="F209" s="138" t="s">
        <v>736</v>
      </c>
      <c r="G209" s="139" t="s">
        <v>214</v>
      </c>
      <c r="H209" s="140">
        <v>1.62</v>
      </c>
      <c r="I209" s="141"/>
      <c r="J209" s="142">
        <f>ROUND(I209*H209,2)</f>
        <v>0</v>
      </c>
      <c r="K209" s="138" t="s">
        <v>201</v>
      </c>
      <c r="L209" s="32"/>
      <c r="M209" s="143" t="s">
        <v>1</v>
      </c>
      <c r="N209" s="144" t="s">
        <v>42</v>
      </c>
      <c r="P209" s="145">
        <f>O209*H209</f>
        <v>0</v>
      </c>
      <c r="Q209" s="145">
        <v>2.1183200000000002</v>
      </c>
      <c r="R209" s="145">
        <f>Q209*H209</f>
        <v>3.4316784000000005</v>
      </c>
      <c r="S209" s="145">
        <v>0</v>
      </c>
      <c r="T209" s="146">
        <f>S209*H209</f>
        <v>0</v>
      </c>
      <c r="AR209" s="147" t="s">
        <v>202</v>
      </c>
      <c r="AT209" s="147" t="s">
        <v>197</v>
      </c>
      <c r="AU209" s="147" t="s">
        <v>86</v>
      </c>
      <c r="AY209" s="17" t="s">
        <v>195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84</v>
      </c>
      <c r="BK209" s="148">
        <f>ROUND(I209*H209,2)</f>
        <v>0</v>
      </c>
      <c r="BL209" s="17" t="s">
        <v>202</v>
      </c>
      <c r="BM209" s="147" t="s">
        <v>2547</v>
      </c>
    </row>
    <row r="210" spans="2:65" s="12" customFormat="1" ht="10.199999999999999">
      <c r="B210" s="149"/>
      <c r="D210" s="150" t="s">
        <v>204</v>
      </c>
      <c r="E210" s="151" t="s">
        <v>1</v>
      </c>
      <c r="F210" s="152" t="s">
        <v>738</v>
      </c>
      <c r="H210" s="151" t="s">
        <v>1</v>
      </c>
      <c r="I210" s="153"/>
      <c r="L210" s="149"/>
      <c r="M210" s="154"/>
      <c r="T210" s="155"/>
      <c r="AT210" s="151" t="s">
        <v>204</v>
      </c>
      <c r="AU210" s="151" t="s">
        <v>86</v>
      </c>
      <c r="AV210" s="12" t="s">
        <v>84</v>
      </c>
      <c r="AW210" s="12" t="s">
        <v>32</v>
      </c>
      <c r="AX210" s="12" t="s">
        <v>77</v>
      </c>
      <c r="AY210" s="151" t="s">
        <v>195</v>
      </c>
    </row>
    <row r="211" spans="2:65" s="13" customFormat="1" ht="10.199999999999999">
      <c r="B211" s="156"/>
      <c r="D211" s="150" t="s">
        <v>204</v>
      </c>
      <c r="E211" s="157" t="s">
        <v>1</v>
      </c>
      <c r="F211" s="158" t="s">
        <v>2038</v>
      </c>
      <c r="H211" s="159">
        <v>1.62</v>
      </c>
      <c r="I211" s="160"/>
      <c r="L211" s="156"/>
      <c r="M211" s="161"/>
      <c r="T211" s="162"/>
      <c r="AT211" s="157" t="s">
        <v>204</v>
      </c>
      <c r="AU211" s="157" t="s">
        <v>86</v>
      </c>
      <c r="AV211" s="13" t="s">
        <v>86</v>
      </c>
      <c r="AW211" s="13" t="s">
        <v>32</v>
      </c>
      <c r="AX211" s="13" t="s">
        <v>84</v>
      </c>
      <c r="AY211" s="157" t="s">
        <v>195</v>
      </c>
    </row>
    <row r="212" spans="2:65" s="1" customFormat="1" ht="21.75" customHeight="1">
      <c r="B212" s="32"/>
      <c r="C212" s="136" t="s">
        <v>8</v>
      </c>
      <c r="D212" s="136" t="s">
        <v>197</v>
      </c>
      <c r="E212" s="137" t="s">
        <v>740</v>
      </c>
      <c r="F212" s="138" t="s">
        <v>741</v>
      </c>
      <c r="G212" s="139" t="s">
        <v>237</v>
      </c>
      <c r="H212" s="140">
        <v>9.7000000000000003E-2</v>
      </c>
      <c r="I212" s="141"/>
      <c r="J212" s="142">
        <f>ROUND(I212*H212,2)</f>
        <v>0</v>
      </c>
      <c r="K212" s="138" t="s">
        <v>201</v>
      </c>
      <c r="L212" s="32"/>
      <c r="M212" s="143" t="s">
        <v>1</v>
      </c>
      <c r="N212" s="144" t="s">
        <v>42</v>
      </c>
      <c r="P212" s="145">
        <f>O212*H212</f>
        <v>0</v>
      </c>
      <c r="Q212" s="145">
        <v>1.05237</v>
      </c>
      <c r="R212" s="145">
        <f>Q212*H212</f>
        <v>0.10207989000000001</v>
      </c>
      <c r="S212" s="145">
        <v>0</v>
      </c>
      <c r="T212" s="146">
        <f>S212*H212</f>
        <v>0</v>
      </c>
      <c r="AR212" s="147" t="s">
        <v>202</v>
      </c>
      <c r="AT212" s="147" t="s">
        <v>197</v>
      </c>
      <c r="AU212" s="147" t="s">
        <v>86</v>
      </c>
      <c r="AY212" s="17" t="s">
        <v>195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84</v>
      </c>
      <c r="BK212" s="148">
        <f>ROUND(I212*H212,2)</f>
        <v>0</v>
      </c>
      <c r="BL212" s="17" t="s">
        <v>202</v>
      </c>
      <c r="BM212" s="147" t="s">
        <v>2548</v>
      </c>
    </row>
    <row r="213" spans="2:65" s="13" customFormat="1" ht="10.199999999999999">
      <c r="B213" s="156"/>
      <c r="D213" s="150" t="s">
        <v>204</v>
      </c>
      <c r="E213" s="157" t="s">
        <v>1</v>
      </c>
      <c r="F213" s="158" t="s">
        <v>2040</v>
      </c>
      <c r="H213" s="159">
        <v>9.7000000000000003E-2</v>
      </c>
      <c r="I213" s="160"/>
      <c r="L213" s="156"/>
      <c r="M213" s="161"/>
      <c r="T213" s="162"/>
      <c r="AT213" s="157" t="s">
        <v>204</v>
      </c>
      <c r="AU213" s="157" t="s">
        <v>86</v>
      </c>
      <c r="AV213" s="13" t="s">
        <v>86</v>
      </c>
      <c r="AW213" s="13" t="s">
        <v>32</v>
      </c>
      <c r="AX213" s="13" t="s">
        <v>84</v>
      </c>
      <c r="AY213" s="157" t="s">
        <v>195</v>
      </c>
    </row>
    <row r="214" spans="2:65" s="1" customFormat="1" ht="24.15" customHeight="1">
      <c r="B214" s="32"/>
      <c r="C214" s="136" t="s">
        <v>300</v>
      </c>
      <c r="D214" s="136" t="s">
        <v>197</v>
      </c>
      <c r="E214" s="137" t="s">
        <v>744</v>
      </c>
      <c r="F214" s="138" t="s">
        <v>745</v>
      </c>
      <c r="G214" s="139" t="s">
        <v>329</v>
      </c>
      <c r="H214" s="140">
        <v>54</v>
      </c>
      <c r="I214" s="141"/>
      <c r="J214" s="142">
        <f>ROUND(I214*H214,2)</f>
        <v>0</v>
      </c>
      <c r="K214" s="138" t="s">
        <v>201</v>
      </c>
      <c r="L214" s="32"/>
      <c r="M214" s="143" t="s">
        <v>1</v>
      </c>
      <c r="N214" s="144" t="s">
        <v>42</v>
      </c>
      <c r="P214" s="145">
        <f>O214*H214</f>
        <v>0</v>
      </c>
      <c r="Q214" s="145">
        <v>1.3999999999999999E-4</v>
      </c>
      <c r="R214" s="145">
        <f>Q214*H214</f>
        <v>7.559999999999999E-3</v>
      </c>
      <c r="S214" s="145">
        <v>0</v>
      </c>
      <c r="T214" s="146">
        <f>S214*H214</f>
        <v>0</v>
      </c>
      <c r="AR214" s="147" t="s">
        <v>202</v>
      </c>
      <c r="AT214" s="147" t="s">
        <v>197</v>
      </c>
      <c r="AU214" s="147" t="s">
        <v>86</v>
      </c>
      <c r="AY214" s="17" t="s">
        <v>195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84</v>
      </c>
      <c r="BK214" s="148">
        <f>ROUND(I214*H214,2)</f>
        <v>0</v>
      </c>
      <c r="BL214" s="17" t="s">
        <v>202</v>
      </c>
      <c r="BM214" s="147" t="s">
        <v>2549</v>
      </c>
    </row>
    <row r="215" spans="2:65" s="12" customFormat="1" ht="10.199999999999999">
      <c r="B215" s="149"/>
      <c r="D215" s="150" t="s">
        <v>204</v>
      </c>
      <c r="E215" s="151" t="s">
        <v>1</v>
      </c>
      <c r="F215" s="152" t="s">
        <v>747</v>
      </c>
      <c r="H215" s="151" t="s">
        <v>1</v>
      </c>
      <c r="I215" s="153"/>
      <c r="L215" s="149"/>
      <c r="M215" s="154"/>
      <c r="T215" s="155"/>
      <c r="AT215" s="151" t="s">
        <v>204</v>
      </c>
      <c r="AU215" s="151" t="s">
        <v>86</v>
      </c>
      <c r="AV215" s="12" t="s">
        <v>84</v>
      </c>
      <c r="AW215" s="12" t="s">
        <v>32</v>
      </c>
      <c r="AX215" s="12" t="s">
        <v>77</v>
      </c>
      <c r="AY215" s="151" t="s">
        <v>195</v>
      </c>
    </row>
    <row r="216" spans="2:65" s="13" customFormat="1" ht="10.199999999999999">
      <c r="B216" s="156"/>
      <c r="D216" s="150" t="s">
        <v>204</v>
      </c>
      <c r="E216" s="157" t="s">
        <v>1</v>
      </c>
      <c r="F216" s="158" t="s">
        <v>2042</v>
      </c>
      <c r="H216" s="159">
        <v>54</v>
      </c>
      <c r="I216" s="160"/>
      <c r="L216" s="156"/>
      <c r="M216" s="161"/>
      <c r="T216" s="162"/>
      <c r="AT216" s="157" t="s">
        <v>204</v>
      </c>
      <c r="AU216" s="157" t="s">
        <v>86</v>
      </c>
      <c r="AV216" s="13" t="s">
        <v>86</v>
      </c>
      <c r="AW216" s="13" t="s">
        <v>32</v>
      </c>
      <c r="AX216" s="13" t="s">
        <v>84</v>
      </c>
      <c r="AY216" s="157" t="s">
        <v>195</v>
      </c>
    </row>
    <row r="217" spans="2:65" s="11" customFormat="1" ht="22.8" customHeight="1">
      <c r="B217" s="124"/>
      <c r="D217" s="125" t="s">
        <v>76</v>
      </c>
      <c r="E217" s="134" t="s">
        <v>202</v>
      </c>
      <c r="F217" s="134" t="s">
        <v>749</v>
      </c>
      <c r="I217" s="127"/>
      <c r="J217" s="135">
        <f>BK217</f>
        <v>0</v>
      </c>
      <c r="L217" s="124"/>
      <c r="M217" s="129"/>
      <c r="P217" s="130">
        <f>SUM(P218:P243)</f>
        <v>0</v>
      </c>
      <c r="R217" s="130">
        <f>SUM(R218:R243)</f>
        <v>43.207238170000004</v>
      </c>
      <c r="T217" s="131">
        <f>SUM(T218:T243)</f>
        <v>0</v>
      </c>
      <c r="AR217" s="125" t="s">
        <v>84</v>
      </c>
      <c r="AT217" s="132" t="s">
        <v>76</v>
      </c>
      <c r="AU217" s="132" t="s">
        <v>84</v>
      </c>
      <c r="AY217" s="125" t="s">
        <v>195</v>
      </c>
      <c r="BK217" s="133">
        <f>SUM(BK218:BK243)</f>
        <v>0</v>
      </c>
    </row>
    <row r="218" spans="2:65" s="1" customFormat="1" ht="16.5" customHeight="1">
      <c r="B218" s="32"/>
      <c r="C218" s="136" t="s">
        <v>306</v>
      </c>
      <c r="D218" s="136" t="s">
        <v>197</v>
      </c>
      <c r="E218" s="137" t="s">
        <v>750</v>
      </c>
      <c r="F218" s="138" t="s">
        <v>751</v>
      </c>
      <c r="G218" s="139" t="s">
        <v>214</v>
      </c>
      <c r="H218" s="140">
        <v>13.14</v>
      </c>
      <c r="I218" s="141"/>
      <c r="J218" s="142">
        <f>ROUND(I218*H218,2)</f>
        <v>0</v>
      </c>
      <c r="K218" s="138" t="s">
        <v>201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2.5019399999999998</v>
      </c>
      <c r="R218" s="145">
        <f>Q218*H218</f>
        <v>32.875491599999997</v>
      </c>
      <c r="S218" s="145">
        <v>0</v>
      </c>
      <c r="T218" s="146">
        <f>S218*H218</f>
        <v>0</v>
      </c>
      <c r="AR218" s="147" t="s">
        <v>202</v>
      </c>
      <c r="AT218" s="147" t="s">
        <v>197</v>
      </c>
      <c r="AU218" s="147" t="s">
        <v>86</v>
      </c>
      <c r="AY218" s="17" t="s">
        <v>195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84</v>
      </c>
      <c r="BK218" s="148">
        <f>ROUND(I218*H218,2)</f>
        <v>0</v>
      </c>
      <c r="BL218" s="17" t="s">
        <v>202</v>
      </c>
      <c r="BM218" s="147" t="s">
        <v>2550</v>
      </c>
    </row>
    <row r="219" spans="2:65" s="12" customFormat="1" ht="10.199999999999999">
      <c r="B219" s="149"/>
      <c r="D219" s="150" t="s">
        <v>204</v>
      </c>
      <c r="E219" s="151" t="s">
        <v>1</v>
      </c>
      <c r="F219" s="152" t="s">
        <v>753</v>
      </c>
      <c r="H219" s="151" t="s">
        <v>1</v>
      </c>
      <c r="I219" s="153"/>
      <c r="L219" s="149"/>
      <c r="M219" s="154"/>
      <c r="T219" s="155"/>
      <c r="AT219" s="151" t="s">
        <v>204</v>
      </c>
      <c r="AU219" s="151" t="s">
        <v>86</v>
      </c>
      <c r="AV219" s="12" t="s">
        <v>84</v>
      </c>
      <c r="AW219" s="12" t="s">
        <v>32</v>
      </c>
      <c r="AX219" s="12" t="s">
        <v>77</v>
      </c>
      <c r="AY219" s="151" t="s">
        <v>195</v>
      </c>
    </row>
    <row r="220" spans="2:65" s="12" customFormat="1" ht="10.199999999999999">
      <c r="B220" s="149"/>
      <c r="D220" s="150" t="s">
        <v>204</v>
      </c>
      <c r="E220" s="151" t="s">
        <v>1</v>
      </c>
      <c r="F220" s="152" t="s">
        <v>754</v>
      </c>
      <c r="H220" s="151" t="s">
        <v>1</v>
      </c>
      <c r="I220" s="153"/>
      <c r="L220" s="149"/>
      <c r="M220" s="154"/>
      <c r="T220" s="155"/>
      <c r="AT220" s="151" t="s">
        <v>204</v>
      </c>
      <c r="AU220" s="151" t="s">
        <v>86</v>
      </c>
      <c r="AV220" s="12" t="s">
        <v>84</v>
      </c>
      <c r="AW220" s="12" t="s">
        <v>32</v>
      </c>
      <c r="AX220" s="12" t="s">
        <v>77</v>
      </c>
      <c r="AY220" s="151" t="s">
        <v>195</v>
      </c>
    </row>
    <row r="221" spans="2:65" s="13" customFormat="1" ht="10.199999999999999">
      <c r="B221" s="156"/>
      <c r="D221" s="150" t="s">
        <v>204</v>
      </c>
      <c r="E221" s="157" t="s">
        <v>1</v>
      </c>
      <c r="F221" s="158" t="s">
        <v>2044</v>
      </c>
      <c r="H221" s="159">
        <v>13.14</v>
      </c>
      <c r="I221" s="160"/>
      <c r="L221" s="156"/>
      <c r="M221" s="161"/>
      <c r="T221" s="162"/>
      <c r="AT221" s="157" t="s">
        <v>204</v>
      </c>
      <c r="AU221" s="157" t="s">
        <v>86</v>
      </c>
      <c r="AV221" s="13" t="s">
        <v>86</v>
      </c>
      <c r="AW221" s="13" t="s">
        <v>32</v>
      </c>
      <c r="AX221" s="13" t="s">
        <v>77</v>
      </c>
      <c r="AY221" s="157" t="s">
        <v>195</v>
      </c>
    </row>
    <row r="222" spans="2:65" s="14" customFormat="1" ht="10.199999999999999">
      <c r="B222" s="163"/>
      <c r="D222" s="150" t="s">
        <v>204</v>
      </c>
      <c r="E222" s="164" t="s">
        <v>1</v>
      </c>
      <c r="F222" s="165" t="s">
        <v>220</v>
      </c>
      <c r="H222" s="166">
        <v>13.14</v>
      </c>
      <c r="I222" s="167"/>
      <c r="L222" s="163"/>
      <c r="M222" s="168"/>
      <c r="T222" s="169"/>
      <c r="AT222" s="164" t="s">
        <v>204</v>
      </c>
      <c r="AU222" s="164" t="s">
        <v>86</v>
      </c>
      <c r="AV222" s="14" t="s">
        <v>202</v>
      </c>
      <c r="AW222" s="14" t="s">
        <v>32</v>
      </c>
      <c r="AX222" s="14" t="s">
        <v>84</v>
      </c>
      <c r="AY222" s="164" t="s">
        <v>195</v>
      </c>
    </row>
    <row r="223" spans="2:65" s="1" customFormat="1" ht="24.15" customHeight="1">
      <c r="B223" s="32"/>
      <c r="C223" s="136" t="s">
        <v>311</v>
      </c>
      <c r="D223" s="136" t="s">
        <v>197</v>
      </c>
      <c r="E223" s="137" t="s">
        <v>756</v>
      </c>
      <c r="F223" s="138" t="s">
        <v>757</v>
      </c>
      <c r="G223" s="139" t="s">
        <v>200</v>
      </c>
      <c r="H223" s="140">
        <v>51.1</v>
      </c>
      <c r="I223" s="141"/>
      <c r="J223" s="142">
        <f>ROUND(I223*H223,2)</f>
        <v>0</v>
      </c>
      <c r="K223" s="138" t="s">
        <v>201</v>
      </c>
      <c r="L223" s="32"/>
      <c r="M223" s="143" t="s">
        <v>1</v>
      </c>
      <c r="N223" s="144" t="s">
        <v>42</v>
      </c>
      <c r="P223" s="145">
        <f>O223*H223</f>
        <v>0</v>
      </c>
      <c r="Q223" s="145">
        <v>4.6499999999999996E-3</v>
      </c>
      <c r="R223" s="145">
        <f>Q223*H223</f>
        <v>0.23761499999999999</v>
      </c>
      <c r="S223" s="145">
        <v>0</v>
      </c>
      <c r="T223" s="146">
        <f>S223*H223</f>
        <v>0</v>
      </c>
      <c r="AR223" s="147" t="s">
        <v>202</v>
      </c>
      <c r="AT223" s="147" t="s">
        <v>197</v>
      </c>
      <c r="AU223" s="147" t="s">
        <v>86</v>
      </c>
      <c r="AY223" s="17" t="s">
        <v>195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84</v>
      </c>
      <c r="BK223" s="148">
        <f>ROUND(I223*H223,2)</f>
        <v>0</v>
      </c>
      <c r="BL223" s="17" t="s">
        <v>202</v>
      </c>
      <c r="BM223" s="147" t="s">
        <v>2551</v>
      </c>
    </row>
    <row r="224" spans="2:65" s="13" customFormat="1" ht="10.199999999999999">
      <c r="B224" s="156"/>
      <c r="D224" s="150" t="s">
        <v>204</v>
      </c>
      <c r="E224" s="157" t="s">
        <v>1</v>
      </c>
      <c r="F224" s="158" t="s">
        <v>2046</v>
      </c>
      <c r="H224" s="159">
        <v>51.1</v>
      </c>
      <c r="I224" s="160"/>
      <c r="L224" s="156"/>
      <c r="M224" s="161"/>
      <c r="T224" s="162"/>
      <c r="AT224" s="157" t="s">
        <v>204</v>
      </c>
      <c r="AU224" s="157" t="s">
        <v>86</v>
      </c>
      <c r="AV224" s="13" t="s">
        <v>86</v>
      </c>
      <c r="AW224" s="13" t="s">
        <v>32</v>
      </c>
      <c r="AX224" s="13" t="s">
        <v>84</v>
      </c>
      <c r="AY224" s="157" t="s">
        <v>195</v>
      </c>
    </row>
    <row r="225" spans="2:65" s="1" customFormat="1" ht="24.15" customHeight="1">
      <c r="B225" s="32"/>
      <c r="C225" s="136" t="s">
        <v>317</v>
      </c>
      <c r="D225" s="136" t="s">
        <v>197</v>
      </c>
      <c r="E225" s="137" t="s">
        <v>760</v>
      </c>
      <c r="F225" s="138" t="s">
        <v>761</v>
      </c>
      <c r="G225" s="139" t="s">
        <v>200</v>
      </c>
      <c r="H225" s="140">
        <v>51.1</v>
      </c>
      <c r="I225" s="141"/>
      <c r="J225" s="142">
        <f>ROUND(I225*H225,2)</f>
        <v>0</v>
      </c>
      <c r="K225" s="138" t="s">
        <v>201</v>
      </c>
      <c r="L225" s="32"/>
      <c r="M225" s="143" t="s">
        <v>1</v>
      </c>
      <c r="N225" s="144" t="s">
        <v>42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202</v>
      </c>
      <c r="AT225" s="147" t="s">
        <v>197</v>
      </c>
      <c r="AU225" s="147" t="s">
        <v>86</v>
      </c>
      <c r="AY225" s="17" t="s">
        <v>195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84</v>
      </c>
      <c r="BK225" s="148">
        <f>ROUND(I225*H225,2)</f>
        <v>0</v>
      </c>
      <c r="BL225" s="17" t="s">
        <v>202</v>
      </c>
      <c r="BM225" s="147" t="s">
        <v>2552</v>
      </c>
    </row>
    <row r="226" spans="2:65" s="13" customFormat="1" ht="10.199999999999999">
      <c r="B226" s="156"/>
      <c r="D226" s="150" t="s">
        <v>204</v>
      </c>
      <c r="E226" s="157" t="s">
        <v>1</v>
      </c>
      <c r="F226" s="158" t="s">
        <v>2048</v>
      </c>
      <c r="H226" s="159">
        <v>51.1</v>
      </c>
      <c r="I226" s="160"/>
      <c r="L226" s="156"/>
      <c r="M226" s="161"/>
      <c r="T226" s="162"/>
      <c r="AT226" s="157" t="s">
        <v>204</v>
      </c>
      <c r="AU226" s="157" t="s">
        <v>86</v>
      </c>
      <c r="AV226" s="13" t="s">
        <v>86</v>
      </c>
      <c r="AW226" s="13" t="s">
        <v>32</v>
      </c>
      <c r="AX226" s="13" t="s">
        <v>84</v>
      </c>
      <c r="AY226" s="157" t="s">
        <v>195</v>
      </c>
    </row>
    <row r="227" spans="2:65" s="1" customFormat="1" ht="33" customHeight="1">
      <c r="B227" s="32"/>
      <c r="C227" s="136" t="s">
        <v>321</v>
      </c>
      <c r="D227" s="136" t="s">
        <v>197</v>
      </c>
      <c r="E227" s="137" t="s">
        <v>764</v>
      </c>
      <c r="F227" s="138" t="s">
        <v>765</v>
      </c>
      <c r="G227" s="139" t="s">
        <v>200</v>
      </c>
      <c r="H227" s="140">
        <v>14.44</v>
      </c>
      <c r="I227" s="141"/>
      <c r="J227" s="142">
        <f>ROUND(I227*H227,2)</f>
        <v>0</v>
      </c>
      <c r="K227" s="138" t="s">
        <v>201</v>
      </c>
      <c r="L227" s="32"/>
      <c r="M227" s="143" t="s">
        <v>1</v>
      </c>
      <c r="N227" s="144" t="s">
        <v>42</v>
      </c>
      <c r="P227" s="145">
        <f>O227*H227</f>
        <v>0</v>
      </c>
      <c r="Q227" s="145">
        <v>1.7600000000000001E-3</v>
      </c>
      <c r="R227" s="145">
        <f>Q227*H227</f>
        <v>2.54144E-2</v>
      </c>
      <c r="S227" s="145">
        <v>0</v>
      </c>
      <c r="T227" s="146">
        <f>S227*H227</f>
        <v>0</v>
      </c>
      <c r="AR227" s="147" t="s">
        <v>202</v>
      </c>
      <c r="AT227" s="147" t="s">
        <v>197</v>
      </c>
      <c r="AU227" s="147" t="s">
        <v>86</v>
      </c>
      <c r="AY227" s="17" t="s">
        <v>195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84</v>
      </c>
      <c r="BK227" s="148">
        <f>ROUND(I227*H227,2)</f>
        <v>0</v>
      </c>
      <c r="BL227" s="17" t="s">
        <v>202</v>
      </c>
      <c r="BM227" s="147" t="s">
        <v>2553</v>
      </c>
    </row>
    <row r="228" spans="2:65" s="13" customFormat="1" ht="10.199999999999999">
      <c r="B228" s="156"/>
      <c r="D228" s="150" t="s">
        <v>204</v>
      </c>
      <c r="E228" s="157" t="s">
        <v>1</v>
      </c>
      <c r="F228" s="158" t="s">
        <v>2050</v>
      </c>
      <c r="H228" s="159">
        <v>14.44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32</v>
      </c>
      <c r="AX228" s="13" t="s">
        <v>84</v>
      </c>
      <c r="AY228" s="157" t="s">
        <v>195</v>
      </c>
    </row>
    <row r="229" spans="2:65" s="1" customFormat="1" ht="33" customHeight="1">
      <c r="B229" s="32"/>
      <c r="C229" s="136" t="s">
        <v>7</v>
      </c>
      <c r="D229" s="136" t="s">
        <v>197</v>
      </c>
      <c r="E229" s="137" t="s">
        <v>768</v>
      </c>
      <c r="F229" s="138" t="s">
        <v>769</v>
      </c>
      <c r="G229" s="139" t="s">
        <v>200</v>
      </c>
      <c r="H229" s="140">
        <v>14.44</v>
      </c>
      <c r="I229" s="141"/>
      <c r="J229" s="142">
        <f>ROUND(I229*H229,2)</f>
        <v>0</v>
      </c>
      <c r="K229" s="138" t="s">
        <v>201</v>
      </c>
      <c r="L229" s="32"/>
      <c r="M229" s="143" t="s">
        <v>1</v>
      </c>
      <c r="N229" s="144" t="s">
        <v>42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202</v>
      </c>
      <c r="AT229" s="147" t="s">
        <v>197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2554</v>
      </c>
    </row>
    <row r="230" spans="2:65" s="13" customFormat="1" ht="10.199999999999999">
      <c r="B230" s="156"/>
      <c r="D230" s="150" t="s">
        <v>204</v>
      </c>
      <c r="E230" s="157" t="s">
        <v>1</v>
      </c>
      <c r="F230" s="158" t="s">
        <v>596</v>
      </c>
      <c r="H230" s="159">
        <v>14.44</v>
      </c>
      <c r="I230" s="160"/>
      <c r="L230" s="156"/>
      <c r="M230" s="161"/>
      <c r="T230" s="162"/>
      <c r="AT230" s="157" t="s">
        <v>204</v>
      </c>
      <c r="AU230" s="157" t="s">
        <v>86</v>
      </c>
      <c r="AV230" s="13" t="s">
        <v>86</v>
      </c>
      <c r="AW230" s="13" t="s">
        <v>32</v>
      </c>
      <c r="AX230" s="13" t="s">
        <v>84</v>
      </c>
      <c r="AY230" s="157" t="s">
        <v>195</v>
      </c>
    </row>
    <row r="231" spans="2:65" s="1" customFormat="1" ht="24.15" customHeight="1">
      <c r="B231" s="32"/>
      <c r="C231" s="136" t="s">
        <v>333</v>
      </c>
      <c r="D231" s="136" t="s">
        <v>197</v>
      </c>
      <c r="E231" s="137" t="s">
        <v>772</v>
      </c>
      <c r="F231" s="138" t="s">
        <v>773</v>
      </c>
      <c r="G231" s="139" t="s">
        <v>237</v>
      </c>
      <c r="H231" s="140">
        <v>2.3650000000000002</v>
      </c>
      <c r="I231" s="141"/>
      <c r="J231" s="142">
        <f>ROUND(I231*H231,2)</f>
        <v>0</v>
      </c>
      <c r="K231" s="138" t="s">
        <v>201</v>
      </c>
      <c r="L231" s="32"/>
      <c r="M231" s="143" t="s">
        <v>1</v>
      </c>
      <c r="N231" s="144" t="s">
        <v>42</v>
      </c>
      <c r="P231" s="145">
        <f>O231*H231</f>
        <v>0</v>
      </c>
      <c r="Q231" s="145">
        <v>1.0551200000000001</v>
      </c>
      <c r="R231" s="145">
        <f>Q231*H231</f>
        <v>2.4953588000000004</v>
      </c>
      <c r="S231" s="145">
        <v>0</v>
      </c>
      <c r="T231" s="146">
        <f>S231*H231</f>
        <v>0</v>
      </c>
      <c r="AR231" s="147" t="s">
        <v>202</v>
      </c>
      <c r="AT231" s="147" t="s">
        <v>197</v>
      </c>
      <c r="AU231" s="147" t="s">
        <v>86</v>
      </c>
      <c r="AY231" s="17" t="s">
        <v>195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84</v>
      </c>
      <c r="BK231" s="148">
        <f>ROUND(I231*H231,2)</f>
        <v>0</v>
      </c>
      <c r="BL231" s="17" t="s">
        <v>202</v>
      </c>
      <c r="BM231" s="147" t="s">
        <v>2555</v>
      </c>
    </row>
    <row r="232" spans="2:65" s="13" customFormat="1" ht="10.199999999999999">
      <c r="B232" s="156"/>
      <c r="D232" s="150" t="s">
        <v>204</v>
      </c>
      <c r="E232" s="157" t="s">
        <v>1</v>
      </c>
      <c r="F232" s="158" t="s">
        <v>2053</v>
      </c>
      <c r="H232" s="159">
        <v>2.3650000000000002</v>
      </c>
      <c r="I232" s="160"/>
      <c r="L232" s="156"/>
      <c r="M232" s="161"/>
      <c r="T232" s="162"/>
      <c r="AT232" s="157" t="s">
        <v>204</v>
      </c>
      <c r="AU232" s="157" t="s">
        <v>86</v>
      </c>
      <c r="AV232" s="13" t="s">
        <v>86</v>
      </c>
      <c r="AW232" s="13" t="s">
        <v>32</v>
      </c>
      <c r="AX232" s="13" t="s">
        <v>84</v>
      </c>
      <c r="AY232" s="157" t="s">
        <v>195</v>
      </c>
    </row>
    <row r="233" spans="2:65" s="1" customFormat="1" ht="16.5" customHeight="1">
      <c r="B233" s="32"/>
      <c r="C233" s="136" t="s">
        <v>340</v>
      </c>
      <c r="D233" s="136" t="s">
        <v>197</v>
      </c>
      <c r="E233" s="137" t="s">
        <v>776</v>
      </c>
      <c r="F233" s="138" t="s">
        <v>777</v>
      </c>
      <c r="G233" s="139" t="s">
        <v>214</v>
      </c>
      <c r="H233" s="140">
        <v>2.738</v>
      </c>
      <c r="I233" s="141"/>
      <c r="J233" s="142">
        <f>ROUND(I233*H233,2)</f>
        <v>0</v>
      </c>
      <c r="K233" s="138" t="s">
        <v>201</v>
      </c>
      <c r="L233" s="32"/>
      <c r="M233" s="143" t="s">
        <v>1</v>
      </c>
      <c r="N233" s="144" t="s">
        <v>42</v>
      </c>
      <c r="P233" s="145">
        <f>O233*H233</f>
        <v>0</v>
      </c>
      <c r="Q233" s="145">
        <v>2.5019800000000001</v>
      </c>
      <c r="R233" s="145">
        <f>Q233*H233</f>
        <v>6.8504212400000002</v>
      </c>
      <c r="S233" s="145">
        <v>0</v>
      </c>
      <c r="T233" s="146">
        <f>S233*H233</f>
        <v>0</v>
      </c>
      <c r="AR233" s="147" t="s">
        <v>202</v>
      </c>
      <c r="AT233" s="147" t="s">
        <v>197</v>
      </c>
      <c r="AU233" s="147" t="s">
        <v>86</v>
      </c>
      <c r="AY233" s="17" t="s">
        <v>195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84</v>
      </c>
      <c r="BK233" s="148">
        <f>ROUND(I233*H233,2)</f>
        <v>0</v>
      </c>
      <c r="BL233" s="17" t="s">
        <v>202</v>
      </c>
      <c r="BM233" s="147" t="s">
        <v>2556</v>
      </c>
    </row>
    <row r="234" spans="2:65" s="12" customFormat="1" ht="10.199999999999999">
      <c r="B234" s="149"/>
      <c r="D234" s="150" t="s">
        <v>204</v>
      </c>
      <c r="E234" s="151" t="s">
        <v>1</v>
      </c>
      <c r="F234" s="152" t="s">
        <v>779</v>
      </c>
      <c r="H234" s="151" t="s">
        <v>1</v>
      </c>
      <c r="I234" s="153"/>
      <c r="L234" s="149"/>
      <c r="M234" s="154"/>
      <c r="T234" s="155"/>
      <c r="AT234" s="151" t="s">
        <v>204</v>
      </c>
      <c r="AU234" s="151" t="s">
        <v>86</v>
      </c>
      <c r="AV234" s="12" t="s">
        <v>84</v>
      </c>
      <c r="AW234" s="12" t="s">
        <v>32</v>
      </c>
      <c r="AX234" s="12" t="s">
        <v>77</v>
      </c>
      <c r="AY234" s="151" t="s">
        <v>195</v>
      </c>
    </row>
    <row r="235" spans="2:65" s="13" customFormat="1" ht="10.199999999999999">
      <c r="B235" s="156"/>
      <c r="D235" s="150" t="s">
        <v>204</v>
      </c>
      <c r="E235" s="157" t="s">
        <v>1</v>
      </c>
      <c r="F235" s="158" t="s">
        <v>2055</v>
      </c>
      <c r="H235" s="159">
        <v>2.738</v>
      </c>
      <c r="I235" s="160"/>
      <c r="L235" s="156"/>
      <c r="M235" s="161"/>
      <c r="T235" s="162"/>
      <c r="AT235" s="157" t="s">
        <v>204</v>
      </c>
      <c r="AU235" s="157" t="s">
        <v>86</v>
      </c>
      <c r="AV235" s="13" t="s">
        <v>86</v>
      </c>
      <c r="AW235" s="13" t="s">
        <v>32</v>
      </c>
      <c r="AX235" s="13" t="s">
        <v>84</v>
      </c>
      <c r="AY235" s="157" t="s">
        <v>195</v>
      </c>
    </row>
    <row r="236" spans="2:65" s="1" customFormat="1" ht="16.5" customHeight="1">
      <c r="B236" s="32"/>
      <c r="C236" s="136" t="s">
        <v>346</v>
      </c>
      <c r="D236" s="136" t="s">
        <v>197</v>
      </c>
      <c r="E236" s="137" t="s">
        <v>781</v>
      </c>
      <c r="F236" s="138" t="s">
        <v>782</v>
      </c>
      <c r="G236" s="139" t="s">
        <v>200</v>
      </c>
      <c r="H236" s="140">
        <v>18.25</v>
      </c>
      <c r="I236" s="141"/>
      <c r="J236" s="142">
        <f>ROUND(I236*H236,2)</f>
        <v>0</v>
      </c>
      <c r="K236" s="138" t="s">
        <v>201</v>
      </c>
      <c r="L236" s="32"/>
      <c r="M236" s="143" t="s">
        <v>1</v>
      </c>
      <c r="N236" s="144" t="s">
        <v>42</v>
      </c>
      <c r="P236" s="145">
        <f>O236*H236</f>
        <v>0</v>
      </c>
      <c r="Q236" s="145">
        <v>1.1169999999999999E-2</v>
      </c>
      <c r="R236" s="145">
        <f>Q236*H236</f>
        <v>0.20385249999999999</v>
      </c>
      <c r="S236" s="145">
        <v>0</v>
      </c>
      <c r="T236" s="146">
        <f>S236*H236</f>
        <v>0</v>
      </c>
      <c r="AR236" s="147" t="s">
        <v>202</v>
      </c>
      <c r="AT236" s="147" t="s">
        <v>197</v>
      </c>
      <c r="AU236" s="147" t="s">
        <v>86</v>
      </c>
      <c r="AY236" s="17" t="s">
        <v>195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84</v>
      </c>
      <c r="BK236" s="148">
        <f>ROUND(I236*H236,2)</f>
        <v>0</v>
      </c>
      <c r="BL236" s="17" t="s">
        <v>202</v>
      </c>
      <c r="BM236" s="147" t="s">
        <v>2557</v>
      </c>
    </row>
    <row r="237" spans="2:65" s="12" customFormat="1" ht="10.199999999999999">
      <c r="B237" s="149"/>
      <c r="D237" s="150" t="s">
        <v>204</v>
      </c>
      <c r="E237" s="151" t="s">
        <v>1</v>
      </c>
      <c r="F237" s="152" t="s">
        <v>779</v>
      </c>
      <c r="H237" s="151" t="s">
        <v>1</v>
      </c>
      <c r="I237" s="153"/>
      <c r="L237" s="149"/>
      <c r="M237" s="154"/>
      <c r="T237" s="155"/>
      <c r="AT237" s="151" t="s">
        <v>204</v>
      </c>
      <c r="AU237" s="151" t="s">
        <v>86</v>
      </c>
      <c r="AV237" s="12" t="s">
        <v>84</v>
      </c>
      <c r="AW237" s="12" t="s">
        <v>32</v>
      </c>
      <c r="AX237" s="12" t="s">
        <v>77</v>
      </c>
      <c r="AY237" s="151" t="s">
        <v>195</v>
      </c>
    </row>
    <row r="238" spans="2:65" s="13" customFormat="1" ht="10.199999999999999">
      <c r="B238" s="156"/>
      <c r="D238" s="150" t="s">
        <v>204</v>
      </c>
      <c r="E238" s="157" t="s">
        <v>1</v>
      </c>
      <c r="F238" s="158" t="s">
        <v>2057</v>
      </c>
      <c r="H238" s="159">
        <v>18.25</v>
      </c>
      <c r="I238" s="160"/>
      <c r="L238" s="156"/>
      <c r="M238" s="161"/>
      <c r="T238" s="162"/>
      <c r="AT238" s="157" t="s">
        <v>204</v>
      </c>
      <c r="AU238" s="157" t="s">
        <v>86</v>
      </c>
      <c r="AV238" s="13" t="s">
        <v>86</v>
      </c>
      <c r="AW238" s="13" t="s">
        <v>32</v>
      </c>
      <c r="AX238" s="13" t="s">
        <v>84</v>
      </c>
      <c r="AY238" s="157" t="s">
        <v>195</v>
      </c>
    </row>
    <row r="239" spans="2:65" s="1" customFormat="1" ht="16.5" customHeight="1">
      <c r="B239" s="32"/>
      <c r="C239" s="136" t="s">
        <v>352</v>
      </c>
      <c r="D239" s="136" t="s">
        <v>197</v>
      </c>
      <c r="E239" s="137" t="s">
        <v>785</v>
      </c>
      <c r="F239" s="138" t="s">
        <v>786</v>
      </c>
      <c r="G239" s="139" t="s">
        <v>200</v>
      </c>
      <c r="H239" s="140">
        <v>18.25</v>
      </c>
      <c r="I239" s="141"/>
      <c r="J239" s="142">
        <f>ROUND(I239*H239,2)</f>
        <v>0</v>
      </c>
      <c r="K239" s="138" t="s">
        <v>201</v>
      </c>
      <c r="L239" s="32"/>
      <c r="M239" s="143" t="s">
        <v>1</v>
      </c>
      <c r="N239" s="144" t="s">
        <v>42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202</v>
      </c>
      <c r="AT239" s="147" t="s">
        <v>197</v>
      </c>
      <c r="AU239" s="147" t="s">
        <v>86</v>
      </c>
      <c r="AY239" s="17" t="s">
        <v>195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84</v>
      </c>
      <c r="BK239" s="148">
        <f>ROUND(I239*H239,2)</f>
        <v>0</v>
      </c>
      <c r="BL239" s="17" t="s">
        <v>202</v>
      </c>
      <c r="BM239" s="147" t="s">
        <v>2558</v>
      </c>
    </row>
    <row r="240" spans="2:65" s="13" customFormat="1" ht="10.199999999999999">
      <c r="B240" s="156"/>
      <c r="D240" s="150" t="s">
        <v>204</v>
      </c>
      <c r="E240" s="157" t="s">
        <v>1</v>
      </c>
      <c r="F240" s="158" t="s">
        <v>2059</v>
      </c>
      <c r="H240" s="159">
        <v>18.25</v>
      </c>
      <c r="I240" s="160"/>
      <c r="L240" s="156"/>
      <c r="M240" s="161"/>
      <c r="T240" s="162"/>
      <c r="AT240" s="157" t="s">
        <v>204</v>
      </c>
      <c r="AU240" s="157" t="s">
        <v>86</v>
      </c>
      <c r="AV240" s="13" t="s">
        <v>86</v>
      </c>
      <c r="AW240" s="13" t="s">
        <v>32</v>
      </c>
      <c r="AX240" s="13" t="s">
        <v>84</v>
      </c>
      <c r="AY240" s="157" t="s">
        <v>195</v>
      </c>
    </row>
    <row r="241" spans="2:65" s="1" customFormat="1" ht="24.15" customHeight="1">
      <c r="B241" s="32"/>
      <c r="C241" s="136" t="s">
        <v>206</v>
      </c>
      <c r="D241" s="136" t="s">
        <v>197</v>
      </c>
      <c r="E241" s="137" t="s">
        <v>789</v>
      </c>
      <c r="F241" s="138" t="s">
        <v>790</v>
      </c>
      <c r="G241" s="139" t="s">
        <v>237</v>
      </c>
      <c r="H241" s="140">
        <v>0.49299999999999999</v>
      </c>
      <c r="I241" s="141"/>
      <c r="J241" s="142">
        <f>ROUND(I241*H241,2)</f>
        <v>0</v>
      </c>
      <c r="K241" s="138" t="s">
        <v>201</v>
      </c>
      <c r="L241" s="32"/>
      <c r="M241" s="143" t="s">
        <v>1</v>
      </c>
      <c r="N241" s="144" t="s">
        <v>42</v>
      </c>
      <c r="P241" s="145">
        <f>O241*H241</f>
        <v>0</v>
      </c>
      <c r="Q241" s="145">
        <v>1.05291</v>
      </c>
      <c r="R241" s="145">
        <f>Q241*H241</f>
        <v>0.51908463000000005</v>
      </c>
      <c r="S241" s="145">
        <v>0</v>
      </c>
      <c r="T241" s="146">
        <f>S241*H241</f>
        <v>0</v>
      </c>
      <c r="AR241" s="147" t="s">
        <v>202</v>
      </c>
      <c r="AT241" s="147" t="s">
        <v>197</v>
      </c>
      <c r="AU241" s="147" t="s">
        <v>86</v>
      </c>
      <c r="AY241" s="17" t="s">
        <v>195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84</v>
      </c>
      <c r="BK241" s="148">
        <f>ROUND(I241*H241,2)</f>
        <v>0</v>
      </c>
      <c r="BL241" s="17" t="s">
        <v>202</v>
      </c>
      <c r="BM241" s="147" t="s">
        <v>2559</v>
      </c>
    </row>
    <row r="242" spans="2:65" s="13" customFormat="1" ht="10.199999999999999">
      <c r="B242" s="156"/>
      <c r="D242" s="150" t="s">
        <v>204</v>
      </c>
      <c r="E242" s="157" t="s">
        <v>1</v>
      </c>
      <c r="F242" s="158" t="s">
        <v>2560</v>
      </c>
      <c r="H242" s="159">
        <v>0.49299999999999999</v>
      </c>
      <c r="I242" s="160"/>
      <c r="L242" s="156"/>
      <c r="M242" s="161"/>
      <c r="T242" s="162"/>
      <c r="AT242" s="157" t="s">
        <v>204</v>
      </c>
      <c r="AU242" s="157" t="s">
        <v>86</v>
      </c>
      <c r="AV242" s="13" t="s">
        <v>86</v>
      </c>
      <c r="AW242" s="13" t="s">
        <v>32</v>
      </c>
      <c r="AX242" s="13" t="s">
        <v>77</v>
      </c>
      <c r="AY242" s="157" t="s">
        <v>195</v>
      </c>
    </row>
    <row r="243" spans="2:65" s="14" customFormat="1" ht="10.199999999999999">
      <c r="B243" s="163"/>
      <c r="D243" s="150" t="s">
        <v>204</v>
      </c>
      <c r="E243" s="164" t="s">
        <v>1</v>
      </c>
      <c r="F243" s="165" t="s">
        <v>220</v>
      </c>
      <c r="H243" s="166">
        <v>0.49299999999999999</v>
      </c>
      <c r="I243" s="167"/>
      <c r="L243" s="163"/>
      <c r="M243" s="168"/>
      <c r="T243" s="169"/>
      <c r="AT243" s="164" t="s">
        <v>204</v>
      </c>
      <c r="AU243" s="164" t="s">
        <v>86</v>
      </c>
      <c r="AV243" s="14" t="s">
        <v>202</v>
      </c>
      <c r="AW243" s="14" t="s">
        <v>32</v>
      </c>
      <c r="AX243" s="14" t="s">
        <v>84</v>
      </c>
      <c r="AY243" s="164" t="s">
        <v>195</v>
      </c>
    </row>
    <row r="244" spans="2:65" s="11" customFormat="1" ht="22.8" customHeight="1">
      <c r="B244" s="124"/>
      <c r="D244" s="125" t="s">
        <v>76</v>
      </c>
      <c r="E244" s="134" t="s">
        <v>230</v>
      </c>
      <c r="F244" s="134" t="s">
        <v>793</v>
      </c>
      <c r="I244" s="127"/>
      <c r="J244" s="135">
        <f>BK244</f>
        <v>0</v>
      </c>
      <c r="L244" s="124"/>
      <c r="M244" s="129"/>
      <c r="P244" s="130">
        <f>SUM(P245:P434)</f>
        <v>0</v>
      </c>
      <c r="R244" s="130">
        <f>SUM(R245:R434)</f>
        <v>12.273879749999995</v>
      </c>
      <c r="T244" s="131">
        <f>SUM(T245:T434)</f>
        <v>3.00716E-2</v>
      </c>
      <c r="AR244" s="125" t="s">
        <v>84</v>
      </c>
      <c r="AT244" s="132" t="s">
        <v>76</v>
      </c>
      <c r="AU244" s="132" t="s">
        <v>84</v>
      </c>
      <c r="AY244" s="125" t="s">
        <v>195</v>
      </c>
      <c r="BK244" s="133">
        <f>SUM(BK245:BK434)</f>
        <v>0</v>
      </c>
    </row>
    <row r="245" spans="2:65" s="1" customFormat="1" ht="24.15" customHeight="1">
      <c r="B245" s="32"/>
      <c r="C245" s="136" t="s">
        <v>369</v>
      </c>
      <c r="D245" s="136" t="s">
        <v>197</v>
      </c>
      <c r="E245" s="137" t="s">
        <v>794</v>
      </c>
      <c r="F245" s="138" t="s">
        <v>795</v>
      </c>
      <c r="G245" s="139" t="s">
        <v>200</v>
      </c>
      <c r="H245" s="140">
        <v>105.84</v>
      </c>
      <c r="I245" s="141"/>
      <c r="J245" s="142">
        <f>ROUND(I245*H245,2)</f>
        <v>0</v>
      </c>
      <c r="K245" s="138" t="s">
        <v>201</v>
      </c>
      <c r="L245" s="32"/>
      <c r="M245" s="143" t="s">
        <v>1</v>
      </c>
      <c r="N245" s="144" t="s">
        <v>42</v>
      </c>
      <c r="P245" s="145">
        <f>O245*H245</f>
        <v>0</v>
      </c>
      <c r="Q245" s="145">
        <v>7.3499999999999998E-3</v>
      </c>
      <c r="R245" s="145">
        <f>Q245*H245</f>
        <v>0.77792399999999995</v>
      </c>
      <c r="S245" s="145">
        <v>0</v>
      </c>
      <c r="T245" s="146">
        <f>S245*H245</f>
        <v>0</v>
      </c>
      <c r="AR245" s="147" t="s">
        <v>202</v>
      </c>
      <c r="AT245" s="147" t="s">
        <v>197</v>
      </c>
      <c r="AU245" s="147" t="s">
        <v>86</v>
      </c>
      <c r="AY245" s="17" t="s">
        <v>195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84</v>
      </c>
      <c r="BK245" s="148">
        <f>ROUND(I245*H245,2)</f>
        <v>0</v>
      </c>
      <c r="BL245" s="17" t="s">
        <v>202</v>
      </c>
      <c r="BM245" s="147" t="s">
        <v>2561</v>
      </c>
    </row>
    <row r="246" spans="2:65" s="12" customFormat="1" ht="10.199999999999999">
      <c r="B246" s="149"/>
      <c r="D246" s="150" t="s">
        <v>204</v>
      </c>
      <c r="E246" s="151" t="s">
        <v>1</v>
      </c>
      <c r="F246" s="152" t="s">
        <v>797</v>
      </c>
      <c r="H246" s="151" t="s">
        <v>1</v>
      </c>
      <c r="I246" s="153"/>
      <c r="L246" s="149"/>
      <c r="M246" s="154"/>
      <c r="T246" s="155"/>
      <c r="AT246" s="151" t="s">
        <v>204</v>
      </c>
      <c r="AU246" s="151" t="s">
        <v>86</v>
      </c>
      <c r="AV246" s="12" t="s">
        <v>84</v>
      </c>
      <c r="AW246" s="12" t="s">
        <v>32</v>
      </c>
      <c r="AX246" s="12" t="s">
        <v>77</v>
      </c>
      <c r="AY246" s="151" t="s">
        <v>195</v>
      </c>
    </row>
    <row r="247" spans="2:65" s="13" customFormat="1" ht="10.199999999999999">
      <c r="B247" s="156"/>
      <c r="D247" s="150" t="s">
        <v>204</v>
      </c>
      <c r="E247" s="157" t="s">
        <v>1</v>
      </c>
      <c r="F247" s="158" t="s">
        <v>2174</v>
      </c>
      <c r="H247" s="159">
        <v>73.8</v>
      </c>
      <c r="I247" s="160"/>
      <c r="L247" s="156"/>
      <c r="M247" s="161"/>
      <c r="T247" s="162"/>
      <c r="AT247" s="157" t="s">
        <v>204</v>
      </c>
      <c r="AU247" s="157" t="s">
        <v>86</v>
      </c>
      <c r="AV247" s="13" t="s">
        <v>86</v>
      </c>
      <c r="AW247" s="13" t="s">
        <v>32</v>
      </c>
      <c r="AX247" s="13" t="s">
        <v>77</v>
      </c>
      <c r="AY247" s="157" t="s">
        <v>195</v>
      </c>
    </row>
    <row r="248" spans="2:65" s="12" customFormat="1" ht="10.199999999999999">
      <c r="B248" s="149"/>
      <c r="D248" s="150" t="s">
        <v>204</v>
      </c>
      <c r="E248" s="151" t="s">
        <v>1</v>
      </c>
      <c r="F248" s="152" t="s">
        <v>799</v>
      </c>
      <c r="H248" s="151" t="s">
        <v>1</v>
      </c>
      <c r="I248" s="153"/>
      <c r="L248" s="149"/>
      <c r="M248" s="154"/>
      <c r="T248" s="155"/>
      <c r="AT248" s="151" t="s">
        <v>204</v>
      </c>
      <c r="AU248" s="151" t="s">
        <v>86</v>
      </c>
      <c r="AV248" s="12" t="s">
        <v>84</v>
      </c>
      <c r="AW248" s="12" t="s">
        <v>32</v>
      </c>
      <c r="AX248" s="12" t="s">
        <v>77</v>
      </c>
      <c r="AY248" s="151" t="s">
        <v>195</v>
      </c>
    </row>
    <row r="249" spans="2:65" s="13" customFormat="1" ht="10.199999999999999">
      <c r="B249" s="156"/>
      <c r="D249" s="150" t="s">
        <v>204</v>
      </c>
      <c r="E249" s="157" t="s">
        <v>1</v>
      </c>
      <c r="F249" s="158" t="s">
        <v>2064</v>
      </c>
      <c r="H249" s="159">
        <v>43.8</v>
      </c>
      <c r="I249" s="160"/>
      <c r="L249" s="156"/>
      <c r="M249" s="161"/>
      <c r="T249" s="162"/>
      <c r="AT249" s="157" t="s">
        <v>204</v>
      </c>
      <c r="AU249" s="157" t="s">
        <v>86</v>
      </c>
      <c r="AV249" s="13" t="s">
        <v>86</v>
      </c>
      <c r="AW249" s="13" t="s">
        <v>32</v>
      </c>
      <c r="AX249" s="13" t="s">
        <v>77</v>
      </c>
      <c r="AY249" s="157" t="s">
        <v>195</v>
      </c>
    </row>
    <row r="250" spans="2:65" s="12" customFormat="1" ht="10.199999999999999">
      <c r="B250" s="149"/>
      <c r="D250" s="150" t="s">
        <v>204</v>
      </c>
      <c r="E250" s="151" t="s">
        <v>1</v>
      </c>
      <c r="F250" s="152" t="s">
        <v>827</v>
      </c>
      <c r="H250" s="151" t="s">
        <v>1</v>
      </c>
      <c r="I250" s="153"/>
      <c r="L250" s="149"/>
      <c r="M250" s="154"/>
      <c r="T250" s="155"/>
      <c r="AT250" s="151" t="s">
        <v>204</v>
      </c>
      <c r="AU250" s="151" t="s">
        <v>86</v>
      </c>
      <c r="AV250" s="12" t="s">
        <v>84</v>
      </c>
      <c r="AW250" s="12" t="s">
        <v>32</v>
      </c>
      <c r="AX250" s="12" t="s">
        <v>77</v>
      </c>
      <c r="AY250" s="151" t="s">
        <v>195</v>
      </c>
    </row>
    <row r="251" spans="2:65" s="13" customFormat="1" ht="10.199999999999999">
      <c r="B251" s="156"/>
      <c r="D251" s="150" t="s">
        <v>204</v>
      </c>
      <c r="E251" s="157" t="s">
        <v>1</v>
      </c>
      <c r="F251" s="158" t="s">
        <v>2562</v>
      </c>
      <c r="H251" s="159">
        <v>-32.4</v>
      </c>
      <c r="I251" s="160"/>
      <c r="L251" s="156"/>
      <c r="M251" s="161"/>
      <c r="T251" s="162"/>
      <c r="AT251" s="157" t="s">
        <v>204</v>
      </c>
      <c r="AU251" s="157" t="s">
        <v>86</v>
      </c>
      <c r="AV251" s="13" t="s">
        <v>86</v>
      </c>
      <c r="AW251" s="13" t="s">
        <v>32</v>
      </c>
      <c r="AX251" s="13" t="s">
        <v>77</v>
      </c>
      <c r="AY251" s="157" t="s">
        <v>195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802</v>
      </c>
      <c r="H252" s="159">
        <v>20.64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77</v>
      </c>
      <c r="AY252" s="157" t="s">
        <v>195</v>
      </c>
    </row>
    <row r="253" spans="2:65" s="14" customFormat="1" ht="10.199999999999999">
      <c r="B253" s="163"/>
      <c r="D253" s="150" t="s">
        <v>204</v>
      </c>
      <c r="E253" s="164" t="s">
        <v>1</v>
      </c>
      <c r="F253" s="165" t="s">
        <v>220</v>
      </c>
      <c r="H253" s="166">
        <v>105.83999999999999</v>
      </c>
      <c r="I253" s="167"/>
      <c r="L253" s="163"/>
      <c r="M253" s="168"/>
      <c r="T253" s="169"/>
      <c r="AT253" s="164" t="s">
        <v>204</v>
      </c>
      <c r="AU253" s="164" t="s">
        <v>86</v>
      </c>
      <c r="AV253" s="14" t="s">
        <v>202</v>
      </c>
      <c r="AW253" s="14" t="s">
        <v>32</v>
      </c>
      <c r="AX253" s="14" t="s">
        <v>84</v>
      </c>
      <c r="AY253" s="164" t="s">
        <v>195</v>
      </c>
    </row>
    <row r="254" spans="2:65" s="1" customFormat="1" ht="24.15" customHeight="1">
      <c r="B254" s="32"/>
      <c r="C254" s="136" t="s">
        <v>373</v>
      </c>
      <c r="D254" s="136" t="s">
        <v>197</v>
      </c>
      <c r="E254" s="137" t="s">
        <v>803</v>
      </c>
      <c r="F254" s="138" t="s">
        <v>804</v>
      </c>
      <c r="G254" s="139" t="s">
        <v>200</v>
      </c>
      <c r="H254" s="140">
        <v>210.191</v>
      </c>
      <c r="I254" s="141"/>
      <c r="J254" s="142">
        <f>ROUND(I254*H254,2)</f>
        <v>0</v>
      </c>
      <c r="K254" s="138" t="s">
        <v>201</v>
      </c>
      <c r="L254" s="32"/>
      <c r="M254" s="143" t="s">
        <v>1</v>
      </c>
      <c r="N254" s="144" t="s">
        <v>42</v>
      </c>
      <c r="P254" s="145">
        <f>O254*H254</f>
        <v>0</v>
      </c>
      <c r="Q254" s="145">
        <v>2.5999999999999998E-4</v>
      </c>
      <c r="R254" s="145">
        <f>Q254*H254</f>
        <v>5.4649659999999996E-2</v>
      </c>
      <c r="S254" s="145">
        <v>0</v>
      </c>
      <c r="T254" s="146">
        <f>S254*H254</f>
        <v>0</v>
      </c>
      <c r="AR254" s="147" t="s">
        <v>202</v>
      </c>
      <c r="AT254" s="147" t="s">
        <v>197</v>
      </c>
      <c r="AU254" s="147" t="s">
        <v>86</v>
      </c>
      <c r="AY254" s="17" t="s">
        <v>195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84</v>
      </c>
      <c r="BK254" s="148">
        <f>ROUND(I254*H254,2)</f>
        <v>0</v>
      </c>
      <c r="BL254" s="17" t="s">
        <v>202</v>
      </c>
      <c r="BM254" s="147" t="s">
        <v>2563</v>
      </c>
    </row>
    <row r="255" spans="2:65" s="12" customFormat="1" ht="10.199999999999999">
      <c r="B255" s="149"/>
      <c r="D255" s="150" t="s">
        <v>204</v>
      </c>
      <c r="E255" s="151" t="s">
        <v>1</v>
      </c>
      <c r="F255" s="152" t="s">
        <v>806</v>
      </c>
      <c r="H255" s="151" t="s">
        <v>1</v>
      </c>
      <c r="I255" s="153"/>
      <c r="L255" s="149"/>
      <c r="M255" s="154"/>
      <c r="T255" s="155"/>
      <c r="AT255" s="151" t="s">
        <v>204</v>
      </c>
      <c r="AU255" s="151" t="s">
        <v>86</v>
      </c>
      <c r="AV255" s="12" t="s">
        <v>84</v>
      </c>
      <c r="AW255" s="12" t="s">
        <v>32</v>
      </c>
      <c r="AX255" s="12" t="s">
        <v>77</v>
      </c>
      <c r="AY255" s="151" t="s">
        <v>195</v>
      </c>
    </row>
    <row r="256" spans="2:65" s="12" customFormat="1" ht="10.199999999999999">
      <c r="B256" s="149"/>
      <c r="D256" s="150" t="s">
        <v>204</v>
      </c>
      <c r="E256" s="151" t="s">
        <v>1</v>
      </c>
      <c r="F256" s="152" t="s">
        <v>807</v>
      </c>
      <c r="H256" s="151" t="s">
        <v>1</v>
      </c>
      <c r="I256" s="153"/>
      <c r="L256" s="149"/>
      <c r="M256" s="154"/>
      <c r="T256" s="155"/>
      <c r="AT256" s="151" t="s">
        <v>204</v>
      </c>
      <c r="AU256" s="151" t="s">
        <v>86</v>
      </c>
      <c r="AV256" s="12" t="s">
        <v>84</v>
      </c>
      <c r="AW256" s="12" t="s">
        <v>32</v>
      </c>
      <c r="AX256" s="12" t="s">
        <v>77</v>
      </c>
      <c r="AY256" s="151" t="s">
        <v>195</v>
      </c>
    </row>
    <row r="257" spans="2:65" s="12" customFormat="1" ht="10.199999999999999">
      <c r="B257" s="149"/>
      <c r="D257" s="150" t="s">
        <v>204</v>
      </c>
      <c r="E257" s="151" t="s">
        <v>1</v>
      </c>
      <c r="F257" s="152" t="s">
        <v>808</v>
      </c>
      <c r="H257" s="151" t="s">
        <v>1</v>
      </c>
      <c r="I257" s="153"/>
      <c r="L257" s="149"/>
      <c r="M257" s="154"/>
      <c r="T257" s="155"/>
      <c r="AT257" s="151" t="s">
        <v>204</v>
      </c>
      <c r="AU257" s="151" t="s">
        <v>86</v>
      </c>
      <c r="AV257" s="12" t="s">
        <v>84</v>
      </c>
      <c r="AW257" s="12" t="s">
        <v>32</v>
      </c>
      <c r="AX257" s="12" t="s">
        <v>77</v>
      </c>
      <c r="AY257" s="151" t="s">
        <v>195</v>
      </c>
    </row>
    <row r="258" spans="2:65" s="13" customFormat="1" ht="10.199999999999999">
      <c r="B258" s="156"/>
      <c r="D258" s="150" t="s">
        <v>204</v>
      </c>
      <c r="E258" s="157" t="s">
        <v>1</v>
      </c>
      <c r="F258" s="158" t="s">
        <v>2069</v>
      </c>
      <c r="H258" s="159">
        <v>158.27000000000001</v>
      </c>
      <c r="I258" s="160"/>
      <c r="L258" s="156"/>
      <c r="M258" s="161"/>
      <c r="T258" s="162"/>
      <c r="AT258" s="157" t="s">
        <v>204</v>
      </c>
      <c r="AU258" s="157" t="s">
        <v>86</v>
      </c>
      <c r="AV258" s="13" t="s">
        <v>86</v>
      </c>
      <c r="AW258" s="13" t="s">
        <v>32</v>
      </c>
      <c r="AX258" s="13" t="s">
        <v>77</v>
      </c>
      <c r="AY258" s="157" t="s">
        <v>195</v>
      </c>
    </row>
    <row r="259" spans="2:65" s="13" customFormat="1" ht="10.199999999999999">
      <c r="B259" s="156"/>
      <c r="D259" s="150" t="s">
        <v>204</v>
      </c>
      <c r="E259" s="157" t="s">
        <v>1</v>
      </c>
      <c r="F259" s="158" t="s">
        <v>2070</v>
      </c>
      <c r="H259" s="159">
        <v>-34.32</v>
      </c>
      <c r="I259" s="160"/>
      <c r="L259" s="156"/>
      <c r="M259" s="161"/>
      <c r="T259" s="162"/>
      <c r="AT259" s="157" t="s">
        <v>204</v>
      </c>
      <c r="AU259" s="157" t="s">
        <v>86</v>
      </c>
      <c r="AV259" s="13" t="s">
        <v>86</v>
      </c>
      <c r="AW259" s="13" t="s">
        <v>32</v>
      </c>
      <c r="AX259" s="13" t="s">
        <v>77</v>
      </c>
      <c r="AY259" s="157" t="s">
        <v>195</v>
      </c>
    </row>
    <row r="260" spans="2:65" s="12" customFormat="1" ht="10.199999999999999">
      <c r="B260" s="149"/>
      <c r="D260" s="150" t="s">
        <v>204</v>
      </c>
      <c r="E260" s="151" t="s">
        <v>1</v>
      </c>
      <c r="F260" s="152" t="s">
        <v>811</v>
      </c>
      <c r="H260" s="151" t="s">
        <v>1</v>
      </c>
      <c r="I260" s="153"/>
      <c r="L260" s="149"/>
      <c r="M260" s="154"/>
      <c r="T260" s="155"/>
      <c r="AT260" s="151" t="s">
        <v>204</v>
      </c>
      <c r="AU260" s="151" t="s">
        <v>86</v>
      </c>
      <c r="AV260" s="12" t="s">
        <v>84</v>
      </c>
      <c r="AW260" s="12" t="s">
        <v>32</v>
      </c>
      <c r="AX260" s="12" t="s">
        <v>77</v>
      </c>
      <c r="AY260" s="151" t="s">
        <v>195</v>
      </c>
    </row>
    <row r="261" spans="2:65" s="13" customFormat="1" ht="10.199999999999999">
      <c r="B261" s="156"/>
      <c r="D261" s="150" t="s">
        <v>204</v>
      </c>
      <c r="E261" s="157" t="s">
        <v>1</v>
      </c>
      <c r="F261" s="158" t="s">
        <v>2071</v>
      </c>
      <c r="H261" s="159">
        <v>117.895</v>
      </c>
      <c r="I261" s="160"/>
      <c r="L261" s="156"/>
      <c r="M261" s="161"/>
      <c r="T261" s="162"/>
      <c r="AT261" s="157" t="s">
        <v>204</v>
      </c>
      <c r="AU261" s="157" t="s">
        <v>86</v>
      </c>
      <c r="AV261" s="13" t="s">
        <v>86</v>
      </c>
      <c r="AW261" s="13" t="s">
        <v>32</v>
      </c>
      <c r="AX261" s="13" t="s">
        <v>77</v>
      </c>
      <c r="AY261" s="157" t="s">
        <v>195</v>
      </c>
    </row>
    <row r="262" spans="2:65" s="12" customFormat="1" ht="10.199999999999999">
      <c r="B262" s="149"/>
      <c r="D262" s="150" t="s">
        <v>204</v>
      </c>
      <c r="E262" s="151" t="s">
        <v>1</v>
      </c>
      <c r="F262" s="152" t="s">
        <v>827</v>
      </c>
      <c r="H262" s="151" t="s">
        <v>1</v>
      </c>
      <c r="I262" s="153"/>
      <c r="L262" s="149"/>
      <c r="M262" s="154"/>
      <c r="T262" s="155"/>
      <c r="AT262" s="151" t="s">
        <v>204</v>
      </c>
      <c r="AU262" s="151" t="s">
        <v>86</v>
      </c>
      <c r="AV262" s="12" t="s">
        <v>84</v>
      </c>
      <c r="AW262" s="12" t="s">
        <v>32</v>
      </c>
      <c r="AX262" s="12" t="s">
        <v>77</v>
      </c>
      <c r="AY262" s="151" t="s">
        <v>195</v>
      </c>
    </row>
    <row r="263" spans="2:65" s="13" customFormat="1" ht="10.199999999999999">
      <c r="B263" s="156"/>
      <c r="D263" s="150" t="s">
        <v>204</v>
      </c>
      <c r="E263" s="157" t="s">
        <v>1</v>
      </c>
      <c r="F263" s="158" t="s">
        <v>2564</v>
      </c>
      <c r="H263" s="159">
        <v>-87.21</v>
      </c>
      <c r="I263" s="160"/>
      <c r="L263" s="156"/>
      <c r="M263" s="161"/>
      <c r="T263" s="162"/>
      <c r="AT263" s="157" t="s">
        <v>204</v>
      </c>
      <c r="AU263" s="157" t="s">
        <v>86</v>
      </c>
      <c r="AV263" s="13" t="s">
        <v>86</v>
      </c>
      <c r="AW263" s="13" t="s">
        <v>32</v>
      </c>
      <c r="AX263" s="13" t="s">
        <v>77</v>
      </c>
      <c r="AY263" s="157" t="s">
        <v>195</v>
      </c>
    </row>
    <row r="264" spans="2:65" s="12" customFormat="1" ht="10.199999999999999">
      <c r="B264" s="149"/>
      <c r="D264" s="150" t="s">
        <v>204</v>
      </c>
      <c r="E264" s="151" t="s">
        <v>1</v>
      </c>
      <c r="F264" s="152" t="s">
        <v>275</v>
      </c>
      <c r="H264" s="151" t="s">
        <v>1</v>
      </c>
      <c r="I264" s="153"/>
      <c r="L264" s="149"/>
      <c r="M264" s="154"/>
      <c r="T264" s="155"/>
      <c r="AT264" s="151" t="s">
        <v>204</v>
      </c>
      <c r="AU264" s="151" t="s">
        <v>86</v>
      </c>
      <c r="AV264" s="12" t="s">
        <v>84</v>
      </c>
      <c r="AW264" s="12" t="s">
        <v>32</v>
      </c>
      <c r="AX264" s="12" t="s">
        <v>77</v>
      </c>
      <c r="AY264" s="151" t="s">
        <v>195</v>
      </c>
    </row>
    <row r="265" spans="2:65" s="13" customFormat="1" ht="10.199999999999999">
      <c r="B265" s="156"/>
      <c r="D265" s="150" t="s">
        <v>204</v>
      </c>
      <c r="E265" s="157" t="s">
        <v>1</v>
      </c>
      <c r="F265" s="158" t="s">
        <v>814</v>
      </c>
      <c r="H265" s="159">
        <v>55.555999999999997</v>
      </c>
      <c r="I265" s="160"/>
      <c r="L265" s="156"/>
      <c r="M265" s="161"/>
      <c r="T265" s="162"/>
      <c r="AT265" s="157" t="s">
        <v>204</v>
      </c>
      <c r="AU265" s="157" t="s">
        <v>86</v>
      </c>
      <c r="AV265" s="13" t="s">
        <v>86</v>
      </c>
      <c r="AW265" s="13" t="s">
        <v>32</v>
      </c>
      <c r="AX265" s="13" t="s">
        <v>77</v>
      </c>
      <c r="AY265" s="157" t="s">
        <v>195</v>
      </c>
    </row>
    <row r="266" spans="2:65" s="14" customFormat="1" ht="10.199999999999999">
      <c r="B266" s="163"/>
      <c r="D266" s="150" t="s">
        <v>204</v>
      </c>
      <c r="E266" s="164" t="s">
        <v>1</v>
      </c>
      <c r="F266" s="165" t="s">
        <v>220</v>
      </c>
      <c r="H266" s="166">
        <v>210.19100000000003</v>
      </c>
      <c r="I266" s="167"/>
      <c r="L266" s="163"/>
      <c r="M266" s="168"/>
      <c r="T266" s="169"/>
      <c r="AT266" s="164" t="s">
        <v>204</v>
      </c>
      <c r="AU266" s="164" t="s">
        <v>86</v>
      </c>
      <c r="AV266" s="14" t="s">
        <v>202</v>
      </c>
      <c r="AW266" s="14" t="s">
        <v>32</v>
      </c>
      <c r="AX266" s="14" t="s">
        <v>84</v>
      </c>
      <c r="AY266" s="164" t="s">
        <v>195</v>
      </c>
    </row>
    <row r="267" spans="2:65" s="1" customFormat="1" ht="24.15" customHeight="1">
      <c r="B267" s="32"/>
      <c r="C267" s="136" t="s">
        <v>378</v>
      </c>
      <c r="D267" s="136" t="s">
        <v>197</v>
      </c>
      <c r="E267" s="137" t="s">
        <v>815</v>
      </c>
      <c r="F267" s="138" t="s">
        <v>816</v>
      </c>
      <c r="G267" s="139" t="s">
        <v>200</v>
      </c>
      <c r="H267" s="140">
        <v>83.391000000000005</v>
      </c>
      <c r="I267" s="141"/>
      <c r="J267" s="142">
        <f>ROUND(I267*H267,2)</f>
        <v>0</v>
      </c>
      <c r="K267" s="138" t="s">
        <v>201</v>
      </c>
      <c r="L267" s="32"/>
      <c r="M267" s="143" t="s">
        <v>1</v>
      </c>
      <c r="N267" s="144" t="s">
        <v>42</v>
      </c>
      <c r="P267" s="145">
        <f>O267*H267</f>
        <v>0</v>
      </c>
      <c r="Q267" s="145">
        <v>4.3800000000000002E-3</v>
      </c>
      <c r="R267" s="145">
        <f>Q267*H267</f>
        <v>0.36525258000000005</v>
      </c>
      <c r="S267" s="145">
        <v>0</v>
      </c>
      <c r="T267" s="146">
        <f>S267*H267</f>
        <v>0</v>
      </c>
      <c r="AR267" s="147" t="s">
        <v>202</v>
      </c>
      <c r="AT267" s="147" t="s">
        <v>197</v>
      </c>
      <c r="AU267" s="147" t="s">
        <v>86</v>
      </c>
      <c r="AY267" s="17" t="s">
        <v>195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84</v>
      </c>
      <c r="BK267" s="148">
        <f>ROUND(I267*H267,2)</f>
        <v>0</v>
      </c>
      <c r="BL267" s="17" t="s">
        <v>202</v>
      </c>
      <c r="BM267" s="147" t="s">
        <v>2565</v>
      </c>
    </row>
    <row r="268" spans="2:65" s="12" customFormat="1" ht="10.199999999999999">
      <c r="B268" s="149"/>
      <c r="D268" s="150" t="s">
        <v>204</v>
      </c>
      <c r="E268" s="151" t="s">
        <v>1</v>
      </c>
      <c r="F268" s="152" t="s">
        <v>806</v>
      </c>
      <c r="H268" s="151" t="s">
        <v>1</v>
      </c>
      <c r="I268" s="153"/>
      <c r="L268" s="149"/>
      <c r="M268" s="154"/>
      <c r="T268" s="155"/>
      <c r="AT268" s="151" t="s">
        <v>204</v>
      </c>
      <c r="AU268" s="151" t="s">
        <v>86</v>
      </c>
      <c r="AV268" s="12" t="s">
        <v>84</v>
      </c>
      <c r="AW268" s="12" t="s">
        <v>32</v>
      </c>
      <c r="AX268" s="12" t="s">
        <v>77</v>
      </c>
      <c r="AY268" s="151" t="s">
        <v>195</v>
      </c>
    </row>
    <row r="269" spans="2:65" s="12" customFormat="1" ht="10.199999999999999">
      <c r="B269" s="149"/>
      <c r="D269" s="150" t="s">
        <v>204</v>
      </c>
      <c r="E269" s="151" t="s">
        <v>1</v>
      </c>
      <c r="F269" s="152" t="s">
        <v>797</v>
      </c>
      <c r="H269" s="151" t="s">
        <v>1</v>
      </c>
      <c r="I269" s="153"/>
      <c r="L269" s="149"/>
      <c r="M269" s="154"/>
      <c r="T269" s="155"/>
      <c r="AT269" s="151" t="s">
        <v>204</v>
      </c>
      <c r="AU269" s="151" t="s">
        <v>86</v>
      </c>
      <c r="AV269" s="12" t="s">
        <v>84</v>
      </c>
      <c r="AW269" s="12" t="s">
        <v>32</v>
      </c>
      <c r="AX269" s="12" t="s">
        <v>77</v>
      </c>
      <c r="AY269" s="151" t="s">
        <v>195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2063</v>
      </c>
      <c r="H270" s="159">
        <v>58.8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77</v>
      </c>
      <c r="AY270" s="157" t="s">
        <v>195</v>
      </c>
    </row>
    <row r="271" spans="2:65" s="12" customFormat="1" ht="10.199999999999999">
      <c r="B271" s="149"/>
      <c r="D271" s="150" t="s">
        <v>204</v>
      </c>
      <c r="E271" s="151" t="s">
        <v>1</v>
      </c>
      <c r="F271" s="152" t="s">
        <v>799</v>
      </c>
      <c r="H271" s="151" t="s">
        <v>1</v>
      </c>
      <c r="I271" s="153"/>
      <c r="L271" s="149"/>
      <c r="M271" s="154"/>
      <c r="T271" s="155"/>
      <c r="AT271" s="151" t="s">
        <v>204</v>
      </c>
      <c r="AU271" s="151" t="s">
        <v>86</v>
      </c>
      <c r="AV271" s="12" t="s">
        <v>84</v>
      </c>
      <c r="AW271" s="12" t="s">
        <v>32</v>
      </c>
      <c r="AX271" s="12" t="s">
        <v>77</v>
      </c>
      <c r="AY271" s="151" t="s">
        <v>195</v>
      </c>
    </row>
    <row r="272" spans="2:65" s="13" customFormat="1" ht="10.199999999999999">
      <c r="B272" s="156"/>
      <c r="D272" s="150" t="s">
        <v>204</v>
      </c>
      <c r="E272" s="157" t="s">
        <v>1</v>
      </c>
      <c r="F272" s="158" t="s">
        <v>2064</v>
      </c>
      <c r="H272" s="159">
        <v>43.8</v>
      </c>
      <c r="I272" s="160"/>
      <c r="L272" s="156"/>
      <c r="M272" s="161"/>
      <c r="T272" s="162"/>
      <c r="AT272" s="157" t="s">
        <v>204</v>
      </c>
      <c r="AU272" s="157" t="s">
        <v>86</v>
      </c>
      <c r="AV272" s="13" t="s">
        <v>86</v>
      </c>
      <c r="AW272" s="13" t="s">
        <v>32</v>
      </c>
      <c r="AX272" s="13" t="s">
        <v>77</v>
      </c>
      <c r="AY272" s="157" t="s">
        <v>195</v>
      </c>
    </row>
    <row r="273" spans="2:65" s="12" customFormat="1" ht="10.199999999999999">
      <c r="B273" s="149"/>
      <c r="D273" s="150" t="s">
        <v>204</v>
      </c>
      <c r="E273" s="151" t="s">
        <v>1</v>
      </c>
      <c r="F273" s="152" t="s">
        <v>827</v>
      </c>
      <c r="H273" s="151" t="s">
        <v>1</v>
      </c>
      <c r="I273" s="153"/>
      <c r="L273" s="149"/>
      <c r="M273" s="154"/>
      <c r="T273" s="155"/>
      <c r="AT273" s="151" t="s">
        <v>204</v>
      </c>
      <c r="AU273" s="151" t="s">
        <v>86</v>
      </c>
      <c r="AV273" s="12" t="s">
        <v>84</v>
      </c>
      <c r="AW273" s="12" t="s">
        <v>32</v>
      </c>
      <c r="AX273" s="12" t="s">
        <v>77</v>
      </c>
      <c r="AY273" s="151" t="s">
        <v>195</v>
      </c>
    </row>
    <row r="274" spans="2:65" s="13" customFormat="1" ht="10.199999999999999">
      <c r="B274" s="156"/>
      <c r="D274" s="150" t="s">
        <v>204</v>
      </c>
      <c r="E274" s="157" t="s">
        <v>1</v>
      </c>
      <c r="F274" s="158" t="s">
        <v>2543</v>
      </c>
      <c r="H274" s="159">
        <v>-106.65</v>
      </c>
      <c r="I274" s="160"/>
      <c r="L274" s="156"/>
      <c r="M274" s="161"/>
      <c r="T274" s="162"/>
      <c r="AT274" s="157" t="s">
        <v>204</v>
      </c>
      <c r="AU274" s="157" t="s">
        <v>86</v>
      </c>
      <c r="AV274" s="13" t="s">
        <v>86</v>
      </c>
      <c r="AW274" s="13" t="s">
        <v>32</v>
      </c>
      <c r="AX274" s="13" t="s">
        <v>77</v>
      </c>
      <c r="AY274" s="157" t="s">
        <v>195</v>
      </c>
    </row>
    <row r="275" spans="2:65" s="13" customFormat="1" ht="10.199999999999999">
      <c r="B275" s="156"/>
      <c r="D275" s="150" t="s">
        <v>204</v>
      </c>
      <c r="E275" s="157" t="s">
        <v>1</v>
      </c>
      <c r="F275" s="158" t="s">
        <v>802</v>
      </c>
      <c r="H275" s="159">
        <v>20.64</v>
      </c>
      <c r="I275" s="160"/>
      <c r="L275" s="156"/>
      <c r="M275" s="161"/>
      <c r="T275" s="162"/>
      <c r="AT275" s="157" t="s">
        <v>204</v>
      </c>
      <c r="AU275" s="157" t="s">
        <v>86</v>
      </c>
      <c r="AV275" s="13" t="s">
        <v>86</v>
      </c>
      <c r="AW275" s="13" t="s">
        <v>32</v>
      </c>
      <c r="AX275" s="13" t="s">
        <v>77</v>
      </c>
      <c r="AY275" s="157" t="s">
        <v>195</v>
      </c>
    </row>
    <row r="276" spans="2:65" s="12" customFormat="1" ht="10.199999999999999">
      <c r="B276" s="149"/>
      <c r="D276" s="150" t="s">
        <v>204</v>
      </c>
      <c r="E276" s="151" t="s">
        <v>1</v>
      </c>
      <c r="F276" s="152" t="s">
        <v>811</v>
      </c>
      <c r="H276" s="151" t="s">
        <v>1</v>
      </c>
      <c r="I276" s="153"/>
      <c r="L276" s="149"/>
      <c r="M276" s="154"/>
      <c r="T276" s="155"/>
      <c r="AT276" s="151" t="s">
        <v>204</v>
      </c>
      <c r="AU276" s="151" t="s">
        <v>86</v>
      </c>
      <c r="AV276" s="12" t="s">
        <v>84</v>
      </c>
      <c r="AW276" s="12" t="s">
        <v>32</v>
      </c>
      <c r="AX276" s="12" t="s">
        <v>77</v>
      </c>
      <c r="AY276" s="151" t="s">
        <v>195</v>
      </c>
    </row>
    <row r="277" spans="2:65" s="13" customFormat="1" ht="10.199999999999999">
      <c r="B277" s="156"/>
      <c r="D277" s="150" t="s">
        <v>204</v>
      </c>
      <c r="E277" s="157" t="s">
        <v>1</v>
      </c>
      <c r="F277" s="158" t="s">
        <v>2071</v>
      </c>
      <c r="H277" s="159">
        <v>117.895</v>
      </c>
      <c r="I277" s="160"/>
      <c r="L277" s="156"/>
      <c r="M277" s="161"/>
      <c r="T277" s="162"/>
      <c r="AT277" s="157" t="s">
        <v>204</v>
      </c>
      <c r="AU277" s="157" t="s">
        <v>86</v>
      </c>
      <c r="AV277" s="13" t="s">
        <v>86</v>
      </c>
      <c r="AW277" s="13" t="s">
        <v>32</v>
      </c>
      <c r="AX277" s="13" t="s">
        <v>77</v>
      </c>
      <c r="AY277" s="157" t="s">
        <v>195</v>
      </c>
    </row>
    <row r="278" spans="2:65" s="12" customFormat="1" ht="10.199999999999999">
      <c r="B278" s="149"/>
      <c r="D278" s="150" t="s">
        <v>204</v>
      </c>
      <c r="E278" s="151" t="s">
        <v>1</v>
      </c>
      <c r="F278" s="152" t="s">
        <v>2566</v>
      </c>
      <c r="H278" s="151" t="s">
        <v>1</v>
      </c>
      <c r="I278" s="153"/>
      <c r="L278" s="149"/>
      <c r="M278" s="154"/>
      <c r="T278" s="155"/>
      <c r="AT278" s="151" t="s">
        <v>204</v>
      </c>
      <c r="AU278" s="151" t="s">
        <v>86</v>
      </c>
      <c r="AV278" s="12" t="s">
        <v>84</v>
      </c>
      <c r="AW278" s="12" t="s">
        <v>32</v>
      </c>
      <c r="AX278" s="12" t="s">
        <v>77</v>
      </c>
      <c r="AY278" s="151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2543</v>
      </c>
      <c r="H279" s="159">
        <v>-106.65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77</v>
      </c>
      <c r="AY279" s="157" t="s">
        <v>195</v>
      </c>
    </row>
    <row r="280" spans="2:65" s="12" customFormat="1" ht="10.199999999999999">
      <c r="B280" s="149"/>
      <c r="D280" s="150" t="s">
        <v>204</v>
      </c>
      <c r="E280" s="151" t="s">
        <v>1</v>
      </c>
      <c r="F280" s="152" t="s">
        <v>275</v>
      </c>
      <c r="H280" s="151" t="s">
        <v>1</v>
      </c>
      <c r="I280" s="153"/>
      <c r="L280" s="149"/>
      <c r="M280" s="154"/>
      <c r="T280" s="155"/>
      <c r="AT280" s="151" t="s">
        <v>204</v>
      </c>
      <c r="AU280" s="151" t="s">
        <v>86</v>
      </c>
      <c r="AV280" s="12" t="s">
        <v>84</v>
      </c>
      <c r="AW280" s="12" t="s">
        <v>32</v>
      </c>
      <c r="AX280" s="12" t="s">
        <v>77</v>
      </c>
      <c r="AY280" s="151" t="s">
        <v>195</v>
      </c>
    </row>
    <row r="281" spans="2:65" s="13" customFormat="1" ht="10.199999999999999">
      <c r="B281" s="156"/>
      <c r="D281" s="150" t="s">
        <v>204</v>
      </c>
      <c r="E281" s="157" t="s">
        <v>1</v>
      </c>
      <c r="F281" s="158" t="s">
        <v>814</v>
      </c>
      <c r="H281" s="159">
        <v>55.555999999999997</v>
      </c>
      <c r="I281" s="160"/>
      <c r="L281" s="156"/>
      <c r="M281" s="161"/>
      <c r="T281" s="162"/>
      <c r="AT281" s="157" t="s">
        <v>204</v>
      </c>
      <c r="AU281" s="157" t="s">
        <v>86</v>
      </c>
      <c r="AV281" s="13" t="s">
        <v>86</v>
      </c>
      <c r="AW281" s="13" t="s">
        <v>32</v>
      </c>
      <c r="AX281" s="13" t="s">
        <v>77</v>
      </c>
      <c r="AY281" s="157" t="s">
        <v>195</v>
      </c>
    </row>
    <row r="282" spans="2:65" s="14" customFormat="1" ht="10.199999999999999">
      <c r="B282" s="163"/>
      <c r="D282" s="150" t="s">
        <v>204</v>
      </c>
      <c r="E282" s="164" t="s">
        <v>1</v>
      </c>
      <c r="F282" s="165" t="s">
        <v>220</v>
      </c>
      <c r="H282" s="166">
        <v>83.390999999999977</v>
      </c>
      <c r="I282" s="167"/>
      <c r="L282" s="163"/>
      <c r="M282" s="168"/>
      <c r="T282" s="169"/>
      <c r="AT282" s="164" t="s">
        <v>204</v>
      </c>
      <c r="AU282" s="164" t="s">
        <v>86</v>
      </c>
      <c r="AV282" s="14" t="s">
        <v>202</v>
      </c>
      <c r="AW282" s="14" t="s">
        <v>32</v>
      </c>
      <c r="AX282" s="14" t="s">
        <v>84</v>
      </c>
      <c r="AY282" s="164" t="s">
        <v>195</v>
      </c>
    </row>
    <row r="283" spans="2:65" s="1" customFormat="1" ht="24.15" customHeight="1">
      <c r="B283" s="32"/>
      <c r="C283" s="136" t="s">
        <v>383</v>
      </c>
      <c r="D283" s="136" t="s">
        <v>197</v>
      </c>
      <c r="E283" s="137" t="s">
        <v>818</v>
      </c>
      <c r="F283" s="138" t="s">
        <v>819</v>
      </c>
      <c r="G283" s="139" t="s">
        <v>200</v>
      </c>
      <c r="H283" s="140">
        <v>190.751</v>
      </c>
      <c r="I283" s="141"/>
      <c r="J283" s="142">
        <f>ROUND(I283*H283,2)</f>
        <v>0</v>
      </c>
      <c r="K283" s="138" t="s">
        <v>201</v>
      </c>
      <c r="L283" s="32"/>
      <c r="M283" s="143" t="s">
        <v>1</v>
      </c>
      <c r="N283" s="144" t="s">
        <v>42</v>
      </c>
      <c r="P283" s="145">
        <f>O283*H283</f>
        <v>0</v>
      </c>
      <c r="Q283" s="145">
        <v>1.6279999999999999E-2</v>
      </c>
      <c r="R283" s="145">
        <f>Q283*H283</f>
        <v>3.1054262800000001</v>
      </c>
      <c r="S283" s="145">
        <v>0</v>
      </c>
      <c r="T283" s="146">
        <f>S283*H283</f>
        <v>0</v>
      </c>
      <c r="AR283" s="147" t="s">
        <v>202</v>
      </c>
      <c r="AT283" s="147" t="s">
        <v>197</v>
      </c>
      <c r="AU283" s="147" t="s">
        <v>86</v>
      </c>
      <c r="AY283" s="17" t="s">
        <v>195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84</v>
      </c>
      <c r="BK283" s="148">
        <f>ROUND(I283*H283,2)</f>
        <v>0</v>
      </c>
      <c r="BL283" s="17" t="s">
        <v>202</v>
      </c>
      <c r="BM283" s="147" t="s">
        <v>2567</v>
      </c>
    </row>
    <row r="284" spans="2:65" s="12" customFormat="1" ht="10.199999999999999">
      <c r="B284" s="149"/>
      <c r="D284" s="150" t="s">
        <v>204</v>
      </c>
      <c r="E284" s="151" t="s">
        <v>1</v>
      </c>
      <c r="F284" s="152" t="s">
        <v>806</v>
      </c>
      <c r="H284" s="151" t="s">
        <v>1</v>
      </c>
      <c r="I284" s="153"/>
      <c r="L284" s="149"/>
      <c r="M284" s="154"/>
      <c r="T284" s="155"/>
      <c r="AT284" s="151" t="s">
        <v>204</v>
      </c>
      <c r="AU284" s="151" t="s">
        <v>86</v>
      </c>
      <c r="AV284" s="12" t="s">
        <v>84</v>
      </c>
      <c r="AW284" s="12" t="s">
        <v>32</v>
      </c>
      <c r="AX284" s="12" t="s">
        <v>77</v>
      </c>
      <c r="AY284" s="151" t="s">
        <v>195</v>
      </c>
    </row>
    <row r="285" spans="2:65" s="12" customFormat="1" ht="10.199999999999999">
      <c r="B285" s="149"/>
      <c r="D285" s="150" t="s">
        <v>204</v>
      </c>
      <c r="E285" s="151" t="s">
        <v>1</v>
      </c>
      <c r="F285" s="152" t="s">
        <v>807</v>
      </c>
      <c r="H285" s="151" t="s">
        <v>1</v>
      </c>
      <c r="I285" s="153"/>
      <c r="L285" s="149"/>
      <c r="M285" s="154"/>
      <c r="T285" s="155"/>
      <c r="AT285" s="151" t="s">
        <v>204</v>
      </c>
      <c r="AU285" s="151" t="s">
        <v>86</v>
      </c>
      <c r="AV285" s="12" t="s">
        <v>84</v>
      </c>
      <c r="AW285" s="12" t="s">
        <v>32</v>
      </c>
      <c r="AX285" s="12" t="s">
        <v>77</v>
      </c>
      <c r="AY285" s="151" t="s">
        <v>195</v>
      </c>
    </row>
    <row r="286" spans="2:65" s="12" customFormat="1" ht="10.199999999999999">
      <c r="B286" s="149"/>
      <c r="D286" s="150" t="s">
        <v>204</v>
      </c>
      <c r="E286" s="151" t="s">
        <v>1</v>
      </c>
      <c r="F286" s="152" t="s">
        <v>808</v>
      </c>
      <c r="H286" s="151" t="s">
        <v>1</v>
      </c>
      <c r="I286" s="153"/>
      <c r="L286" s="149"/>
      <c r="M286" s="154"/>
      <c r="T286" s="155"/>
      <c r="AT286" s="151" t="s">
        <v>204</v>
      </c>
      <c r="AU286" s="151" t="s">
        <v>86</v>
      </c>
      <c r="AV286" s="12" t="s">
        <v>84</v>
      </c>
      <c r="AW286" s="12" t="s">
        <v>32</v>
      </c>
      <c r="AX286" s="12" t="s">
        <v>77</v>
      </c>
      <c r="AY286" s="151" t="s">
        <v>195</v>
      </c>
    </row>
    <row r="287" spans="2:65" s="13" customFormat="1" ht="10.199999999999999">
      <c r="B287" s="156"/>
      <c r="D287" s="150" t="s">
        <v>204</v>
      </c>
      <c r="E287" s="157" t="s">
        <v>1</v>
      </c>
      <c r="F287" s="158" t="s">
        <v>2069</v>
      </c>
      <c r="H287" s="159">
        <v>158.27000000000001</v>
      </c>
      <c r="I287" s="160"/>
      <c r="L287" s="156"/>
      <c r="M287" s="161"/>
      <c r="T287" s="162"/>
      <c r="AT287" s="157" t="s">
        <v>204</v>
      </c>
      <c r="AU287" s="157" t="s">
        <v>86</v>
      </c>
      <c r="AV287" s="13" t="s">
        <v>86</v>
      </c>
      <c r="AW287" s="13" t="s">
        <v>32</v>
      </c>
      <c r="AX287" s="13" t="s">
        <v>77</v>
      </c>
      <c r="AY287" s="157" t="s">
        <v>195</v>
      </c>
    </row>
    <row r="288" spans="2:65" s="13" customFormat="1" ht="10.199999999999999">
      <c r="B288" s="156"/>
      <c r="D288" s="150" t="s">
        <v>204</v>
      </c>
      <c r="E288" s="157" t="s">
        <v>1</v>
      </c>
      <c r="F288" s="158" t="s">
        <v>2070</v>
      </c>
      <c r="H288" s="159">
        <v>-34.32</v>
      </c>
      <c r="I288" s="160"/>
      <c r="L288" s="156"/>
      <c r="M288" s="161"/>
      <c r="T288" s="162"/>
      <c r="AT288" s="157" t="s">
        <v>204</v>
      </c>
      <c r="AU288" s="157" t="s">
        <v>86</v>
      </c>
      <c r="AV288" s="13" t="s">
        <v>86</v>
      </c>
      <c r="AW288" s="13" t="s">
        <v>32</v>
      </c>
      <c r="AX288" s="13" t="s">
        <v>77</v>
      </c>
      <c r="AY288" s="157" t="s">
        <v>195</v>
      </c>
    </row>
    <row r="289" spans="2:65" s="12" customFormat="1" ht="10.199999999999999">
      <c r="B289" s="149"/>
      <c r="D289" s="150" t="s">
        <v>204</v>
      </c>
      <c r="E289" s="151" t="s">
        <v>1</v>
      </c>
      <c r="F289" s="152" t="s">
        <v>811</v>
      </c>
      <c r="H289" s="151" t="s">
        <v>1</v>
      </c>
      <c r="I289" s="153"/>
      <c r="L289" s="149"/>
      <c r="M289" s="154"/>
      <c r="T289" s="155"/>
      <c r="AT289" s="151" t="s">
        <v>204</v>
      </c>
      <c r="AU289" s="151" t="s">
        <v>86</v>
      </c>
      <c r="AV289" s="12" t="s">
        <v>84</v>
      </c>
      <c r="AW289" s="12" t="s">
        <v>32</v>
      </c>
      <c r="AX289" s="12" t="s">
        <v>77</v>
      </c>
      <c r="AY289" s="151" t="s">
        <v>195</v>
      </c>
    </row>
    <row r="290" spans="2:65" s="13" customFormat="1" ht="10.199999999999999">
      <c r="B290" s="156"/>
      <c r="D290" s="150" t="s">
        <v>204</v>
      </c>
      <c r="E290" s="157" t="s">
        <v>1</v>
      </c>
      <c r="F290" s="158" t="s">
        <v>2071</v>
      </c>
      <c r="H290" s="159">
        <v>117.895</v>
      </c>
      <c r="I290" s="160"/>
      <c r="L290" s="156"/>
      <c r="M290" s="161"/>
      <c r="T290" s="162"/>
      <c r="AT290" s="157" t="s">
        <v>204</v>
      </c>
      <c r="AU290" s="157" t="s">
        <v>86</v>
      </c>
      <c r="AV290" s="13" t="s">
        <v>86</v>
      </c>
      <c r="AW290" s="13" t="s">
        <v>32</v>
      </c>
      <c r="AX290" s="13" t="s">
        <v>77</v>
      </c>
      <c r="AY290" s="157" t="s">
        <v>195</v>
      </c>
    </row>
    <row r="291" spans="2:65" s="12" customFormat="1" ht="10.199999999999999">
      <c r="B291" s="149"/>
      <c r="D291" s="150" t="s">
        <v>204</v>
      </c>
      <c r="E291" s="151" t="s">
        <v>1</v>
      </c>
      <c r="F291" s="152" t="s">
        <v>827</v>
      </c>
      <c r="H291" s="151" t="s">
        <v>1</v>
      </c>
      <c r="I291" s="153"/>
      <c r="L291" s="149"/>
      <c r="M291" s="154"/>
      <c r="T291" s="155"/>
      <c r="AT291" s="151" t="s">
        <v>204</v>
      </c>
      <c r="AU291" s="151" t="s">
        <v>86</v>
      </c>
      <c r="AV291" s="12" t="s">
        <v>84</v>
      </c>
      <c r="AW291" s="12" t="s">
        <v>32</v>
      </c>
      <c r="AX291" s="12" t="s">
        <v>77</v>
      </c>
      <c r="AY291" s="151" t="s">
        <v>195</v>
      </c>
    </row>
    <row r="292" spans="2:65" s="13" customFormat="1" ht="10.199999999999999">
      <c r="B292" s="156"/>
      <c r="D292" s="150" t="s">
        <v>204</v>
      </c>
      <c r="E292" s="157" t="s">
        <v>1</v>
      </c>
      <c r="F292" s="158" t="s">
        <v>2543</v>
      </c>
      <c r="H292" s="159">
        <v>-106.65</v>
      </c>
      <c r="I292" s="160"/>
      <c r="L292" s="156"/>
      <c r="M292" s="161"/>
      <c r="T292" s="162"/>
      <c r="AT292" s="157" t="s">
        <v>204</v>
      </c>
      <c r="AU292" s="157" t="s">
        <v>86</v>
      </c>
      <c r="AV292" s="13" t="s">
        <v>86</v>
      </c>
      <c r="AW292" s="13" t="s">
        <v>32</v>
      </c>
      <c r="AX292" s="13" t="s">
        <v>77</v>
      </c>
      <c r="AY292" s="157" t="s">
        <v>195</v>
      </c>
    </row>
    <row r="293" spans="2:65" s="12" customFormat="1" ht="10.199999999999999">
      <c r="B293" s="149"/>
      <c r="D293" s="150" t="s">
        <v>204</v>
      </c>
      <c r="E293" s="151" t="s">
        <v>1</v>
      </c>
      <c r="F293" s="152" t="s">
        <v>275</v>
      </c>
      <c r="H293" s="151" t="s">
        <v>1</v>
      </c>
      <c r="I293" s="153"/>
      <c r="L293" s="149"/>
      <c r="M293" s="154"/>
      <c r="T293" s="155"/>
      <c r="AT293" s="151" t="s">
        <v>204</v>
      </c>
      <c r="AU293" s="151" t="s">
        <v>86</v>
      </c>
      <c r="AV293" s="12" t="s">
        <v>84</v>
      </c>
      <c r="AW293" s="12" t="s">
        <v>32</v>
      </c>
      <c r="AX293" s="12" t="s">
        <v>77</v>
      </c>
      <c r="AY293" s="151" t="s">
        <v>195</v>
      </c>
    </row>
    <row r="294" spans="2:65" s="13" customFormat="1" ht="10.199999999999999">
      <c r="B294" s="156"/>
      <c r="D294" s="150" t="s">
        <v>204</v>
      </c>
      <c r="E294" s="157" t="s">
        <v>1</v>
      </c>
      <c r="F294" s="158" t="s">
        <v>814</v>
      </c>
      <c r="H294" s="159">
        <v>55.555999999999997</v>
      </c>
      <c r="I294" s="160"/>
      <c r="L294" s="156"/>
      <c r="M294" s="161"/>
      <c r="T294" s="162"/>
      <c r="AT294" s="157" t="s">
        <v>204</v>
      </c>
      <c r="AU294" s="157" t="s">
        <v>86</v>
      </c>
      <c r="AV294" s="13" t="s">
        <v>86</v>
      </c>
      <c r="AW294" s="13" t="s">
        <v>32</v>
      </c>
      <c r="AX294" s="13" t="s">
        <v>77</v>
      </c>
      <c r="AY294" s="157" t="s">
        <v>195</v>
      </c>
    </row>
    <row r="295" spans="2:65" s="14" customFormat="1" ht="10.199999999999999">
      <c r="B295" s="163"/>
      <c r="D295" s="150" t="s">
        <v>204</v>
      </c>
      <c r="E295" s="164" t="s">
        <v>1</v>
      </c>
      <c r="F295" s="165" t="s">
        <v>220</v>
      </c>
      <c r="H295" s="166">
        <v>190.75100000000003</v>
      </c>
      <c r="I295" s="167"/>
      <c r="L295" s="163"/>
      <c r="M295" s="168"/>
      <c r="T295" s="169"/>
      <c r="AT295" s="164" t="s">
        <v>204</v>
      </c>
      <c r="AU295" s="164" t="s">
        <v>86</v>
      </c>
      <c r="AV295" s="14" t="s">
        <v>202</v>
      </c>
      <c r="AW295" s="14" t="s">
        <v>32</v>
      </c>
      <c r="AX295" s="14" t="s">
        <v>84</v>
      </c>
      <c r="AY295" s="164" t="s">
        <v>195</v>
      </c>
    </row>
    <row r="296" spans="2:65" s="1" customFormat="1" ht="24.15" customHeight="1">
      <c r="B296" s="32"/>
      <c r="C296" s="136" t="s">
        <v>389</v>
      </c>
      <c r="D296" s="136" t="s">
        <v>197</v>
      </c>
      <c r="E296" s="137" t="s">
        <v>821</v>
      </c>
      <c r="F296" s="138" t="s">
        <v>822</v>
      </c>
      <c r="G296" s="139" t="s">
        <v>200</v>
      </c>
      <c r="H296" s="140">
        <v>37.86</v>
      </c>
      <c r="I296" s="141"/>
      <c r="J296" s="142">
        <f>ROUND(I296*H296,2)</f>
        <v>0</v>
      </c>
      <c r="K296" s="138" t="s">
        <v>201</v>
      </c>
      <c r="L296" s="32"/>
      <c r="M296" s="143" t="s">
        <v>1</v>
      </c>
      <c r="N296" s="144" t="s">
        <v>42</v>
      </c>
      <c r="P296" s="145">
        <f>O296*H296</f>
        <v>0</v>
      </c>
      <c r="Q296" s="145">
        <v>3.2050000000000002E-2</v>
      </c>
      <c r="R296" s="145">
        <f>Q296*H296</f>
        <v>1.2134130000000001</v>
      </c>
      <c r="S296" s="145">
        <v>0</v>
      </c>
      <c r="T296" s="146">
        <f>S296*H296</f>
        <v>0</v>
      </c>
      <c r="AR296" s="147" t="s">
        <v>202</v>
      </c>
      <c r="AT296" s="147" t="s">
        <v>197</v>
      </c>
      <c r="AU296" s="147" t="s">
        <v>86</v>
      </c>
      <c r="AY296" s="17" t="s">
        <v>195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84</v>
      </c>
      <c r="BK296" s="148">
        <f>ROUND(I296*H296,2)</f>
        <v>0</v>
      </c>
      <c r="BL296" s="17" t="s">
        <v>202</v>
      </c>
      <c r="BM296" s="147" t="s">
        <v>2568</v>
      </c>
    </row>
    <row r="297" spans="2:65" s="12" customFormat="1" ht="10.199999999999999">
      <c r="B297" s="149"/>
      <c r="D297" s="150" t="s">
        <v>204</v>
      </c>
      <c r="E297" s="151" t="s">
        <v>1</v>
      </c>
      <c r="F297" s="152" t="s">
        <v>824</v>
      </c>
      <c r="H297" s="151" t="s">
        <v>1</v>
      </c>
      <c r="I297" s="153"/>
      <c r="L297" s="149"/>
      <c r="M297" s="154"/>
      <c r="T297" s="155"/>
      <c r="AT297" s="151" t="s">
        <v>204</v>
      </c>
      <c r="AU297" s="151" t="s">
        <v>86</v>
      </c>
      <c r="AV297" s="12" t="s">
        <v>84</v>
      </c>
      <c r="AW297" s="12" t="s">
        <v>32</v>
      </c>
      <c r="AX297" s="12" t="s">
        <v>77</v>
      </c>
      <c r="AY297" s="151" t="s">
        <v>195</v>
      </c>
    </row>
    <row r="298" spans="2:65" s="12" customFormat="1" ht="10.199999999999999">
      <c r="B298" s="149"/>
      <c r="D298" s="150" t="s">
        <v>204</v>
      </c>
      <c r="E298" s="151" t="s">
        <v>1</v>
      </c>
      <c r="F298" s="152" t="s">
        <v>825</v>
      </c>
      <c r="H298" s="151" t="s">
        <v>1</v>
      </c>
      <c r="I298" s="153"/>
      <c r="L298" s="149"/>
      <c r="M298" s="154"/>
      <c r="T298" s="155"/>
      <c r="AT298" s="151" t="s">
        <v>204</v>
      </c>
      <c r="AU298" s="151" t="s">
        <v>86</v>
      </c>
      <c r="AV298" s="12" t="s">
        <v>84</v>
      </c>
      <c r="AW298" s="12" t="s">
        <v>32</v>
      </c>
      <c r="AX298" s="12" t="s">
        <v>77</v>
      </c>
      <c r="AY298" s="151" t="s">
        <v>195</v>
      </c>
    </row>
    <row r="299" spans="2:65" s="12" customFormat="1" ht="10.199999999999999">
      <c r="B299" s="149"/>
      <c r="D299" s="150" t="s">
        <v>204</v>
      </c>
      <c r="E299" s="151" t="s">
        <v>1</v>
      </c>
      <c r="F299" s="152" t="s">
        <v>362</v>
      </c>
      <c r="H299" s="151" t="s">
        <v>1</v>
      </c>
      <c r="I299" s="153"/>
      <c r="L299" s="149"/>
      <c r="M299" s="154"/>
      <c r="T299" s="155"/>
      <c r="AT299" s="151" t="s">
        <v>204</v>
      </c>
      <c r="AU299" s="151" t="s">
        <v>86</v>
      </c>
      <c r="AV299" s="12" t="s">
        <v>84</v>
      </c>
      <c r="AW299" s="12" t="s">
        <v>32</v>
      </c>
      <c r="AX299" s="12" t="s">
        <v>77</v>
      </c>
      <c r="AY299" s="151" t="s">
        <v>195</v>
      </c>
    </row>
    <row r="300" spans="2:65" s="13" customFormat="1" ht="10.199999999999999">
      <c r="B300" s="156"/>
      <c r="D300" s="150" t="s">
        <v>204</v>
      </c>
      <c r="E300" s="157" t="s">
        <v>1</v>
      </c>
      <c r="F300" s="158" t="s">
        <v>2081</v>
      </c>
      <c r="H300" s="159">
        <v>14.16</v>
      </c>
      <c r="I300" s="160"/>
      <c r="L300" s="156"/>
      <c r="M300" s="161"/>
      <c r="T300" s="162"/>
      <c r="AT300" s="157" t="s">
        <v>204</v>
      </c>
      <c r="AU300" s="157" t="s">
        <v>86</v>
      </c>
      <c r="AV300" s="13" t="s">
        <v>86</v>
      </c>
      <c r="AW300" s="13" t="s">
        <v>32</v>
      </c>
      <c r="AX300" s="13" t="s">
        <v>77</v>
      </c>
      <c r="AY300" s="157" t="s">
        <v>195</v>
      </c>
    </row>
    <row r="301" spans="2:65" s="12" customFormat="1" ht="10.199999999999999">
      <c r="B301" s="149"/>
      <c r="D301" s="150" t="s">
        <v>204</v>
      </c>
      <c r="E301" s="151" t="s">
        <v>1</v>
      </c>
      <c r="F301" s="152" t="s">
        <v>827</v>
      </c>
      <c r="H301" s="151" t="s">
        <v>1</v>
      </c>
      <c r="I301" s="153"/>
      <c r="L301" s="149"/>
      <c r="M301" s="154"/>
      <c r="T301" s="155"/>
      <c r="AT301" s="151" t="s">
        <v>204</v>
      </c>
      <c r="AU301" s="151" t="s">
        <v>86</v>
      </c>
      <c r="AV301" s="12" t="s">
        <v>84</v>
      </c>
      <c r="AW301" s="12" t="s">
        <v>32</v>
      </c>
      <c r="AX301" s="12" t="s">
        <v>77</v>
      </c>
      <c r="AY301" s="151" t="s">
        <v>195</v>
      </c>
    </row>
    <row r="302" spans="2:65" s="13" customFormat="1" ht="10.199999999999999">
      <c r="B302" s="156"/>
      <c r="D302" s="150" t="s">
        <v>204</v>
      </c>
      <c r="E302" s="157" t="s">
        <v>1</v>
      </c>
      <c r="F302" s="158" t="s">
        <v>2082</v>
      </c>
      <c r="H302" s="159">
        <v>23.7</v>
      </c>
      <c r="I302" s="160"/>
      <c r="L302" s="156"/>
      <c r="M302" s="161"/>
      <c r="T302" s="162"/>
      <c r="AT302" s="157" t="s">
        <v>204</v>
      </c>
      <c r="AU302" s="157" t="s">
        <v>86</v>
      </c>
      <c r="AV302" s="13" t="s">
        <v>86</v>
      </c>
      <c r="AW302" s="13" t="s">
        <v>32</v>
      </c>
      <c r="AX302" s="13" t="s">
        <v>77</v>
      </c>
      <c r="AY302" s="157" t="s">
        <v>195</v>
      </c>
    </row>
    <row r="303" spans="2:65" s="14" customFormat="1" ht="10.199999999999999">
      <c r="B303" s="163"/>
      <c r="D303" s="150" t="s">
        <v>204</v>
      </c>
      <c r="E303" s="164" t="s">
        <v>1</v>
      </c>
      <c r="F303" s="165" t="s">
        <v>220</v>
      </c>
      <c r="H303" s="166">
        <v>37.86</v>
      </c>
      <c r="I303" s="167"/>
      <c r="L303" s="163"/>
      <c r="M303" s="168"/>
      <c r="T303" s="169"/>
      <c r="AT303" s="164" t="s">
        <v>204</v>
      </c>
      <c r="AU303" s="164" t="s">
        <v>86</v>
      </c>
      <c r="AV303" s="14" t="s">
        <v>202</v>
      </c>
      <c r="AW303" s="14" t="s">
        <v>32</v>
      </c>
      <c r="AX303" s="14" t="s">
        <v>84</v>
      </c>
      <c r="AY303" s="164" t="s">
        <v>195</v>
      </c>
    </row>
    <row r="304" spans="2:65" s="1" customFormat="1" ht="16.5" customHeight="1">
      <c r="B304" s="32"/>
      <c r="C304" s="136" t="s">
        <v>394</v>
      </c>
      <c r="D304" s="136" t="s">
        <v>197</v>
      </c>
      <c r="E304" s="137" t="s">
        <v>829</v>
      </c>
      <c r="F304" s="138" t="s">
        <v>830</v>
      </c>
      <c r="G304" s="139" t="s">
        <v>200</v>
      </c>
      <c r="H304" s="140">
        <v>455.52</v>
      </c>
      <c r="I304" s="141"/>
      <c r="J304" s="142">
        <f>ROUND(I304*H304,2)</f>
        <v>0</v>
      </c>
      <c r="K304" s="138" t="s">
        <v>201</v>
      </c>
      <c r="L304" s="32"/>
      <c r="M304" s="143" t="s">
        <v>1</v>
      </c>
      <c r="N304" s="144" t="s">
        <v>42</v>
      </c>
      <c r="P304" s="145">
        <f>O304*H304</f>
        <v>0</v>
      </c>
      <c r="Q304" s="145">
        <v>9.8999999999999999E-4</v>
      </c>
      <c r="R304" s="145">
        <f>Q304*H304</f>
        <v>0.4509648</v>
      </c>
      <c r="S304" s="145">
        <v>6.0000000000000002E-5</v>
      </c>
      <c r="T304" s="146">
        <f>S304*H304</f>
        <v>2.73312E-2</v>
      </c>
      <c r="AR304" s="147" t="s">
        <v>202</v>
      </c>
      <c r="AT304" s="147" t="s">
        <v>197</v>
      </c>
      <c r="AU304" s="147" t="s">
        <v>86</v>
      </c>
      <c r="AY304" s="17" t="s">
        <v>195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84</v>
      </c>
      <c r="BK304" s="148">
        <f>ROUND(I304*H304,2)</f>
        <v>0</v>
      </c>
      <c r="BL304" s="17" t="s">
        <v>202</v>
      </c>
      <c r="BM304" s="147" t="s">
        <v>2569</v>
      </c>
    </row>
    <row r="305" spans="2:65" s="12" customFormat="1" ht="10.199999999999999">
      <c r="B305" s="149"/>
      <c r="D305" s="150" t="s">
        <v>204</v>
      </c>
      <c r="E305" s="151" t="s">
        <v>1</v>
      </c>
      <c r="F305" s="152" t="s">
        <v>832</v>
      </c>
      <c r="H305" s="151" t="s">
        <v>1</v>
      </c>
      <c r="I305" s="153"/>
      <c r="L305" s="149"/>
      <c r="M305" s="154"/>
      <c r="T305" s="155"/>
      <c r="AT305" s="151" t="s">
        <v>204</v>
      </c>
      <c r="AU305" s="151" t="s">
        <v>86</v>
      </c>
      <c r="AV305" s="12" t="s">
        <v>84</v>
      </c>
      <c r="AW305" s="12" t="s">
        <v>32</v>
      </c>
      <c r="AX305" s="12" t="s">
        <v>77</v>
      </c>
      <c r="AY305" s="151" t="s">
        <v>195</v>
      </c>
    </row>
    <row r="306" spans="2:65" s="13" customFormat="1" ht="10.199999999999999">
      <c r="B306" s="156"/>
      <c r="D306" s="150" t="s">
        <v>204</v>
      </c>
      <c r="E306" s="157" t="s">
        <v>1</v>
      </c>
      <c r="F306" s="158" t="s">
        <v>1971</v>
      </c>
      <c r="H306" s="159">
        <v>455.52</v>
      </c>
      <c r="I306" s="160"/>
      <c r="L306" s="156"/>
      <c r="M306" s="161"/>
      <c r="T306" s="162"/>
      <c r="AT306" s="157" t="s">
        <v>204</v>
      </c>
      <c r="AU306" s="157" t="s">
        <v>86</v>
      </c>
      <c r="AV306" s="13" t="s">
        <v>86</v>
      </c>
      <c r="AW306" s="13" t="s">
        <v>32</v>
      </c>
      <c r="AX306" s="13" t="s">
        <v>84</v>
      </c>
      <c r="AY306" s="157" t="s">
        <v>195</v>
      </c>
    </row>
    <row r="307" spans="2:65" s="1" customFormat="1" ht="24.15" customHeight="1">
      <c r="B307" s="32"/>
      <c r="C307" s="136" t="s">
        <v>403</v>
      </c>
      <c r="D307" s="136" t="s">
        <v>197</v>
      </c>
      <c r="E307" s="137" t="s">
        <v>833</v>
      </c>
      <c r="F307" s="138" t="s">
        <v>834</v>
      </c>
      <c r="G307" s="139" t="s">
        <v>200</v>
      </c>
      <c r="H307" s="140">
        <v>365.55700000000002</v>
      </c>
      <c r="I307" s="141"/>
      <c r="J307" s="142">
        <f>ROUND(I307*H307,2)</f>
        <v>0</v>
      </c>
      <c r="K307" s="138" t="s">
        <v>201</v>
      </c>
      <c r="L307" s="32"/>
      <c r="M307" s="143" t="s">
        <v>1</v>
      </c>
      <c r="N307" s="144" t="s">
        <v>42</v>
      </c>
      <c r="P307" s="145">
        <f>O307*H307</f>
        <v>0</v>
      </c>
      <c r="Q307" s="145">
        <v>7.3499999999999998E-3</v>
      </c>
      <c r="R307" s="145">
        <f>Q307*H307</f>
        <v>2.6868439500000001</v>
      </c>
      <c r="S307" s="145">
        <v>0</v>
      </c>
      <c r="T307" s="146">
        <f>S307*H307</f>
        <v>0</v>
      </c>
      <c r="AR307" s="147" t="s">
        <v>202</v>
      </c>
      <c r="AT307" s="147" t="s">
        <v>197</v>
      </c>
      <c r="AU307" s="147" t="s">
        <v>86</v>
      </c>
      <c r="AY307" s="17" t="s">
        <v>195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84</v>
      </c>
      <c r="BK307" s="148">
        <f>ROUND(I307*H307,2)</f>
        <v>0</v>
      </c>
      <c r="BL307" s="17" t="s">
        <v>202</v>
      </c>
      <c r="BM307" s="147" t="s">
        <v>2570</v>
      </c>
    </row>
    <row r="308" spans="2:65" s="13" customFormat="1" ht="10.199999999999999">
      <c r="B308" s="156"/>
      <c r="D308" s="150" t="s">
        <v>204</v>
      </c>
      <c r="E308" s="157" t="s">
        <v>1</v>
      </c>
      <c r="F308" s="158" t="s">
        <v>2571</v>
      </c>
      <c r="H308" s="159">
        <v>365.55700000000002</v>
      </c>
      <c r="I308" s="160"/>
      <c r="L308" s="156"/>
      <c r="M308" s="161"/>
      <c r="T308" s="162"/>
      <c r="AT308" s="157" t="s">
        <v>204</v>
      </c>
      <c r="AU308" s="157" t="s">
        <v>86</v>
      </c>
      <c r="AV308" s="13" t="s">
        <v>86</v>
      </c>
      <c r="AW308" s="13" t="s">
        <v>32</v>
      </c>
      <c r="AX308" s="13" t="s">
        <v>84</v>
      </c>
      <c r="AY308" s="157" t="s">
        <v>195</v>
      </c>
    </row>
    <row r="309" spans="2:65" s="1" customFormat="1" ht="16.5" customHeight="1">
      <c r="B309" s="32"/>
      <c r="C309" s="136" t="s">
        <v>409</v>
      </c>
      <c r="D309" s="136" t="s">
        <v>197</v>
      </c>
      <c r="E309" s="137" t="s">
        <v>837</v>
      </c>
      <c r="F309" s="138" t="s">
        <v>838</v>
      </c>
      <c r="G309" s="139" t="s">
        <v>200</v>
      </c>
      <c r="H309" s="140">
        <v>365.55700000000002</v>
      </c>
      <c r="I309" s="141"/>
      <c r="J309" s="142">
        <f>ROUND(I309*H309,2)</f>
        <v>0</v>
      </c>
      <c r="K309" s="138" t="s">
        <v>201</v>
      </c>
      <c r="L309" s="32"/>
      <c r="M309" s="143" t="s">
        <v>1</v>
      </c>
      <c r="N309" s="144" t="s">
        <v>42</v>
      </c>
      <c r="P309" s="145">
        <f>O309*H309</f>
        <v>0</v>
      </c>
      <c r="Q309" s="145">
        <v>2.5999999999999998E-4</v>
      </c>
      <c r="R309" s="145">
        <f>Q309*H309</f>
        <v>9.5044820000000002E-2</v>
      </c>
      <c r="S309" s="145">
        <v>0</v>
      </c>
      <c r="T309" s="146">
        <f>S309*H309</f>
        <v>0</v>
      </c>
      <c r="AR309" s="147" t="s">
        <v>202</v>
      </c>
      <c r="AT309" s="147" t="s">
        <v>197</v>
      </c>
      <c r="AU309" s="147" t="s">
        <v>86</v>
      </c>
      <c r="AY309" s="17" t="s">
        <v>195</v>
      </c>
      <c r="BE309" s="148">
        <f>IF(N309="základní",J309,0)</f>
        <v>0</v>
      </c>
      <c r="BF309" s="148">
        <f>IF(N309="snížená",J309,0)</f>
        <v>0</v>
      </c>
      <c r="BG309" s="148">
        <f>IF(N309="zákl. přenesená",J309,0)</f>
        <v>0</v>
      </c>
      <c r="BH309" s="148">
        <f>IF(N309="sníž. přenesená",J309,0)</f>
        <v>0</v>
      </c>
      <c r="BI309" s="148">
        <f>IF(N309="nulová",J309,0)</f>
        <v>0</v>
      </c>
      <c r="BJ309" s="17" t="s">
        <v>84</v>
      </c>
      <c r="BK309" s="148">
        <f>ROUND(I309*H309,2)</f>
        <v>0</v>
      </c>
      <c r="BL309" s="17" t="s">
        <v>202</v>
      </c>
      <c r="BM309" s="147" t="s">
        <v>2572</v>
      </c>
    </row>
    <row r="310" spans="2:65" s="13" customFormat="1" ht="10.199999999999999">
      <c r="B310" s="156"/>
      <c r="D310" s="150" t="s">
        <v>204</v>
      </c>
      <c r="E310" s="157" t="s">
        <v>1</v>
      </c>
      <c r="F310" s="158" t="s">
        <v>2571</v>
      </c>
      <c r="H310" s="159">
        <v>365.55700000000002</v>
      </c>
      <c r="I310" s="160"/>
      <c r="L310" s="156"/>
      <c r="M310" s="161"/>
      <c r="T310" s="162"/>
      <c r="AT310" s="157" t="s">
        <v>204</v>
      </c>
      <c r="AU310" s="157" t="s">
        <v>86</v>
      </c>
      <c r="AV310" s="13" t="s">
        <v>86</v>
      </c>
      <c r="AW310" s="13" t="s">
        <v>32</v>
      </c>
      <c r="AX310" s="13" t="s">
        <v>84</v>
      </c>
      <c r="AY310" s="157" t="s">
        <v>195</v>
      </c>
    </row>
    <row r="311" spans="2:65" s="1" customFormat="1" ht="24.15" customHeight="1">
      <c r="B311" s="32"/>
      <c r="C311" s="136" t="s">
        <v>416</v>
      </c>
      <c r="D311" s="136" t="s">
        <v>197</v>
      </c>
      <c r="E311" s="137" t="s">
        <v>840</v>
      </c>
      <c r="F311" s="138" t="s">
        <v>841</v>
      </c>
      <c r="G311" s="139" t="s">
        <v>200</v>
      </c>
      <c r="H311" s="140">
        <v>365.55700000000002</v>
      </c>
      <c r="I311" s="141"/>
      <c r="J311" s="142">
        <f>ROUND(I311*H311,2)</f>
        <v>0</v>
      </c>
      <c r="K311" s="138" t="s">
        <v>201</v>
      </c>
      <c r="L311" s="32"/>
      <c r="M311" s="143" t="s">
        <v>1</v>
      </c>
      <c r="N311" s="144" t="s">
        <v>42</v>
      </c>
      <c r="P311" s="145">
        <f>O311*H311</f>
        <v>0</v>
      </c>
      <c r="Q311" s="145">
        <v>4.3800000000000002E-3</v>
      </c>
      <c r="R311" s="145">
        <f>Q311*H311</f>
        <v>1.6011396600000001</v>
      </c>
      <c r="S311" s="145">
        <v>0</v>
      </c>
      <c r="T311" s="146">
        <f>S311*H311</f>
        <v>0</v>
      </c>
      <c r="AR311" s="147" t="s">
        <v>202</v>
      </c>
      <c r="AT311" s="147" t="s">
        <v>197</v>
      </c>
      <c r="AU311" s="147" t="s">
        <v>86</v>
      </c>
      <c r="AY311" s="17" t="s">
        <v>195</v>
      </c>
      <c r="BE311" s="148">
        <f>IF(N311="základní",J311,0)</f>
        <v>0</v>
      </c>
      <c r="BF311" s="148">
        <f>IF(N311="snížená",J311,0)</f>
        <v>0</v>
      </c>
      <c r="BG311" s="148">
        <f>IF(N311="zákl. přenesená",J311,0)</f>
        <v>0</v>
      </c>
      <c r="BH311" s="148">
        <f>IF(N311="sníž. přenesená",J311,0)</f>
        <v>0</v>
      </c>
      <c r="BI311" s="148">
        <f>IF(N311="nulová",J311,0)</f>
        <v>0</v>
      </c>
      <c r="BJ311" s="17" t="s">
        <v>84</v>
      </c>
      <c r="BK311" s="148">
        <f>ROUND(I311*H311,2)</f>
        <v>0</v>
      </c>
      <c r="BL311" s="17" t="s">
        <v>202</v>
      </c>
      <c r="BM311" s="147" t="s">
        <v>2573</v>
      </c>
    </row>
    <row r="312" spans="2:65" s="12" customFormat="1" ht="10.199999999999999">
      <c r="B312" s="149"/>
      <c r="D312" s="150" t="s">
        <v>204</v>
      </c>
      <c r="E312" s="151" t="s">
        <v>1</v>
      </c>
      <c r="F312" s="152" t="s">
        <v>806</v>
      </c>
      <c r="H312" s="151" t="s">
        <v>1</v>
      </c>
      <c r="I312" s="153"/>
      <c r="L312" s="149"/>
      <c r="M312" s="154"/>
      <c r="T312" s="155"/>
      <c r="AT312" s="151" t="s">
        <v>204</v>
      </c>
      <c r="AU312" s="151" t="s">
        <v>86</v>
      </c>
      <c r="AV312" s="12" t="s">
        <v>84</v>
      </c>
      <c r="AW312" s="12" t="s">
        <v>32</v>
      </c>
      <c r="AX312" s="12" t="s">
        <v>77</v>
      </c>
      <c r="AY312" s="151" t="s">
        <v>195</v>
      </c>
    </row>
    <row r="313" spans="2:65" s="12" customFormat="1" ht="10.199999999999999">
      <c r="B313" s="149"/>
      <c r="D313" s="150" t="s">
        <v>204</v>
      </c>
      <c r="E313" s="151" t="s">
        <v>1</v>
      </c>
      <c r="F313" s="152" t="s">
        <v>843</v>
      </c>
      <c r="H313" s="151" t="s">
        <v>1</v>
      </c>
      <c r="I313" s="153"/>
      <c r="L313" s="149"/>
      <c r="M313" s="154"/>
      <c r="T313" s="155"/>
      <c r="AT313" s="151" t="s">
        <v>204</v>
      </c>
      <c r="AU313" s="151" t="s">
        <v>86</v>
      </c>
      <c r="AV313" s="12" t="s">
        <v>84</v>
      </c>
      <c r="AW313" s="12" t="s">
        <v>32</v>
      </c>
      <c r="AX313" s="12" t="s">
        <v>77</v>
      </c>
      <c r="AY313" s="151" t="s">
        <v>195</v>
      </c>
    </row>
    <row r="314" spans="2:65" s="13" customFormat="1" ht="10.199999999999999">
      <c r="B314" s="156"/>
      <c r="D314" s="150" t="s">
        <v>204</v>
      </c>
      <c r="E314" s="157" t="s">
        <v>1</v>
      </c>
      <c r="F314" s="158" t="s">
        <v>2088</v>
      </c>
      <c r="H314" s="159">
        <v>39.923999999999999</v>
      </c>
      <c r="I314" s="160"/>
      <c r="L314" s="156"/>
      <c r="M314" s="161"/>
      <c r="T314" s="162"/>
      <c r="AT314" s="157" t="s">
        <v>204</v>
      </c>
      <c r="AU314" s="157" t="s">
        <v>86</v>
      </c>
      <c r="AV314" s="13" t="s">
        <v>86</v>
      </c>
      <c r="AW314" s="13" t="s">
        <v>32</v>
      </c>
      <c r="AX314" s="13" t="s">
        <v>77</v>
      </c>
      <c r="AY314" s="157" t="s">
        <v>195</v>
      </c>
    </row>
    <row r="315" spans="2:65" s="12" customFormat="1" ht="10.199999999999999">
      <c r="B315" s="149"/>
      <c r="D315" s="150" t="s">
        <v>204</v>
      </c>
      <c r="E315" s="151" t="s">
        <v>1</v>
      </c>
      <c r="F315" s="152" t="s">
        <v>845</v>
      </c>
      <c r="H315" s="151" t="s">
        <v>1</v>
      </c>
      <c r="I315" s="153"/>
      <c r="L315" s="149"/>
      <c r="M315" s="154"/>
      <c r="T315" s="155"/>
      <c r="AT315" s="151" t="s">
        <v>204</v>
      </c>
      <c r="AU315" s="151" t="s">
        <v>86</v>
      </c>
      <c r="AV315" s="12" t="s">
        <v>84</v>
      </c>
      <c r="AW315" s="12" t="s">
        <v>32</v>
      </c>
      <c r="AX315" s="12" t="s">
        <v>77</v>
      </c>
      <c r="AY315" s="151" t="s">
        <v>195</v>
      </c>
    </row>
    <row r="316" spans="2:65" s="13" customFormat="1" ht="10.199999999999999">
      <c r="B316" s="156"/>
      <c r="D316" s="150" t="s">
        <v>204</v>
      </c>
      <c r="E316" s="157" t="s">
        <v>1</v>
      </c>
      <c r="F316" s="158" t="s">
        <v>2089</v>
      </c>
      <c r="H316" s="159">
        <v>24.952999999999999</v>
      </c>
      <c r="I316" s="160"/>
      <c r="L316" s="156"/>
      <c r="M316" s="161"/>
      <c r="T316" s="162"/>
      <c r="AT316" s="157" t="s">
        <v>204</v>
      </c>
      <c r="AU316" s="157" t="s">
        <v>86</v>
      </c>
      <c r="AV316" s="13" t="s">
        <v>86</v>
      </c>
      <c r="AW316" s="13" t="s">
        <v>32</v>
      </c>
      <c r="AX316" s="13" t="s">
        <v>77</v>
      </c>
      <c r="AY316" s="157" t="s">
        <v>195</v>
      </c>
    </row>
    <row r="317" spans="2:65" s="12" customFormat="1" ht="10.199999999999999">
      <c r="B317" s="149"/>
      <c r="D317" s="150" t="s">
        <v>204</v>
      </c>
      <c r="E317" s="151" t="s">
        <v>1</v>
      </c>
      <c r="F317" s="152" t="s">
        <v>847</v>
      </c>
      <c r="H317" s="151" t="s">
        <v>1</v>
      </c>
      <c r="I317" s="153"/>
      <c r="L317" s="149"/>
      <c r="M317" s="154"/>
      <c r="T317" s="155"/>
      <c r="AT317" s="151" t="s">
        <v>204</v>
      </c>
      <c r="AU317" s="151" t="s">
        <v>86</v>
      </c>
      <c r="AV317" s="12" t="s">
        <v>84</v>
      </c>
      <c r="AW317" s="12" t="s">
        <v>32</v>
      </c>
      <c r="AX317" s="12" t="s">
        <v>77</v>
      </c>
      <c r="AY317" s="151" t="s">
        <v>195</v>
      </c>
    </row>
    <row r="318" spans="2:65" s="13" customFormat="1" ht="10.199999999999999">
      <c r="B318" s="156"/>
      <c r="D318" s="150" t="s">
        <v>204</v>
      </c>
      <c r="E318" s="157" t="s">
        <v>1</v>
      </c>
      <c r="F318" s="158" t="s">
        <v>2090</v>
      </c>
      <c r="H318" s="159">
        <v>220.83</v>
      </c>
      <c r="I318" s="160"/>
      <c r="L318" s="156"/>
      <c r="M318" s="161"/>
      <c r="T318" s="162"/>
      <c r="AT318" s="157" t="s">
        <v>204</v>
      </c>
      <c r="AU318" s="157" t="s">
        <v>86</v>
      </c>
      <c r="AV318" s="13" t="s">
        <v>86</v>
      </c>
      <c r="AW318" s="13" t="s">
        <v>32</v>
      </c>
      <c r="AX318" s="13" t="s">
        <v>77</v>
      </c>
      <c r="AY318" s="157" t="s">
        <v>195</v>
      </c>
    </row>
    <row r="319" spans="2:65" s="13" customFormat="1" ht="10.199999999999999">
      <c r="B319" s="156"/>
      <c r="D319" s="150" t="s">
        <v>204</v>
      </c>
      <c r="E319" s="157" t="s">
        <v>1</v>
      </c>
      <c r="F319" s="158" t="s">
        <v>2091</v>
      </c>
      <c r="H319" s="159">
        <v>13.4</v>
      </c>
      <c r="I319" s="160"/>
      <c r="L319" s="156"/>
      <c r="M319" s="161"/>
      <c r="T319" s="162"/>
      <c r="AT319" s="157" t="s">
        <v>204</v>
      </c>
      <c r="AU319" s="157" t="s">
        <v>86</v>
      </c>
      <c r="AV319" s="13" t="s">
        <v>86</v>
      </c>
      <c r="AW319" s="13" t="s">
        <v>32</v>
      </c>
      <c r="AX319" s="13" t="s">
        <v>77</v>
      </c>
      <c r="AY319" s="157" t="s">
        <v>195</v>
      </c>
    </row>
    <row r="320" spans="2:65" s="12" customFormat="1" ht="10.199999999999999">
      <c r="B320" s="149"/>
      <c r="D320" s="150" t="s">
        <v>204</v>
      </c>
      <c r="E320" s="151" t="s">
        <v>1</v>
      </c>
      <c r="F320" s="152" t="s">
        <v>850</v>
      </c>
      <c r="H320" s="151" t="s">
        <v>1</v>
      </c>
      <c r="I320" s="153"/>
      <c r="L320" s="149"/>
      <c r="M320" s="154"/>
      <c r="T320" s="155"/>
      <c r="AT320" s="151" t="s">
        <v>204</v>
      </c>
      <c r="AU320" s="151" t="s">
        <v>86</v>
      </c>
      <c r="AV320" s="12" t="s">
        <v>84</v>
      </c>
      <c r="AW320" s="12" t="s">
        <v>32</v>
      </c>
      <c r="AX320" s="12" t="s">
        <v>77</v>
      </c>
      <c r="AY320" s="151" t="s">
        <v>195</v>
      </c>
    </row>
    <row r="321" spans="2:65" s="13" customFormat="1" ht="10.199999999999999">
      <c r="B321" s="156"/>
      <c r="D321" s="150" t="s">
        <v>204</v>
      </c>
      <c r="E321" s="157" t="s">
        <v>1</v>
      </c>
      <c r="F321" s="158" t="s">
        <v>2092</v>
      </c>
      <c r="H321" s="159">
        <v>18.25</v>
      </c>
      <c r="I321" s="160"/>
      <c r="L321" s="156"/>
      <c r="M321" s="161"/>
      <c r="T321" s="162"/>
      <c r="AT321" s="157" t="s">
        <v>204</v>
      </c>
      <c r="AU321" s="157" t="s">
        <v>86</v>
      </c>
      <c r="AV321" s="13" t="s">
        <v>86</v>
      </c>
      <c r="AW321" s="13" t="s">
        <v>32</v>
      </c>
      <c r="AX321" s="13" t="s">
        <v>77</v>
      </c>
      <c r="AY321" s="157" t="s">
        <v>195</v>
      </c>
    </row>
    <row r="322" spans="2:65" s="13" customFormat="1" ht="10.199999999999999">
      <c r="B322" s="156"/>
      <c r="D322" s="150" t="s">
        <v>204</v>
      </c>
      <c r="E322" s="157" t="s">
        <v>1</v>
      </c>
      <c r="F322" s="158" t="s">
        <v>2574</v>
      </c>
      <c r="H322" s="159">
        <v>-13.5</v>
      </c>
      <c r="I322" s="160"/>
      <c r="L322" s="156"/>
      <c r="M322" s="161"/>
      <c r="T322" s="162"/>
      <c r="AT322" s="157" t="s">
        <v>204</v>
      </c>
      <c r="AU322" s="157" t="s">
        <v>86</v>
      </c>
      <c r="AV322" s="13" t="s">
        <v>86</v>
      </c>
      <c r="AW322" s="13" t="s">
        <v>32</v>
      </c>
      <c r="AX322" s="13" t="s">
        <v>77</v>
      </c>
      <c r="AY322" s="157" t="s">
        <v>195</v>
      </c>
    </row>
    <row r="323" spans="2:65" s="13" customFormat="1" ht="10.199999999999999">
      <c r="B323" s="156"/>
      <c r="D323" s="150" t="s">
        <v>204</v>
      </c>
      <c r="E323" s="157" t="s">
        <v>1</v>
      </c>
      <c r="F323" s="158" t="s">
        <v>853</v>
      </c>
      <c r="H323" s="159">
        <v>2.8</v>
      </c>
      <c r="I323" s="160"/>
      <c r="L323" s="156"/>
      <c r="M323" s="161"/>
      <c r="T323" s="162"/>
      <c r="AT323" s="157" t="s">
        <v>204</v>
      </c>
      <c r="AU323" s="157" t="s">
        <v>86</v>
      </c>
      <c r="AV323" s="13" t="s">
        <v>86</v>
      </c>
      <c r="AW323" s="13" t="s">
        <v>32</v>
      </c>
      <c r="AX323" s="13" t="s">
        <v>77</v>
      </c>
      <c r="AY323" s="157" t="s">
        <v>195</v>
      </c>
    </row>
    <row r="324" spans="2:65" s="12" customFormat="1" ht="10.199999999999999">
      <c r="B324" s="149"/>
      <c r="D324" s="150" t="s">
        <v>204</v>
      </c>
      <c r="E324" s="151" t="s">
        <v>1</v>
      </c>
      <c r="F324" s="152" t="s">
        <v>854</v>
      </c>
      <c r="H324" s="151" t="s">
        <v>1</v>
      </c>
      <c r="I324" s="153"/>
      <c r="L324" s="149"/>
      <c r="M324" s="154"/>
      <c r="T324" s="155"/>
      <c r="AT324" s="151" t="s">
        <v>204</v>
      </c>
      <c r="AU324" s="151" t="s">
        <v>86</v>
      </c>
      <c r="AV324" s="12" t="s">
        <v>84</v>
      </c>
      <c r="AW324" s="12" t="s">
        <v>32</v>
      </c>
      <c r="AX324" s="12" t="s">
        <v>77</v>
      </c>
      <c r="AY324" s="151" t="s">
        <v>195</v>
      </c>
    </row>
    <row r="325" spans="2:65" s="13" customFormat="1" ht="10.199999999999999">
      <c r="B325" s="156"/>
      <c r="D325" s="150" t="s">
        <v>204</v>
      </c>
      <c r="E325" s="157" t="s">
        <v>1</v>
      </c>
      <c r="F325" s="158" t="s">
        <v>2095</v>
      </c>
      <c r="H325" s="159">
        <v>121.18</v>
      </c>
      <c r="I325" s="160"/>
      <c r="L325" s="156"/>
      <c r="M325" s="161"/>
      <c r="T325" s="162"/>
      <c r="AT325" s="157" t="s">
        <v>204</v>
      </c>
      <c r="AU325" s="157" t="s">
        <v>86</v>
      </c>
      <c r="AV325" s="13" t="s">
        <v>86</v>
      </c>
      <c r="AW325" s="13" t="s">
        <v>32</v>
      </c>
      <c r="AX325" s="13" t="s">
        <v>77</v>
      </c>
      <c r="AY325" s="157" t="s">
        <v>195</v>
      </c>
    </row>
    <row r="326" spans="2:65" s="13" customFormat="1" ht="10.199999999999999">
      <c r="B326" s="156"/>
      <c r="D326" s="150" t="s">
        <v>204</v>
      </c>
      <c r="E326" s="157" t="s">
        <v>1</v>
      </c>
      <c r="F326" s="158" t="s">
        <v>2575</v>
      </c>
      <c r="H326" s="159">
        <v>-89.64</v>
      </c>
      <c r="I326" s="160"/>
      <c r="L326" s="156"/>
      <c r="M326" s="161"/>
      <c r="T326" s="162"/>
      <c r="AT326" s="157" t="s">
        <v>204</v>
      </c>
      <c r="AU326" s="157" t="s">
        <v>86</v>
      </c>
      <c r="AV326" s="13" t="s">
        <v>86</v>
      </c>
      <c r="AW326" s="13" t="s">
        <v>32</v>
      </c>
      <c r="AX326" s="13" t="s">
        <v>77</v>
      </c>
      <c r="AY326" s="157" t="s">
        <v>195</v>
      </c>
    </row>
    <row r="327" spans="2:65" s="12" customFormat="1" ht="10.199999999999999">
      <c r="B327" s="149"/>
      <c r="D327" s="150" t="s">
        <v>204</v>
      </c>
      <c r="E327" s="151" t="s">
        <v>1</v>
      </c>
      <c r="F327" s="152" t="s">
        <v>362</v>
      </c>
      <c r="H327" s="151" t="s">
        <v>1</v>
      </c>
      <c r="I327" s="153"/>
      <c r="L327" s="149"/>
      <c r="M327" s="154"/>
      <c r="T327" s="155"/>
      <c r="AT327" s="151" t="s">
        <v>204</v>
      </c>
      <c r="AU327" s="151" t="s">
        <v>86</v>
      </c>
      <c r="AV327" s="12" t="s">
        <v>84</v>
      </c>
      <c r="AW327" s="12" t="s">
        <v>32</v>
      </c>
      <c r="AX327" s="12" t="s">
        <v>77</v>
      </c>
      <c r="AY327" s="151" t="s">
        <v>195</v>
      </c>
    </row>
    <row r="328" spans="2:65" s="13" customFormat="1" ht="10.199999999999999">
      <c r="B328" s="156"/>
      <c r="D328" s="150" t="s">
        <v>204</v>
      </c>
      <c r="E328" s="157" t="s">
        <v>1</v>
      </c>
      <c r="F328" s="158" t="s">
        <v>2576</v>
      </c>
      <c r="H328" s="159">
        <v>27.36</v>
      </c>
      <c r="I328" s="160"/>
      <c r="L328" s="156"/>
      <c r="M328" s="161"/>
      <c r="T328" s="162"/>
      <c r="AT328" s="157" t="s">
        <v>204</v>
      </c>
      <c r="AU328" s="157" t="s">
        <v>86</v>
      </c>
      <c r="AV328" s="13" t="s">
        <v>86</v>
      </c>
      <c r="AW328" s="13" t="s">
        <v>32</v>
      </c>
      <c r="AX328" s="13" t="s">
        <v>77</v>
      </c>
      <c r="AY328" s="157" t="s">
        <v>195</v>
      </c>
    </row>
    <row r="329" spans="2:65" s="14" customFormat="1" ht="10.199999999999999">
      <c r="B329" s="163"/>
      <c r="D329" s="150" t="s">
        <v>204</v>
      </c>
      <c r="E329" s="164" t="s">
        <v>1</v>
      </c>
      <c r="F329" s="165" t="s">
        <v>220</v>
      </c>
      <c r="H329" s="166">
        <v>365.55700000000002</v>
      </c>
      <c r="I329" s="167"/>
      <c r="L329" s="163"/>
      <c r="M329" s="168"/>
      <c r="T329" s="169"/>
      <c r="AT329" s="164" t="s">
        <v>204</v>
      </c>
      <c r="AU329" s="164" t="s">
        <v>86</v>
      </c>
      <c r="AV329" s="14" t="s">
        <v>202</v>
      </c>
      <c r="AW329" s="14" t="s">
        <v>32</v>
      </c>
      <c r="AX329" s="14" t="s">
        <v>84</v>
      </c>
      <c r="AY329" s="164" t="s">
        <v>195</v>
      </c>
    </row>
    <row r="330" spans="2:65" s="1" customFormat="1" ht="24.15" customHeight="1">
      <c r="B330" s="32"/>
      <c r="C330" s="136" t="s">
        <v>423</v>
      </c>
      <c r="D330" s="136" t="s">
        <v>197</v>
      </c>
      <c r="E330" s="137" t="s">
        <v>858</v>
      </c>
      <c r="F330" s="138" t="s">
        <v>859</v>
      </c>
      <c r="G330" s="139" t="s">
        <v>329</v>
      </c>
      <c r="H330" s="140">
        <v>253.8</v>
      </c>
      <c r="I330" s="141"/>
      <c r="J330" s="142">
        <f>ROUND(I330*H330,2)</f>
        <v>0</v>
      </c>
      <c r="K330" s="138" t="s">
        <v>201</v>
      </c>
      <c r="L330" s="32"/>
      <c r="M330" s="143" t="s">
        <v>1</v>
      </c>
      <c r="N330" s="144" t="s">
        <v>42</v>
      </c>
      <c r="P330" s="145">
        <f>O330*H330</f>
        <v>0</v>
      </c>
      <c r="Q330" s="145">
        <v>0</v>
      </c>
      <c r="R330" s="145">
        <f>Q330*H330</f>
        <v>0</v>
      </c>
      <c r="S330" s="145">
        <v>0</v>
      </c>
      <c r="T330" s="146">
        <f>S330*H330</f>
        <v>0</v>
      </c>
      <c r="AR330" s="147" t="s">
        <v>202</v>
      </c>
      <c r="AT330" s="147" t="s">
        <v>197</v>
      </c>
      <c r="AU330" s="147" t="s">
        <v>86</v>
      </c>
      <c r="AY330" s="17" t="s">
        <v>195</v>
      </c>
      <c r="BE330" s="148">
        <f>IF(N330="základní",J330,0)</f>
        <v>0</v>
      </c>
      <c r="BF330" s="148">
        <f>IF(N330="snížená",J330,0)</f>
        <v>0</v>
      </c>
      <c r="BG330" s="148">
        <f>IF(N330="zákl. přenesená",J330,0)</f>
        <v>0</v>
      </c>
      <c r="BH330" s="148">
        <f>IF(N330="sníž. přenesená",J330,0)</f>
        <v>0</v>
      </c>
      <c r="BI330" s="148">
        <f>IF(N330="nulová",J330,0)</f>
        <v>0</v>
      </c>
      <c r="BJ330" s="17" t="s">
        <v>84</v>
      </c>
      <c r="BK330" s="148">
        <f>ROUND(I330*H330,2)</f>
        <v>0</v>
      </c>
      <c r="BL330" s="17" t="s">
        <v>202</v>
      </c>
      <c r="BM330" s="147" t="s">
        <v>2577</v>
      </c>
    </row>
    <row r="331" spans="2:65" s="12" customFormat="1" ht="10.199999999999999">
      <c r="B331" s="149"/>
      <c r="D331" s="150" t="s">
        <v>204</v>
      </c>
      <c r="E331" s="151" t="s">
        <v>1</v>
      </c>
      <c r="F331" s="152" t="s">
        <v>827</v>
      </c>
      <c r="H331" s="151" t="s">
        <v>1</v>
      </c>
      <c r="I331" s="153"/>
      <c r="L331" s="149"/>
      <c r="M331" s="154"/>
      <c r="T331" s="155"/>
      <c r="AT331" s="151" t="s">
        <v>204</v>
      </c>
      <c r="AU331" s="151" t="s">
        <v>86</v>
      </c>
      <c r="AV331" s="12" t="s">
        <v>84</v>
      </c>
      <c r="AW331" s="12" t="s">
        <v>32</v>
      </c>
      <c r="AX331" s="12" t="s">
        <v>77</v>
      </c>
      <c r="AY331" s="151" t="s">
        <v>195</v>
      </c>
    </row>
    <row r="332" spans="2:65" s="13" customFormat="1" ht="10.199999999999999">
      <c r="B332" s="156"/>
      <c r="D332" s="150" t="s">
        <v>204</v>
      </c>
      <c r="E332" s="157" t="s">
        <v>1</v>
      </c>
      <c r="F332" s="158" t="s">
        <v>2101</v>
      </c>
      <c r="H332" s="159">
        <v>126.4</v>
      </c>
      <c r="I332" s="160"/>
      <c r="L332" s="156"/>
      <c r="M332" s="161"/>
      <c r="T332" s="162"/>
      <c r="AT332" s="157" t="s">
        <v>204</v>
      </c>
      <c r="AU332" s="157" t="s">
        <v>86</v>
      </c>
      <c r="AV332" s="13" t="s">
        <v>86</v>
      </c>
      <c r="AW332" s="13" t="s">
        <v>32</v>
      </c>
      <c r="AX332" s="13" t="s">
        <v>77</v>
      </c>
      <c r="AY332" s="157" t="s">
        <v>195</v>
      </c>
    </row>
    <row r="333" spans="2:65" s="13" customFormat="1" ht="10.199999999999999">
      <c r="B333" s="156"/>
      <c r="D333" s="150" t="s">
        <v>204</v>
      </c>
      <c r="E333" s="157" t="s">
        <v>1</v>
      </c>
      <c r="F333" s="158" t="s">
        <v>2102</v>
      </c>
      <c r="H333" s="159">
        <v>41.6</v>
      </c>
      <c r="I333" s="160"/>
      <c r="L333" s="156"/>
      <c r="M333" s="161"/>
      <c r="T333" s="162"/>
      <c r="AT333" s="157" t="s">
        <v>204</v>
      </c>
      <c r="AU333" s="157" t="s">
        <v>86</v>
      </c>
      <c r="AV333" s="13" t="s">
        <v>86</v>
      </c>
      <c r="AW333" s="13" t="s">
        <v>32</v>
      </c>
      <c r="AX333" s="13" t="s">
        <v>77</v>
      </c>
      <c r="AY333" s="157" t="s">
        <v>195</v>
      </c>
    </row>
    <row r="334" spans="2:65" s="13" customFormat="1" ht="10.199999999999999">
      <c r="B334" s="156"/>
      <c r="D334" s="150" t="s">
        <v>204</v>
      </c>
      <c r="E334" s="157" t="s">
        <v>1</v>
      </c>
      <c r="F334" s="158" t="s">
        <v>2103</v>
      </c>
      <c r="H334" s="159">
        <v>14.4</v>
      </c>
      <c r="I334" s="160"/>
      <c r="L334" s="156"/>
      <c r="M334" s="161"/>
      <c r="T334" s="162"/>
      <c r="AT334" s="157" t="s">
        <v>204</v>
      </c>
      <c r="AU334" s="157" t="s">
        <v>86</v>
      </c>
      <c r="AV334" s="13" t="s">
        <v>86</v>
      </c>
      <c r="AW334" s="13" t="s">
        <v>32</v>
      </c>
      <c r="AX334" s="13" t="s">
        <v>77</v>
      </c>
      <c r="AY334" s="157" t="s">
        <v>195</v>
      </c>
    </row>
    <row r="335" spans="2:65" s="13" customFormat="1" ht="10.199999999999999">
      <c r="B335" s="156"/>
      <c r="D335" s="150" t="s">
        <v>204</v>
      </c>
      <c r="E335" s="157" t="s">
        <v>1</v>
      </c>
      <c r="F335" s="158" t="s">
        <v>2104</v>
      </c>
      <c r="H335" s="159">
        <v>18</v>
      </c>
      <c r="I335" s="160"/>
      <c r="L335" s="156"/>
      <c r="M335" s="161"/>
      <c r="T335" s="162"/>
      <c r="AT335" s="157" t="s">
        <v>204</v>
      </c>
      <c r="AU335" s="157" t="s">
        <v>86</v>
      </c>
      <c r="AV335" s="13" t="s">
        <v>86</v>
      </c>
      <c r="AW335" s="13" t="s">
        <v>32</v>
      </c>
      <c r="AX335" s="13" t="s">
        <v>77</v>
      </c>
      <c r="AY335" s="157" t="s">
        <v>195</v>
      </c>
    </row>
    <row r="336" spans="2:65" s="15" customFormat="1" ht="10.199999999999999">
      <c r="B336" s="173"/>
      <c r="D336" s="150" t="s">
        <v>204</v>
      </c>
      <c r="E336" s="174" t="s">
        <v>1</v>
      </c>
      <c r="F336" s="175" t="s">
        <v>281</v>
      </c>
      <c r="H336" s="176">
        <v>200.4</v>
      </c>
      <c r="I336" s="177"/>
      <c r="L336" s="173"/>
      <c r="M336" s="178"/>
      <c r="T336" s="179"/>
      <c r="AT336" s="174" t="s">
        <v>204</v>
      </c>
      <c r="AU336" s="174" t="s">
        <v>86</v>
      </c>
      <c r="AV336" s="15" t="s">
        <v>100</v>
      </c>
      <c r="AW336" s="15" t="s">
        <v>32</v>
      </c>
      <c r="AX336" s="15" t="s">
        <v>77</v>
      </c>
      <c r="AY336" s="174" t="s">
        <v>195</v>
      </c>
    </row>
    <row r="337" spans="2:65" s="12" customFormat="1" ht="10.199999999999999">
      <c r="B337" s="149"/>
      <c r="D337" s="150" t="s">
        <v>204</v>
      </c>
      <c r="E337" s="151" t="s">
        <v>1</v>
      </c>
      <c r="F337" s="152" t="s">
        <v>865</v>
      </c>
      <c r="H337" s="151" t="s">
        <v>1</v>
      </c>
      <c r="I337" s="153"/>
      <c r="L337" s="149"/>
      <c r="M337" s="154"/>
      <c r="T337" s="155"/>
      <c r="AT337" s="151" t="s">
        <v>204</v>
      </c>
      <c r="AU337" s="151" t="s">
        <v>86</v>
      </c>
      <c r="AV337" s="12" t="s">
        <v>84</v>
      </c>
      <c r="AW337" s="12" t="s">
        <v>32</v>
      </c>
      <c r="AX337" s="12" t="s">
        <v>77</v>
      </c>
      <c r="AY337" s="151" t="s">
        <v>195</v>
      </c>
    </row>
    <row r="338" spans="2:65" s="13" customFormat="1" ht="10.199999999999999">
      <c r="B338" s="156"/>
      <c r="D338" s="150" t="s">
        <v>204</v>
      </c>
      <c r="E338" s="157" t="s">
        <v>1</v>
      </c>
      <c r="F338" s="158" t="s">
        <v>2578</v>
      </c>
      <c r="H338" s="159">
        <v>27</v>
      </c>
      <c r="I338" s="160"/>
      <c r="L338" s="156"/>
      <c r="M338" s="161"/>
      <c r="T338" s="162"/>
      <c r="AT338" s="157" t="s">
        <v>204</v>
      </c>
      <c r="AU338" s="157" t="s">
        <v>86</v>
      </c>
      <c r="AV338" s="13" t="s">
        <v>86</v>
      </c>
      <c r="AW338" s="13" t="s">
        <v>32</v>
      </c>
      <c r="AX338" s="13" t="s">
        <v>77</v>
      </c>
      <c r="AY338" s="157" t="s">
        <v>195</v>
      </c>
    </row>
    <row r="339" spans="2:65" s="13" customFormat="1" ht="10.199999999999999">
      <c r="B339" s="156"/>
      <c r="D339" s="150" t="s">
        <v>204</v>
      </c>
      <c r="E339" s="157" t="s">
        <v>1</v>
      </c>
      <c r="F339" s="158" t="s">
        <v>1984</v>
      </c>
      <c r="H339" s="159">
        <v>26.4</v>
      </c>
      <c r="I339" s="160"/>
      <c r="L339" s="156"/>
      <c r="M339" s="161"/>
      <c r="T339" s="162"/>
      <c r="AT339" s="157" t="s">
        <v>204</v>
      </c>
      <c r="AU339" s="157" t="s">
        <v>86</v>
      </c>
      <c r="AV339" s="13" t="s">
        <v>86</v>
      </c>
      <c r="AW339" s="13" t="s">
        <v>32</v>
      </c>
      <c r="AX339" s="13" t="s">
        <v>77</v>
      </c>
      <c r="AY339" s="157" t="s">
        <v>195</v>
      </c>
    </row>
    <row r="340" spans="2:65" s="15" customFormat="1" ht="10.199999999999999">
      <c r="B340" s="173"/>
      <c r="D340" s="150" t="s">
        <v>204</v>
      </c>
      <c r="E340" s="174" t="s">
        <v>1</v>
      </c>
      <c r="F340" s="175" t="s">
        <v>281</v>
      </c>
      <c r="H340" s="176">
        <v>53.4</v>
      </c>
      <c r="I340" s="177"/>
      <c r="L340" s="173"/>
      <c r="M340" s="178"/>
      <c r="T340" s="179"/>
      <c r="AT340" s="174" t="s">
        <v>204</v>
      </c>
      <c r="AU340" s="174" t="s">
        <v>86</v>
      </c>
      <c r="AV340" s="15" t="s">
        <v>100</v>
      </c>
      <c r="AW340" s="15" t="s">
        <v>32</v>
      </c>
      <c r="AX340" s="15" t="s">
        <v>77</v>
      </c>
      <c r="AY340" s="174" t="s">
        <v>195</v>
      </c>
    </row>
    <row r="341" spans="2:65" s="14" customFormat="1" ht="10.199999999999999">
      <c r="B341" s="163"/>
      <c r="D341" s="150" t="s">
        <v>204</v>
      </c>
      <c r="E341" s="164" t="s">
        <v>1</v>
      </c>
      <c r="F341" s="165" t="s">
        <v>220</v>
      </c>
      <c r="H341" s="166">
        <v>253.8</v>
      </c>
      <c r="I341" s="167"/>
      <c r="L341" s="163"/>
      <c r="M341" s="168"/>
      <c r="T341" s="169"/>
      <c r="AT341" s="164" t="s">
        <v>204</v>
      </c>
      <c r="AU341" s="164" t="s">
        <v>86</v>
      </c>
      <c r="AV341" s="14" t="s">
        <v>202</v>
      </c>
      <c r="AW341" s="14" t="s">
        <v>32</v>
      </c>
      <c r="AX341" s="14" t="s">
        <v>84</v>
      </c>
      <c r="AY341" s="164" t="s">
        <v>195</v>
      </c>
    </row>
    <row r="342" spans="2:65" s="1" customFormat="1" ht="16.5" customHeight="1">
      <c r="B342" s="32"/>
      <c r="C342" s="183" t="s">
        <v>429</v>
      </c>
      <c r="D342" s="183" t="s">
        <v>612</v>
      </c>
      <c r="E342" s="184" t="s">
        <v>867</v>
      </c>
      <c r="F342" s="185" t="s">
        <v>868</v>
      </c>
      <c r="G342" s="186" t="s">
        <v>329</v>
      </c>
      <c r="H342" s="187">
        <v>220.44</v>
      </c>
      <c r="I342" s="188"/>
      <c r="J342" s="189">
        <f>ROUND(I342*H342,2)</f>
        <v>0</v>
      </c>
      <c r="K342" s="185" t="s">
        <v>201</v>
      </c>
      <c r="L342" s="190"/>
      <c r="M342" s="191" t="s">
        <v>1</v>
      </c>
      <c r="N342" s="192" t="s">
        <v>42</v>
      </c>
      <c r="P342" s="145">
        <f>O342*H342</f>
        <v>0</v>
      </c>
      <c r="Q342" s="145">
        <v>1E-4</v>
      </c>
      <c r="R342" s="145">
        <f>Q342*H342</f>
        <v>2.2044000000000001E-2</v>
      </c>
      <c r="S342" s="145">
        <v>0</v>
      </c>
      <c r="T342" s="146">
        <f>S342*H342</f>
        <v>0</v>
      </c>
      <c r="AR342" s="147" t="s">
        <v>240</v>
      </c>
      <c r="AT342" s="147" t="s">
        <v>612</v>
      </c>
      <c r="AU342" s="147" t="s">
        <v>86</v>
      </c>
      <c r="AY342" s="17" t="s">
        <v>195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84</v>
      </c>
      <c r="BK342" s="148">
        <f>ROUND(I342*H342,2)</f>
        <v>0</v>
      </c>
      <c r="BL342" s="17" t="s">
        <v>202</v>
      </c>
      <c r="BM342" s="147" t="s">
        <v>2579</v>
      </c>
    </row>
    <row r="343" spans="2:65" s="13" customFormat="1" ht="10.199999999999999">
      <c r="B343" s="156"/>
      <c r="D343" s="150" t="s">
        <v>204</v>
      </c>
      <c r="E343" s="157" t="s">
        <v>1</v>
      </c>
      <c r="F343" s="158" t="s">
        <v>2108</v>
      </c>
      <c r="H343" s="159">
        <v>200.4</v>
      </c>
      <c r="I343" s="160"/>
      <c r="L343" s="156"/>
      <c r="M343" s="161"/>
      <c r="T343" s="162"/>
      <c r="AT343" s="157" t="s">
        <v>204</v>
      </c>
      <c r="AU343" s="157" t="s">
        <v>86</v>
      </c>
      <c r="AV343" s="13" t="s">
        <v>86</v>
      </c>
      <c r="AW343" s="13" t="s">
        <v>32</v>
      </c>
      <c r="AX343" s="13" t="s">
        <v>84</v>
      </c>
      <c r="AY343" s="157" t="s">
        <v>195</v>
      </c>
    </row>
    <row r="344" spans="2:65" s="13" customFormat="1" ht="10.199999999999999">
      <c r="B344" s="156"/>
      <c r="D344" s="150" t="s">
        <v>204</v>
      </c>
      <c r="F344" s="158" t="s">
        <v>2109</v>
      </c>
      <c r="H344" s="159">
        <v>220.44</v>
      </c>
      <c r="I344" s="160"/>
      <c r="L344" s="156"/>
      <c r="M344" s="161"/>
      <c r="T344" s="162"/>
      <c r="AT344" s="157" t="s">
        <v>204</v>
      </c>
      <c r="AU344" s="157" t="s">
        <v>86</v>
      </c>
      <c r="AV344" s="13" t="s">
        <v>86</v>
      </c>
      <c r="AW344" s="13" t="s">
        <v>4</v>
      </c>
      <c r="AX344" s="13" t="s">
        <v>84</v>
      </c>
      <c r="AY344" s="157" t="s">
        <v>195</v>
      </c>
    </row>
    <row r="345" spans="2:65" s="1" customFormat="1" ht="24.15" customHeight="1">
      <c r="B345" s="32"/>
      <c r="C345" s="183" t="s">
        <v>436</v>
      </c>
      <c r="D345" s="183" t="s">
        <v>612</v>
      </c>
      <c r="E345" s="184" t="s">
        <v>872</v>
      </c>
      <c r="F345" s="185" t="s">
        <v>873</v>
      </c>
      <c r="G345" s="186" t="s">
        <v>329</v>
      </c>
      <c r="H345" s="187">
        <v>58.74</v>
      </c>
      <c r="I345" s="188"/>
      <c r="J345" s="189">
        <f>ROUND(I345*H345,2)</f>
        <v>0</v>
      </c>
      <c r="K345" s="185" t="s">
        <v>201</v>
      </c>
      <c r="L345" s="190"/>
      <c r="M345" s="191" t="s">
        <v>1</v>
      </c>
      <c r="N345" s="192" t="s">
        <v>42</v>
      </c>
      <c r="P345" s="145">
        <f>O345*H345</f>
        <v>0</v>
      </c>
      <c r="Q345" s="145">
        <v>2.9999999999999997E-4</v>
      </c>
      <c r="R345" s="145">
        <f>Q345*H345</f>
        <v>1.7621999999999999E-2</v>
      </c>
      <c r="S345" s="145">
        <v>0</v>
      </c>
      <c r="T345" s="146">
        <f>S345*H345</f>
        <v>0</v>
      </c>
      <c r="AR345" s="147" t="s">
        <v>240</v>
      </c>
      <c r="AT345" s="147" t="s">
        <v>612</v>
      </c>
      <c r="AU345" s="147" t="s">
        <v>86</v>
      </c>
      <c r="AY345" s="17" t="s">
        <v>195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7" t="s">
        <v>84</v>
      </c>
      <c r="BK345" s="148">
        <f>ROUND(I345*H345,2)</f>
        <v>0</v>
      </c>
      <c r="BL345" s="17" t="s">
        <v>202</v>
      </c>
      <c r="BM345" s="147" t="s">
        <v>2580</v>
      </c>
    </row>
    <row r="346" spans="2:65" s="12" customFormat="1" ht="10.199999999999999">
      <c r="B346" s="149"/>
      <c r="D346" s="150" t="s">
        <v>204</v>
      </c>
      <c r="E346" s="151" t="s">
        <v>1</v>
      </c>
      <c r="F346" s="152" t="s">
        <v>825</v>
      </c>
      <c r="H346" s="151" t="s">
        <v>1</v>
      </c>
      <c r="I346" s="153"/>
      <c r="L346" s="149"/>
      <c r="M346" s="154"/>
      <c r="T346" s="155"/>
      <c r="AT346" s="151" t="s">
        <v>204</v>
      </c>
      <c r="AU346" s="151" t="s">
        <v>86</v>
      </c>
      <c r="AV346" s="12" t="s">
        <v>84</v>
      </c>
      <c r="AW346" s="12" t="s">
        <v>32</v>
      </c>
      <c r="AX346" s="12" t="s">
        <v>77</v>
      </c>
      <c r="AY346" s="151" t="s">
        <v>195</v>
      </c>
    </row>
    <row r="347" spans="2:65" s="13" customFormat="1" ht="10.199999999999999">
      <c r="B347" s="156"/>
      <c r="D347" s="150" t="s">
        <v>204</v>
      </c>
      <c r="E347" s="157" t="s">
        <v>1</v>
      </c>
      <c r="F347" s="158" t="s">
        <v>1984</v>
      </c>
      <c r="H347" s="159">
        <v>26.4</v>
      </c>
      <c r="I347" s="160"/>
      <c r="L347" s="156"/>
      <c r="M347" s="161"/>
      <c r="T347" s="162"/>
      <c r="AT347" s="157" t="s">
        <v>204</v>
      </c>
      <c r="AU347" s="157" t="s">
        <v>86</v>
      </c>
      <c r="AV347" s="13" t="s">
        <v>86</v>
      </c>
      <c r="AW347" s="13" t="s">
        <v>32</v>
      </c>
      <c r="AX347" s="13" t="s">
        <v>77</v>
      </c>
      <c r="AY347" s="157" t="s">
        <v>195</v>
      </c>
    </row>
    <row r="348" spans="2:65" s="13" customFormat="1" ht="10.199999999999999">
      <c r="B348" s="156"/>
      <c r="D348" s="150" t="s">
        <v>204</v>
      </c>
      <c r="E348" s="157" t="s">
        <v>1</v>
      </c>
      <c r="F348" s="158" t="s">
        <v>2578</v>
      </c>
      <c r="H348" s="159">
        <v>27</v>
      </c>
      <c r="I348" s="160"/>
      <c r="L348" s="156"/>
      <c r="M348" s="161"/>
      <c r="T348" s="162"/>
      <c r="AT348" s="157" t="s">
        <v>204</v>
      </c>
      <c r="AU348" s="157" t="s">
        <v>86</v>
      </c>
      <c r="AV348" s="13" t="s">
        <v>86</v>
      </c>
      <c r="AW348" s="13" t="s">
        <v>32</v>
      </c>
      <c r="AX348" s="13" t="s">
        <v>77</v>
      </c>
      <c r="AY348" s="157" t="s">
        <v>195</v>
      </c>
    </row>
    <row r="349" spans="2:65" s="14" customFormat="1" ht="10.199999999999999">
      <c r="B349" s="163"/>
      <c r="D349" s="150" t="s">
        <v>204</v>
      </c>
      <c r="E349" s="164" t="s">
        <v>1</v>
      </c>
      <c r="F349" s="165" t="s">
        <v>220</v>
      </c>
      <c r="H349" s="166">
        <v>53.4</v>
      </c>
      <c r="I349" s="167"/>
      <c r="L349" s="163"/>
      <c r="M349" s="168"/>
      <c r="T349" s="169"/>
      <c r="AT349" s="164" t="s">
        <v>204</v>
      </c>
      <c r="AU349" s="164" t="s">
        <v>86</v>
      </c>
      <c r="AV349" s="14" t="s">
        <v>202</v>
      </c>
      <c r="AW349" s="14" t="s">
        <v>32</v>
      </c>
      <c r="AX349" s="14" t="s">
        <v>84</v>
      </c>
      <c r="AY349" s="164" t="s">
        <v>195</v>
      </c>
    </row>
    <row r="350" spans="2:65" s="13" customFormat="1" ht="10.199999999999999">
      <c r="B350" s="156"/>
      <c r="D350" s="150" t="s">
        <v>204</v>
      </c>
      <c r="F350" s="158" t="s">
        <v>2581</v>
      </c>
      <c r="H350" s="159">
        <v>58.74</v>
      </c>
      <c r="I350" s="160"/>
      <c r="L350" s="156"/>
      <c r="M350" s="161"/>
      <c r="T350" s="162"/>
      <c r="AT350" s="157" t="s">
        <v>204</v>
      </c>
      <c r="AU350" s="157" t="s">
        <v>86</v>
      </c>
      <c r="AV350" s="13" t="s">
        <v>86</v>
      </c>
      <c r="AW350" s="13" t="s">
        <v>4</v>
      </c>
      <c r="AX350" s="13" t="s">
        <v>84</v>
      </c>
      <c r="AY350" s="157" t="s">
        <v>195</v>
      </c>
    </row>
    <row r="351" spans="2:65" s="1" customFormat="1" ht="24.15" customHeight="1">
      <c r="B351" s="32"/>
      <c r="C351" s="136" t="s">
        <v>440</v>
      </c>
      <c r="D351" s="136" t="s">
        <v>197</v>
      </c>
      <c r="E351" s="137" t="s">
        <v>877</v>
      </c>
      <c r="F351" s="138" t="s">
        <v>878</v>
      </c>
      <c r="G351" s="139" t="s">
        <v>329</v>
      </c>
      <c r="H351" s="140">
        <v>47.2</v>
      </c>
      <c r="I351" s="141"/>
      <c r="J351" s="142">
        <f>ROUND(I351*H351,2)</f>
        <v>0</v>
      </c>
      <c r="K351" s="138" t="s">
        <v>201</v>
      </c>
      <c r="L351" s="32"/>
      <c r="M351" s="143" t="s">
        <v>1</v>
      </c>
      <c r="N351" s="144" t="s">
        <v>42</v>
      </c>
      <c r="P351" s="145">
        <f>O351*H351</f>
        <v>0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AR351" s="147" t="s">
        <v>202</v>
      </c>
      <c r="AT351" s="147" t="s">
        <v>197</v>
      </c>
      <c r="AU351" s="147" t="s">
        <v>86</v>
      </c>
      <c r="AY351" s="17" t="s">
        <v>195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7" t="s">
        <v>84</v>
      </c>
      <c r="BK351" s="148">
        <f>ROUND(I351*H351,2)</f>
        <v>0</v>
      </c>
      <c r="BL351" s="17" t="s">
        <v>202</v>
      </c>
      <c r="BM351" s="147" t="s">
        <v>2582</v>
      </c>
    </row>
    <row r="352" spans="2:65" s="12" customFormat="1" ht="10.199999999999999">
      <c r="B352" s="149"/>
      <c r="D352" s="150" t="s">
        <v>204</v>
      </c>
      <c r="E352" s="151" t="s">
        <v>1</v>
      </c>
      <c r="F352" s="152" t="s">
        <v>825</v>
      </c>
      <c r="H352" s="151" t="s">
        <v>1</v>
      </c>
      <c r="I352" s="153"/>
      <c r="L352" s="149"/>
      <c r="M352" s="154"/>
      <c r="T352" s="155"/>
      <c r="AT352" s="151" t="s">
        <v>204</v>
      </c>
      <c r="AU352" s="151" t="s">
        <v>86</v>
      </c>
      <c r="AV352" s="12" t="s">
        <v>84</v>
      </c>
      <c r="AW352" s="12" t="s">
        <v>32</v>
      </c>
      <c r="AX352" s="12" t="s">
        <v>77</v>
      </c>
      <c r="AY352" s="151" t="s">
        <v>195</v>
      </c>
    </row>
    <row r="353" spans="2:65" s="12" customFormat="1" ht="10.199999999999999">
      <c r="B353" s="149"/>
      <c r="D353" s="150" t="s">
        <v>204</v>
      </c>
      <c r="E353" s="151" t="s">
        <v>1</v>
      </c>
      <c r="F353" s="152" t="s">
        <v>362</v>
      </c>
      <c r="H353" s="151" t="s">
        <v>1</v>
      </c>
      <c r="I353" s="153"/>
      <c r="L353" s="149"/>
      <c r="M353" s="154"/>
      <c r="T353" s="155"/>
      <c r="AT353" s="151" t="s">
        <v>204</v>
      </c>
      <c r="AU353" s="151" t="s">
        <v>86</v>
      </c>
      <c r="AV353" s="12" t="s">
        <v>84</v>
      </c>
      <c r="AW353" s="12" t="s">
        <v>32</v>
      </c>
      <c r="AX353" s="12" t="s">
        <v>77</v>
      </c>
      <c r="AY353" s="151" t="s">
        <v>195</v>
      </c>
    </row>
    <row r="354" spans="2:65" s="13" customFormat="1" ht="10.199999999999999">
      <c r="B354" s="156"/>
      <c r="D354" s="150" t="s">
        <v>204</v>
      </c>
      <c r="E354" s="157" t="s">
        <v>1</v>
      </c>
      <c r="F354" s="158" t="s">
        <v>2113</v>
      </c>
      <c r="H354" s="159">
        <v>47.2</v>
      </c>
      <c r="I354" s="160"/>
      <c r="L354" s="156"/>
      <c r="M354" s="161"/>
      <c r="T354" s="162"/>
      <c r="AT354" s="157" t="s">
        <v>204</v>
      </c>
      <c r="AU354" s="157" t="s">
        <v>86</v>
      </c>
      <c r="AV354" s="13" t="s">
        <v>86</v>
      </c>
      <c r="AW354" s="13" t="s">
        <v>32</v>
      </c>
      <c r="AX354" s="13" t="s">
        <v>84</v>
      </c>
      <c r="AY354" s="157" t="s">
        <v>195</v>
      </c>
    </row>
    <row r="355" spans="2:65" s="1" customFormat="1" ht="24.15" customHeight="1">
      <c r="B355" s="32"/>
      <c r="C355" s="183" t="s">
        <v>267</v>
      </c>
      <c r="D355" s="183" t="s">
        <v>612</v>
      </c>
      <c r="E355" s="184" t="s">
        <v>881</v>
      </c>
      <c r="F355" s="185" t="s">
        <v>882</v>
      </c>
      <c r="G355" s="186" t="s">
        <v>329</v>
      </c>
      <c r="H355" s="187">
        <v>51.92</v>
      </c>
      <c r="I355" s="188"/>
      <c r="J355" s="189">
        <f>ROUND(I355*H355,2)</f>
        <v>0</v>
      </c>
      <c r="K355" s="185" t="s">
        <v>201</v>
      </c>
      <c r="L355" s="190"/>
      <c r="M355" s="191" t="s">
        <v>1</v>
      </c>
      <c r="N355" s="192" t="s">
        <v>42</v>
      </c>
      <c r="P355" s="145">
        <f>O355*H355</f>
        <v>0</v>
      </c>
      <c r="Q355" s="145">
        <v>4.0000000000000003E-5</v>
      </c>
      <c r="R355" s="145">
        <f>Q355*H355</f>
        <v>2.0768000000000002E-3</v>
      </c>
      <c r="S355" s="145">
        <v>0</v>
      </c>
      <c r="T355" s="146">
        <f>S355*H355</f>
        <v>0</v>
      </c>
      <c r="AR355" s="147" t="s">
        <v>240</v>
      </c>
      <c r="AT355" s="147" t="s">
        <v>612</v>
      </c>
      <c r="AU355" s="147" t="s">
        <v>86</v>
      </c>
      <c r="AY355" s="17" t="s">
        <v>195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84</v>
      </c>
      <c r="BK355" s="148">
        <f>ROUND(I355*H355,2)</f>
        <v>0</v>
      </c>
      <c r="BL355" s="17" t="s">
        <v>202</v>
      </c>
      <c r="BM355" s="147" t="s">
        <v>2583</v>
      </c>
    </row>
    <row r="356" spans="2:65" s="13" customFormat="1" ht="10.199999999999999">
      <c r="B356" s="156"/>
      <c r="D356" s="150" t="s">
        <v>204</v>
      </c>
      <c r="E356" s="157" t="s">
        <v>1</v>
      </c>
      <c r="F356" s="158" t="s">
        <v>2115</v>
      </c>
      <c r="H356" s="159">
        <v>47.2</v>
      </c>
      <c r="I356" s="160"/>
      <c r="L356" s="156"/>
      <c r="M356" s="161"/>
      <c r="T356" s="162"/>
      <c r="AT356" s="157" t="s">
        <v>204</v>
      </c>
      <c r="AU356" s="157" t="s">
        <v>86</v>
      </c>
      <c r="AV356" s="13" t="s">
        <v>86</v>
      </c>
      <c r="AW356" s="13" t="s">
        <v>32</v>
      </c>
      <c r="AX356" s="13" t="s">
        <v>84</v>
      </c>
      <c r="AY356" s="157" t="s">
        <v>195</v>
      </c>
    </row>
    <row r="357" spans="2:65" s="13" customFormat="1" ht="10.199999999999999">
      <c r="B357" s="156"/>
      <c r="D357" s="150" t="s">
        <v>204</v>
      </c>
      <c r="F357" s="158" t="s">
        <v>2116</v>
      </c>
      <c r="H357" s="159">
        <v>51.92</v>
      </c>
      <c r="I357" s="160"/>
      <c r="L357" s="156"/>
      <c r="M357" s="161"/>
      <c r="T357" s="162"/>
      <c r="AT357" s="157" t="s">
        <v>204</v>
      </c>
      <c r="AU357" s="157" t="s">
        <v>86</v>
      </c>
      <c r="AV357" s="13" t="s">
        <v>86</v>
      </c>
      <c r="AW357" s="13" t="s">
        <v>4</v>
      </c>
      <c r="AX357" s="13" t="s">
        <v>84</v>
      </c>
      <c r="AY357" s="157" t="s">
        <v>195</v>
      </c>
    </row>
    <row r="358" spans="2:65" s="1" customFormat="1" ht="24.15" customHeight="1">
      <c r="B358" s="32"/>
      <c r="C358" s="136" t="s">
        <v>451</v>
      </c>
      <c r="D358" s="136" t="s">
        <v>197</v>
      </c>
      <c r="E358" s="137" t="s">
        <v>886</v>
      </c>
      <c r="F358" s="138" t="s">
        <v>887</v>
      </c>
      <c r="G358" s="139" t="s">
        <v>200</v>
      </c>
      <c r="H358" s="140">
        <v>144.67500000000001</v>
      </c>
      <c r="I358" s="141"/>
      <c r="J358" s="142">
        <f>ROUND(I358*H358,2)</f>
        <v>0</v>
      </c>
      <c r="K358" s="138" t="s">
        <v>201</v>
      </c>
      <c r="L358" s="32"/>
      <c r="M358" s="143" t="s">
        <v>1</v>
      </c>
      <c r="N358" s="144" t="s">
        <v>42</v>
      </c>
      <c r="P358" s="145">
        <f>O358*H358</f>
        <v>0</v>
      </c>
      <c r="Q358" s="145">
        <v>1.8000000000000001E-4</v>
      </c>
      <c r="R358" s="145">
        <f>Q358*H358</f>
        <v>2.6041500000000002E-2</v>
      </c>
      <c r="S358" s="145">
        <v>0</v>
      </c>
      <c r="T358" s="146">
        <f>S358*H358</f>
        <v>0</v>
      </c>
      <c r="AR358" s="147" t="s">
        <v>202</v>
      </c>
      <c r="AT358" s="147" t="s">
        <v>197</v>
      </c>
      <c r="AU358" s="147" t="s">
        <v>86</v>
      </c>
      <c r="AY358" s="17" t="s">
        <v>195</v>
      </c>
      <c r="BE358" s="148">
        <f>IF(N358="základní",J358,0)</f>
        <v>0</v>
      </c>
      <c r="BF358" s="148">
        <f>IF(N358="snížená",J358,0)</f>
        <v>0</v>
      </c>
      <c r="BG358" s="148">
        <f>IF(N358="zákl. přenesená",J358,0)</f>
        <v>0</v>
      </c>
      <c r="BH358" s="148">
        <f>IF(N358="sníž. přenesená",J358,0)</f>
        <v>0</v>
      </c>
      <c r="BI358" s="148">
        <f>IF(N358="nulová",J358,0)</f>
        <v>0</v>
      </c>
      <c r="BJ358" s="17" t="s">
        <v>84</v>
      </c>
      <c r="BK358" s="148">
        <f>ROUND(I358*H358,2)</f>
        <v>0</v>
      </c>
      <c r="BL358" s="17" t="s">
        <v>202</v>
      </c>
      <c r="BM358" s="147" t="s">
        <v>2584</v>
      </c>
    </row>
    <row r="359" spans="2:65" s="12" customFormat="1" ht="10.199999999999999">
      <c r="B359" s="149"/>
      <c r="D359" s="150" t="s">
        <v>204</v>
      </c>
      <c r="E359" s="151" t="s">
        <v>1</v>
      </c>
      <c r="F359" s="152" t="s">
        <v>337</v>
      </c>
      <c r="H359" s="151" t="s">
        <v>1</v>
      </c>
      <c r="I359" s="153"/>
      <c r="L359" s="149"/>
      <c r="M359" s="154"/>
      <c r="T359" s="155"/>
      <c r="AT359" s="151" t="s">
        <v>204</v>
      </c>
      <c r="AU359" s="151" t="s">
        <v>86</v>
      </c>
      <c r="AV359" s="12" t="s">
        <v>84</v>
      </c>
      <c r="AW359" s="12" t="s">
        <v>32</v>
      </c>
      <c r="AX359" s="12" t="s">
        <v>77</v>
      </c>
      <c r="AY359" s="151" t="s">
        <v>195</v>
      </c>
    </row>
    <row r="360" spans="2:65" s="12" customFormat="1" ht="10.199999999999999">
      <c r="B360" s="149"/>
      <c r="D360" s="150" t="s">
        <v>204</v>
      </c>
      <c r="E360" s="151" t="s">
        <v>1</v>
      </c>
      <c r="F360" s="152" t="s">
        <v>889</v>
      </c>
      <c r="H360" s="151" t="s">
        <v>1</v>
      </c>
      <c r="I360" s="153"/>
      <c r="L360" s="149"/>
      <c r="M360" s="154"/>
      <c r="T360" s="155"/>
      <c r="AT360" s="151" t="s">
        <v>204</v>
      </c>
      <c r="AU360" s="151" t="s">
        <v>86</v>
      </c>
      <c r="AV360" s="12" t="s">
        <v>84</v>
      </c>
      <c r="AW360" s="12" t="s">
        <v>32</v>
      </c>
      <c r="AX360" s="12" t="s">
        <v>77</v>
      </c>
      <c r="AY360" s="151" t="s">
        <v>195</v>
      </c>
    </row>
    <row r="361" spans="2:65" s="12" customFormat="1" ht="10.199999999999999">
      <c r="B361" s="149"/>
      <c r="D361" s="150" t="s">
        <v>204</v>
      </c>
      <c r="E361" s="151" t="s">
        <v>1</v>
      </c>
      <c r="F361" s="152" t="s">
        <v>890</v>
      </c>
      <c r="H361" s="151" t="s">
        <v>1</v>
      </c>
      <c r="I361" s="153"/>
      <c r="L361" s="149"/>
      <c r="M361" s="154"/>
      <c r="T361" s="155"/>
      <c r="AT361" s="151" t="s">
        <v>204</v>
      </c>
      <c r="AU361" s="151" t="s">
        <v>86</v>
      </c>
      <c r="AV361" s="12" t="s">
        <v>84</v>
      </c>
      <c r="AW361" s="12" t="s">
        <v>32</v>
      </c>
      <c r="AX361" s="12" t="s">
        <v>77</v>
      </c>
      <c r="AY361" s="151" t="s">
        <v>195</v>
      </c>
    </row>
    <row r="362" spans="2:65" s="13" customFormat="1" ht="10.199999999999999">
      <c r="B362" s="156"/>
      <c r="D362" s="150" t="s">
        <v>204</v>
      </c>
      <c r="E362" s="157" t="s">
        <v>1</v>
      </c>
      <c r="F362" s="158" t="s">
        <v>2063</v>
      </c>
      <c r="H362" s="159">
        <v>58.8</v>
      </c>
      <c r="I362" s="160"/>
      <c r="L362" s="156"/>
      <c r="M362" s="161"/>
      <c r="T362" s="162"/>
      <c r="AT362" s="157" t="s">
        <v>204</v>
      </c>
      <c r="AU362" s="157" t="s">
        <v>86</v>
      </c>
      <c r="AV362" s="13" t="s">
        <v>86</v>
      </c>
      <c r="AW362" s="13" t="s">
        <v>32</v>
      </c>
      <c r="AX362" s="13" t="s">
        <v>77</v>
      </c>
      <c r="AY362" s="157" t="s">
        <v>195</v>
      </c>
    </row>
    <row r="363" spans="2:65" s="12" customFormat="1" ht="10.199999999999999">
      <c r="B363" s="149"/>
      <c r="D363" s="150" t="s">
        <v>204</v>
      </c>
      <c r="E363" s="151" t="s">
        <v>1</v>
      </c>
      <c r="F363" s="152" t="s">
        <v>891</v>
      </c>
      <c r="H363" s="151" t="s">
        <v>1</v>
      </c>
      <c r="I363" s="153"/>
      <c r="L363" s="149"/>
      <c r="M363" s="154"/>
      <c r="T363" s="155"/>
      <c r="AT363" s="151" t="s">
        <v>204</v>
      </c>
      <c r="AU363" s="151" t="s">
        <v>86</v>
      </c>
      <c r="AV363" s="12" t="s">
        <v>84</v>
      </c>
      <c r="AW363" s="12" t="s">
        <v>32</v>
      </c>
      <c r="AX363" s="12" t="s">
        <v>77</v>
      </c>
      <c r="AY363" s="151" t="s">
        <v>195</v>
      </c>
    </row>
    <row r="364" spans="2:65" s="13" customFormat="1" ht="10.199999999999999">
      <c r="B364" s="156"/>
      <c r="D364" s="150" t="s">
        <v>204</v>
      </c>
      <c r="E364" s="157" t="s">
        <v>1</v>
      </c>
      <c r="F364" s="158" t="s">
        <v>2064</v>
      </c>
      <c r="H364" s="159">
        <v>43.8</v>
      </c>
      <c r="I364" s="160"/>
      <c r="L364" s="156"/>
      <c r="M364" s="161"/>
      <c r="T364" s="162"/>
      <c r="AT364" s="157" t="s">
        <v>204</v>
      </c>
      <c r="AU364" s="157" t="s">
        <v>86</v>
      </c>
      <c r="AV364" s="13" t="s">
        <v>86</v>
      </c>
      <c r="AW364" s="13" t="s">
        <v>32</v>
      </c>
      <c r="AX364" s="13" t="s">
        <v>77</v>
      </c>
      <c r="AY364" s="157" t="s">
        <v>195</v>
      </c>
    </row>
    <row r="365" spans="2:65" s="13" customFormat="1" ht="10.199999999999999">
      <c r="B365" s="156"/>
      <c r="D365" s="150" t="s">
        <v>204</v>
      </c>
      <c r="E365" s="157" t="s">
        <v>1</v>
      </c>
      <c r="F365" s="158" t="s">
        <v>2065</v>
      </c>
      <c r="H365" s="159">
        <v>-4.2</v>
      </c>
      <c r="I365" s="160"/>
      <c r="L365" s="156"/>
      <c r="M365" s="161"/>
      <c r="T365" s="162"/>
      <c r="AT365" s="157" t="s">
        <v>204</v>
      </c>
      <c r="AU365" s="157" t="s">
        <v>86</v>
      </c>
      <c r="AV365" s="13" t="s">
        <v>86</v>
      </c>
      <c r="AW365" s="13" t="s">
        <v>32</v>
      </c>
      <c r="AX365" s="13" t="s">
        <v>77</v>
      </c>
      <c r="AY365" s="157" t="s">
        <v>195</v>
      </c>
    </row>
    <row r="366" spans="2:65" s="13" customFormat="1" ht="10.199999999999999">
      <c r="B366" s="156"/>
      <c r="D366" s="150" t="s">
        <v>204</v>
      </c>
      <c r="E366" s="157" t="s">
        <v>1</v>
      </c>
      <c r="F366" s="158" t="s">
        <v>2077</v>
      </c>
      <c r="H366" s="159">
        <v>-27</v>
      </c>
      <c r="I366" s="160"/>
      <c r="L366" s="156"/>
      <c r="M366" s="161"/>
      <c r="T366" s="162"/>
      <c r="AT366" s="157" t="s">
        <v>204</v>
      </c>
      <c r="AU366" s="157" t="s">
        <v>86</v>
      </c>
      <c r="AV366" s="13" t="s">
        <v>86</v>
      </c>
      <c r="AW366" s="13" t="s">
        <v>32</v>
      </c>
      <c r="AX366" s="13" t="s">
        <v>77</v>
      </c>
      <c r="AY366" s="157" t="s">
        <v>195</v>
      </c>
    </row>
    <row r="367" spans="2:65" s="13" customFormat="1" ht="10.199999999999999">
      <c r="B367" s="156"/>
      <c r="D367" s="150" t="s">
        <v>204</v>
      </c>
      <c r="E367" s="157" t="s">
        <v>1</v>
      </c>
      <c r="F367" s="158" t="s">
        <v>2118</v>
      </c>
      <c r="H367" s="159">
        <v>10.32</v>
      </c>
      <c r="I367" s="160"/>
      <c r="L367" s="156"/>
      <c r="M367" s="161"/>
      <c r="T367" s="162"/>
      <c r="AT367" s="157" t="s">
        <v>204</v>
      </c>
      <c r="AU367" s="157" t="s">
        <v>86</v>
      </c>
      <c r="AV367" s="13" t="s">
        <v>86</v>
      </c>
      <c r="AW367" s="13" t="s">
        <v>32</v>
      </c>
      <c r="AX367" s="13" t="s">
        <v>77</v>
      </c>
      <c r="AY367" s="157" t="s">
        <v>195</v>
      </c>
    </row>
    <row r="368" spans="2:65" s="15" customFormat="1" ht="10.199999999999999">
      <c r="B368" s="173"/>
      <c r="D368" s="150" t="s">
        <v>204</v>
      </c>
      <c r="E368" s="174" t="s">
        <v>1</v>
      </c>
      <c r="F368" s="175" t="s">
        <v>281</v>
      </c>
      <c r="H368" s="176">
        <v>81.72</v>
      </c>
      <c r="I368" s="177"/>
      <c r="L368" s="173"/>
      <c r="M368" s="178"/>
      <c r="T368" s="179"/>
      <c r="AT368" s="174" t="s">
        <v>204</v>
      </c>
      <c r="AU368" s="174" t="s">
        <v>86</v>
      </c>
      <c r="AV368" s="15" t="s">
        <v>100</v>
      </c>
      <c r="AW368" s="15" t="s">
        <v>32</v>
      </c>
      <c r="AX368" s="15" t="s">
        <v>77</v>
      </c>
      <c r="AY368" s="174" t="s">
        <v>195</v>
      </c>
    </row>
    <row r="369" spans="2:65" s="13" customFormat="1" ht="10.199999999999999">
      <c r="B369" s="156"/>
      <c r="D369" s="150" t="s">
        <v>204</v>
      </c>
      <c r="E369" s="157" t="s">
        <v>1</v>
      </c>
      <c r="F369" s="158" t="s">
        <v>2078</v>
      </c>
      <c r="H369" s="159">
        <v>29.952000000000002</v>
      </c>
      <c r="I369" s="160"/>
      <c r="L369" s="156"/>
      <c r="M369" s="161"/>
      <c r="T369" s="162"/>
      <c r="AT369" s="157" t="s">
        <v>204</v>
      </c>
      <c r="AU369" s="157" t="s">
        <v>86</v>
      </c>
      <c r="AV369" s="13" t="s">
        <v>86</v>
      </c>
      <c r="AW369" s="13" t="s">
        <v>32</v>
      </c>
      <c r="AX369" s="13" t="s">
        <v>77</v>
      </c>
      <c r="AY369" s="157" t="s">
        <v>195</v>
      </c>
    </row>
    <row r="370" spans="2:65" s="12" customFormat="1" ht="10.199999999999999">
      <c r="B370" s="149"/>
      <c r="D370" s="150" t="s">
        <v>204</v>
      </c>
      <c r="E370" s="151" t="s">
        <v>1</v>
      </c>
      <c r="F370" s="152" t="s">
        <v>893</v>
      </c>
      <c r="H370" s="151" t="s">
        <v>1</v>
      </c>
      <c r="I370" s="153"/>
      <c r="L370" s="149"/>
      <c r="M370" s="154"/>
      <c r="T370" s="155"/>
      <c r="AT370" s="151" t="s">
        <v>204</v>
      </c>
      <c r="AU370" s="151" t="s">
        <v>86</v>
      </c>
      <c r="AV370" s="12" t="s">
        <v>84</v>
      </c>
      <c r="AW370" s="12" t="s">
        <v>32</v>
      </c>
      <c r="AX370" s="12" t="s">
        <v>77</v>
      </c>
      <c r="AY370" s="151" t="s">
        <v>195</v>
      </c>
    </row>
    <row r="371" spans="2:65" s="13" customFormat="1" ht="10.199999999999999">
      <c r="B371" s="156"/>
      <c r="D371" s="150" t="s">
        <v>204</v>
      </c>
      <c r="E371" s="157" t="s">
        <v>1</v>
      </c>
      <c r="F371" s="158" t="s">
        <v>2089</v>
      </c>
      <c r="H371" s="159">
        <v>24.952999999999999</v>
      </c>
      <c r="I371" s="160"/>
      <c r="L371" s="156"/>
      <c r="M371" s="161"/>
      <c r="T371" s="162"/>
      <c r="AT371" s="157" t="s">
        <v>204</v>
      </c>
      <c r="AU371" s="157" t="s">
        <v>86</v>
      </c>
      <c r="AV371" s="13" t="s">
        <v>86</v>
      </c>
      <c r="AW371" s="13" t="s">
        <v>32</v>
      </c>
      <c r="AX371" s="13" t="s">
        <v>77</v>
      </c>
      <c r="AY371" s="157" t="s">
        <v>195</v>
      </c>
    </row>
    <row r="372" spans="2:65" s="12" customFormat="1" ht="10.199999999999999">
      <c r="B372" s="149"/>
      <c r="D372" s="150" t="s">
        <v>204</v>
      </c>
      <c r="E372" s="151" t="s">
        <v>1</v>
      </c>
      <c r="F372" s="152" t="s">
        <v>894</v>
      </c>
      <c r="H372" s="151" t="s">
        <v>1</v>
      </c>
      <c r="I372" s="153"/>
      <c r="L372" s="149"/>
      <c r="M372" s="154"/>
      <c r="T372" s="155"/>
      <c r="AT372" s="151" t="s">
        <v>204</v>
      </c>
      <c r="AU372" s="151" t="s">
        <v>86</v>
      </c>
      <c r="AV372" s="12" t="s">
        <v>84</v>
      </c>
      <c r="AW372" s="12" t="s">
        <v>32</v>
      </c>
      <c r="AX372" s="12" t="s">
        <v>77</v>
      </c>
      <c r="AY372" s="151" t="s">
        <v>195</v>
      </c>
    </row>
    <row r="373" spans="2:65" s="13" customFormat="1" ht="10.199999999999999">
      <c r="B373" s="156"/>
      <c r="D373" s="150" t="s">
        <v>204</v>
      </c>
      <c r="E373" s="157" t="s">
        <v>1</v>
      </c>
      <c r="F373" s="158" t="s">
        <v>2092</v>
      </c>
      <c r="H373" s="159">
        <v>18.25</v>
      </c>
      <c r="I373" s="160"/>
      <c r="L373" s="156"/>
      <c r="M373" s="161"/>
      <c r="T373" s="162"/>
      <c r="AT373" s="157" t="s">
        <v>204</v>
      </c>
      <c r="AU373" s="157" t="s">
        <v>86</v>
      </c>
      <c r="AV373" s="13" t="s">
        <v>86</v>
      </c>
      <c r="AW373" s="13" t="s">
        <v>32</v>
      </c>
      <c r="AX373" s="13" t="s">
        <v>77</v>
      </c>
      <c r="AY373" s="157" t="s">
        <v>195</v>
      </c>
    </row>
    <row r="374" spans="2:65" s="13" customFormat="1" ht="10.199999999999999">
      <c r="B374" s="156"/>
      <c r="D374" s="150" t="s">
        <v>204</v>
      </c>
      <c r="E374" s="157" t="s">
        <v>1</v>
      </c>
      <c r="F374" s="158" t="s">
        <v>2094</v>
      </c>
      <c r="H374" s="159">
        <v>-11.25</v>
      </c>
      <c r="I374" s="160"/>
      <c r="L374" s="156"/>
      <c r="M374" s="161"/>
      <c r="T374" s="162"/>
      <c r="AT374" s="157" t="s">
        <v>204</v>
      </c>
      <c r="AU374" s="157" t="s">
        <v>86</v>
      </c>
      <c r="AV374" s="13" t="s">
        <v>86</v>
      </c>
      <c r="AW374" s="13" t="s">
        <v>32</v>
      </c>
      <c r="AX374" s="13" t="s">
        <v>77</v>
      </c>
      <c r="AY374" s="157" t="s">
        <v>195</v>
      </c>
    </row>
    <row r="375" spans="2:65" s="13" customFormat="1" ht="10.199999999999999">
      <c r="B375" s="156"/>
      <c r="D375" s="150" t="s">
        <v>204</v>
      </c>
      <c r="E375" s="157" t="s">
        <v>1</v>
      </c>
      <c r="F375" s="158" t="s">
        <v>2093</v>
      </c>
      <c r="H375" s="159">
        <v>-1.75</v>
      </c>
      <c r="I375" s="160"/>
      <c r="L375" s="156"/>
      <c r="M375" s="161"/>
      <c r="T375" s="162"/>
      <c r="AT375" s="157" t="s">
        <v>204</v>
      </c>
      <c r="AU375" s="157" t="s">
        <v>86</v>
      </c>
      <c r="AV375" s="13" t="s">
        <v>86</v>
      </c>
      <c r="AW375" s="13" t="s">
        <v>32</v>
      </c>
      <c r="AX375" s="13" t="s">
        <v>77</v>
      </c>
      <c r="AY375" s="157" t="s">
        <v>195</v>
      </c>
    </row>
    <row r="376" spans="2:65" s="13" customFormat="1" ht="10.199999999999999">
      <c r="B376" s="156"/>
      <c r="D376" s="150" t="s">
        <v>204</v>
      </c>
      <c r="E376" s="157" t="s">
        <v>1</v>
      </c>
      <c r="F376" s="158" t="s">
        <v>853</v>
      </c>
      <c r="H376" s="159">
        <v>2.8</v>
      </c>
      <c r="I376" s="160"/>
      <c r="L376" s="156"/>
      <c r="M376" s="161"/>
      <c r="T376" s="162"/>
      <c r="AT376" s="157" t="s">
        <v>204</v>
      </c>
      <c r="AU376" s="157" t="s">
        <v>86</v>
      </c>
      <c r="AV376" s="13" t="s">
        <v>86</v>
      </c>
      <c r="AW376" s="13" t="s">
        <v>32</v>
      </c>
      <c r="AX376" s="13" t="s">
        <v>77</v>
      </c>
      <c r="AY376" s="157" t="s">
        <v>195</v>
      </c>
    </row>
    <row r="377" spans="2:65" s="15" customFormat="1" ht="10.199999999999999">
      <c r="B377" s="173"/>
      <c r="D377" s="150" t="s">
        <v>204</v>
      </c>
      <c r="E377" s="174" t="s">
        <v>1</v>
      </c>
      <c r="F377" s="175" t="s">
        <v>281</v>
      </c>
      <c r="H377" s="176">
        <v>62.954999999999998</v>
      </c>
      <c r="I377" s="177"/>
      <c r="L377" s="173"/>
      <c r="M377" s="178"/>
      <c r="T377" s="179"/>
      <c r="AT377" s="174" t="s">
        <v>204</v>
      </c>
      <c r="AU377" s="174" t="s">
        <v>86</v>
      </c>
      <c r="AV377" s="15" t="s">
        <v>100</v>
      </c>
      <c r="AW377" s="15" t="s">
        <v>32</v>
      </c>
      <c r="AX377" s="15" t="s">
        <v>77</v>
      </c>
      <c r="AY377" s="174" t="s">
        <v>195</v>
      </c>
    </row>
    <row r="378" spans="2:65" s="14" customFormat="1" ht="10.199999999999999">
      <c r="B378" s="163"/>
      <c r="D378" s="150" t="s">
        <v>204</v>
      </c>
      <c r="E378" s="164" t="s">
        <v>1</v>
      </c>
      <c r="F378" s="165" t="s">
        <v>220</v>
      </c>
      <c r="H378" s="166">
        <v>144.67500000000001</v>
      </c>
      <c r="I378" s="167"/>
      <c r="L378" s="163"/>
      <c r="M378" s="168"/>
      <c r="T378" s="169"/>
      <c r="AT378" s="164" t="s">
        <v>204</v>
      </c>
      <c r="AU378" s="164" t="s">
        <v>86</v>
      </c>
      <c r="AV378" s="14" t="s">
        <v>202</v>
      </c>
      <c r="AW378" s="14" t="s">
        <v>32</v>
      </c>
      <c r="AX378" s="14" t="s">
        <v>84</v>
      </c>
      <c r="AY378" s="164" t="s">
        <v>195</v>
      </c>
    </row>
    <row r="379" spans="2:65" s="1" customFormat="1" ht="24.15" customHeight="1">
      <c r="B379" s="32"/>
      <c r="C379" s="136" t="s">
        <v>456</v>
      </c>
      <c r="D379" s="136" t="s">
        <v>197</v>
      </c>
      <c r="E379" s="137" t="s">
        <v>895</v>
      </c>
      <c r="F379" s="138" t="s">
        <v>896</v>
      </c>
      <c r="G379" s="139" t="s">
        <v>200</v>
      </c>
      <c r="H379" s="140">
        <v>261.68</v>
      </c>
      <c r="I379" s="141"/>
      <c r="J379" s="142">
        <f>ROUND(I379*H379,2)</f>
        <v>0</v>
      </c>
      <c r="K379" s="138" t="s">
        <v>201</v>
      </c>
      <c r="L379" s="32"/>
      <c r="M379" s="143" t="s">
        <v>1</v>
      </c>
      <c r="N379" s="144" t="s">
        <v>42</v>
      </c>
      <c r="P379" s="145">
        <f>O379*H379</f>
        <v>0</v>
      </c>
      <c r="Q379" s="145">
        <v>1.3999999999999999E-4</v>
      </c>
      <c r="R379" s="145">
        <f>Q379*H379</f>
        <v>3.66352E-2</v>
      </c>
      <c r="S379" s="145">
        <v>0</v>
      </c>
      <c r="T379" s="146">
        <f>S379*H379</f>
        <v>0</v>
      </c>
      <c r="AR379" s="147" t="s">
        <v>202</v>
      </c>
      <c r="AT379" s="147" t="s">
        <v>197</v>
      </c>
      <c r="AU379" s="147" t="s">
        <v>86</v>
      </c>
      <c r="AY379" s="17" t="s">
        <v>195</v>
      </c>
      <c r="BE379" s="148">
        <f>IF(N379="základní",J379,0)</f>
        <v>0</v>
      </c>
      <c r="BF379" s="148">
        <f>IF(N379="snížená",J379,0)</f>
        <v>0</v>
      </c>
      <c r="BG379" s="148">
        <f>IF(N379="zákl. přenesená",J379,0)</f>
        <v>0</v>
      </c>
      <c r="BH379" s="148">
        <f>IF(N379="sníž. přenesená",J379,0)</f>
        <v>0</v>
      </c>
      <c r="BI379" s="148">
        <f>IF(N379="nulová",J379,0)</f>
        <v>0</v>
      </c>
      <c r="BJ379" s="17" t="s">
        <v>84</v>
      </c>
      <c r="BK379" s="148">
        <f>ROUND(I379*H379,2)</f>
        <v>0</v>
      </c>
      <c r="BL379" s="17" t="s">
        <v>202</v>
      </c>
      <c r="BM379" s="147" t="s">
        <v>2585</v>
      </c>
    </row>
    <row r="380" spans="2:65" s="12" customFormat="1" ht="10.199999999999999">
      <c r="B380" s="149"/>
      <c r="D380" s="150" t="s">
        <v>204</v>
      </c>
      <c r="E380" s="151" t="s">
        <v>1</v>
      </c>
      <c r="F380" s="152" t="s">
        <v>337</v>
      </c>
      <c r="H380" s="151" t="s">
        <v>1</v>
      </c>
      <c r="I380" s="153"/>
      <c r="L380" s="149"/>
      <c r="M380" s="154"/>
      <c r="T380" s="155"/>
      <c r="AT380" s="151" t="s">
        <v>204</v>
      </c>
      <c r="AU380" s="151" t="s">
        <v>86</v>
      </c>
      <c r="AV380" s="12" t="s">
        <v>84</v>
      </c>
      <c r="AW380" s="12" t="s">
        <v>32</v>
      </c>
      <c r="AX380" s="12" t="s">
        <v>77</v>
      </c>
      <c r="AY380" s="151" t="s">
        <v>195</v>
      </c>
    </row>
    <row r="381" spans="2:65" s="12" customFormat="1" ht="10.199999999999999">
      <c r="B381" s="149"/>
      <c r="D381" s="150" t="s">
        <v>204</v>
      </c>
      <c r="E381" s="151" t="s">
        <v>1</v>
      </c>
      <c r="F381" s="152" t="s">
        <v>898</v>
      </c>
      <c r="H381" s="151" t="s">
        <v>1</v>
      </c>
      <c r="I381" s="153"/>
      <c r="L381" s="149"/>
      <c r="M381" s="154"/>
      <c r="T381" s="155"/>
      <c r="AT381" s="151" t="s">
        <v>204</v>
      </c>
      <c r="AU381" s="151" t="s">
        <v>86</v>
      </c>
      <c r="AV381" s="12" t="s">
        <v>84</v>
      </c>
      <c r="AW381" s="12" t="s">
        <v>32</v>
      </c>
      <c r="AX381" s="12" t="s">
        <v>77</v>
      </c>
      <c r="AY381" s="151" t="s">
        <v>195</v>
      </c>
    </row>
    <row r="382" spans="2:65" s="13" customFormat="1" ht="10.199999999999999">
      <c r="B382" s="156"/>
      <c r="D382" s="150" t="s">
        <v>204</v>
      </c>
      <c r="E382" s="157" t="s">
        <v>1</v>
      </c>
      <c r="F382" s="158" t="s">
        <v>2120</v>
      </c>
      <c r="H382" s="159">
        <v>220.78</v>
      </c>
      <c r="I382" s="160"/>
      <c r="L382" s="156"/>
      <c r="M382" s="161"/>
      <c r="T382" s="162"/>
      <c r="AT382" s="157" t="s">
        <v>204</v>
      </c>
      <c r="AU382" s="157" t="s">
        <v>86</v>
      </c>
      <c r="AV382" s="13" t="s">
        <v>86</v>
      </c>
      <c r="AW382" s="13" t="s">
        <v>32</v>
      </c>
      <c r="AX382" s="13" t="s">
        <v>77</v>
      </c>
      <c r="AY382" s="157" t="s">
        <v>195</v>
      </c>
    </row>
    <row r="383" spans="2:65" s="13" customFormat="1" ht="10.199999999999999">
      <c r="B383" s="156"/>
      <c r="D383" s="150" t="s">
        <v>204</v>
      </c>
      <c r="E383" s="157" t="s">
        <v>1</v>
      </c>
      <c r="F383" s="158" t="s">
        <v>2070</v>
      </c>
      <c r="H383" s="159">
        <v>-34.32</v>
      </c>
      <c r="I383" s="160"/>
      <c r="L383" s="156"/>
      <c r="M383" s="161"/>
      <c r="T383" s="162"/>
      <c r="AT383" s="157" t="s">
        <v>204</v>
      </c>
      <c r="AU383" s="157" t="s">
        <v>86</v>
      </c>
      <c r="AV383" s="13" t="s">
        <v>86</v>
      </c>
      <c r="AW383" s="13" t="s">
        <v>32</v>
      </c>
      <c r="AX383" s="13" t="s">
        <v>77</v>
      </c>
      <c r="AY383" s="157" t="s">
        <v>195</v>
      </c>
    </row>
    <row r="384" spans="2:65" s="13" customFormat="1" ht="10.199999999999999">
      <c r="B384" s="156"/>
      <c r="D384" s="150" t="s">
        <v>204</v>
      </c>
      <c r="E384" s="157" t="s">
        <v>1</v>
      </c>
      <c r="F384" s="158" t="s">
        <v>2091</v>
      </c>
      <c r="H384" s="159">
        <v>13.4</v>
      </c>
      <c r="I384" s="160"/>
      <c r="L384" s="156"/>
      <c r="M384" s="161"/>
      <c r="T384" s="162"/>
      <c r="AT384" s="157" t="s">
        <v>204</v>
      </c>
      <c r="AU384" s="157" t="s">
        <v>86</v>
      </c>
      <c r="AV384" s="13" t="s">
        <v>86</v>
      </c>
      <c r="AW384" s="13" t="s">
        <v>32</v>
      </c>
      <c r="AX384" s="13" t="s">
        <v>77</v>
      </c>
      <c r="AY384" s="157" t="s">
        <v>195</v>
      </c>
    </row>
    <row r="385" spans="2:65" s="12" customFormat="1" ht="10.199999999999999">
      <c r="B385" s="149"/>
      <c r="D385" s="150" t="s">
        <v>204</v>
      </c>
      <c r="E385" s="151" t="s">
        <v>1</v>
      </c>
      <c r="F385" s="152" t="s">
        <v>854</v>
      </c>
      <c r="H385" s="151" t="s">
        <v>1</v>
      </c>
      <c r="I385" s="153"/>
      <c r="L385" s="149"/>
      <c r="M385" s="154"/>
      <c r="T385" s="155"/>
      <c r="AT385" s="151" t="s">
        <v>204</v>
      </c>
      <c r="AU385" s="151" t="s">
        <v>86</v>
      </c>
      <c r="AV385" s="12" t="s">
        <v>84</v>
      </c>
      <c r="AW385" s="12" t="s">
        <v>32</v>
      </c>
      <c r="AX385" s="12" t="s">
        <v>77</v>
      </c>
      <c r="AY385" s="151" t="s">
        <v>195</v>
      </c>
    </row>
    <row r="386" spans="2:65" s="13" customFormat="1" ht="10.199999999999999">
      <c r="B386" s="156"/>
      <c r="D386" s="150" t="s">
        <v>204</v>
      </c>
      <c r="E386" s="157" t="s">
        <v>1</v>
      </c>
      <c r="F386" s="158" t="s">
        <v>2095</v>
      </c>
      <c r="H386" s="159">
        <v>121.18</v>
      </c>
      <c r="I386" s="160"/>
      <c r="L386" s="156"/>
      <c r="M386" s="161"/>
      <c r="T386" s="162"/>
      <c r="AT386" s="157" t="s">
        <v>204</v>
      </c>
      <c r="AU386" s="157" t="s">
        <v>86</v>
      </c>
      <c r="AV386" s="13" t="s">
        <v>86</v>
      </c>
      <c r="AW386" s="13" t="s">
        <v>32</v>
      </c>
      <c r="AX386" s="13" t="s">
        <v>77</v>
      </c>
      <c r="AY386" s="157" t="s">
        <v>195</v>
      </c>
    </row>
    <row r="387" spans="2:65" s="13" customFormat="1" ht="10.199999999999999">
      <c r="B387" s="156"/>
      <c r="D387" s="150" t="s">
        <v>204</v>
      </c>
      <c r="E387" s="157" t="s">
        <v>1</v>
      </c>
      <c r="F387" s="158" t="s">
        <v>2121</v>
      </c>
      <c r="H387" s="159">
        <v>-74.7</v>
      </c>
      <c r="I387" s="160"/>
      <c r="L387" s="156"/>
      <c r="M387" s="161"/>
      <c r="T387" s="162"/>
      <c r="AT387" s="157" t="s">
        <v>204</v>
      </c>
      <c r="AU387" s="157" t="s">
        <v>86</v>
      </c>
      <c r="AV387" s="13" t="s">
        <v>86</v>
      </c>
      <c r="AW387" s="13" t="s">
        <v>32</v>
      </c>
      <c r="AX387" s="13" t="s">
        <v>77</v>
      </c>
      <c r="AY387" s="157" t="s">
        <v>195</v>
      </c>
    </row>
    <row r="388" spans="2:65" s="13" customFormat="1" ht="10.199999999999999">
      <c r="B388" s="156"/>
      <c r="D388" s="150" t="s">
        <v>204</v>
      </c>
      <c r="E388" s="157" t="s">
        <v>1</v>
      </c>
      <c r="F388" s="158" t="s">
        <v>2122</v>
      </c>
      <c r="H388" s="159">
        <v>-11.62</v>
      </c>
      <c r="I388" s="160"/>
      <c r="L388" s="156"/>
      <c r="M388" s="161"/>
      <c r="T388" s="162"/>
      <c r="AT388" s="157" t="s">
        <v>204</v>
      </c>
      <c r="AU388" s="157" t="s">
        <v>86</v>
      </c>
      <c r="AV388" s="13" t="s">
        <v>86</v>
      </c>
      <c r="AW388" s="13" t="s">
        <v>32</v>
      </c>
      <c r="AX388" s="13" t="s">
        <v>77</v>
      </c>
      <c r="AY388" s="157" t="s">
        <v>195</v>
      </c>
    </row>
    <row r="389" spans="2:65" s="12" customFormat="1" ht="10.199999999999999">
      <c r="B389" s="149"/>
      <c r="D389" s="150" t="s">
        <v>204</v>
      </c>
      <c r="E389" s="151" t="s">
        <v>1</v>
      </c>
      <c r="F389" s="152" t="s">
        <v>362</v>
      </c>
      <c r="H389" s="151" t="s">
        <v>1</v>
      </c>
      <c r="I389" s="153"/>
      <c r="L389" s="149"/>
      <c r="M389" s="154"/>
      <c r="T389" s="155"/>
      <c r="AT389" s="151" t="s">
        <v>204</v>
      </c>
      <c r="AU389" s="151" t="s">
        <v>86</v>
      </c>
      <c r="AV389" s="12" t="s">
        <v>84</v>
      </c>
      <c r="AW389" s="12" t="s">
        <v>32</v>
      </c>
      <c r="AX389" s="12" t="s">
        <v>77</v>
      </c>
      <c r="AY389" s="151" t="s">
        <v>195</v>
      </c>
    </row>
    <row r="390" spans="2:65" s="13" customFormat="1" ht="10.199999999999999">
      <c r="B390" s="156"/>
      <c r="D390" s="150" t="s">
        <v>204</v>
      </c>
      <c r="E390" s="157" t="s">
        <v>1</v>
      </c>
      <c r="F390" s="158" t="s">
        <v>2123</v>
      </c>
      <c r="H390" s="159">
        <v>22.8</v>
      </c>
      <c r="I390" s="160"/>
      <c r="L390" s="156"/>
      <c r="M390" s="161"/>
      <c r="T390" s="162"/>
      <c r="AT390" s="157" t="s">
        <v>204</v>
      </c>
      <c r="AU390" s="157" t="s">
        <v>86</v>
      </c>
      <c r="AV390" s="13" t="s">
        <v>86</v>
      </c>
      <c r="AW390" s="13" t="s">
        <v>32</v>
      </c>
      <c r="AX390" s="13" t="s">
        <v>77</v>
      </c>
      <c r="AY390" s="157" t="s">
        <v>195</v>
      </c>
    </row>
    <row r="391" spans="2:65" s="13" customFormat="1" ht="10.199999999999999">
      <c r="B391" s="156"/>
      <c r="D391" s="150" t="s">
        <v>204</v>
      </c>
      <c r="E391" s="157" t="s">
        <v>1</v>
      </c>
      <c r="F391" s="158" t="s">
        <v>2098</v>
      </c>
      <c r="H391" s="159">
        <v>4.16</v>
      </c>
      <c r="I391" s="160"/>
      <c r="L391" s="156"/>
      <c r="M391" s="161"/>
      <c r="T391" s="162"/>
      <c r="AT391" s="157" t="s">
        <v>204</v>
      </c>
      <c r="AU391" s="157" t="s">
        <v>86</v>
      </c>
      <c r="AV391" s="13" t="s">
        <v>86</v>
      </c>
      <c r="AW391" s="13" t="s">
        <v>32</v>
      </c>
      <c r="AX391" s="13" t="s">
        <v>77</v>
      </c>
      <c r="AY391" s="157" t="s">
        <v>195</v>
      </c>
    </row>
    <row r="392" spans="2:65" s="14" customFormat="1" ht="10.199999999999999">
      <c r="B392" s="163"/>
      <c r="D392" s="150" t="s">
        <v>204</v>
      </c>
      <c r="E392" s="164" t="s">
        <v>1</v>
      </c>
      <c r="F392" s="165" t="s">
        <v>220</v>
      </c>
      <c r="H392" s="166">
        <v>261.68000000000006</v>
      </c>
      <c r="I392" s="167"/>
      <c r="L392" s="163"/>
      <c r="M392" s="168"/>
      <c r="T392" s="169"/>
      <c r="AT392" s="164" t="s">
        <v>204</v>
      </c>
      <c r="AU392" s="164" t="s">
        <v>86</v>
      </c>
      <c r="AV392" s="14" t="s">
        <v>202</v>
      </c>
      <c r="AW392" s="14" t="s">
        <v>32</v>
      </c>
      <c r="AX392" s="14" t="s">
        <v>84</v>
      </c>
      <c r="AY392" s="164" t="s">
        <v>195</v>
      </c>
    </row>
    <row r="393" spans="2:65" s="1" customFormat="1" ht="24.15" customHeight="1">
      <c r="B393" s="32"/>
      <c r="C393" s="136" t="s">
        <v>461</v>
      </c>
      <c r="D393" s="136" t="s">
        <v>197</v>
      </c>
      <c r="E393" s="137" t="s">
        <v>901</v>
      </c>
      <c r="F393" s="138" t="s">
        <v>902</v>
      </c>
      <c r="G393" s="139" t="s">
        <v>200</v>
      </c>
      <c r="H393" s="140">
        <v>144.67500000000001</v>
      </c>
      <c r="I393" s="141"/>
      <c r="J393" s="142">
        <f>ROUND(I393*H393,2)</f>
        <v>0</v>
      </c>
      <c r="K393" s="138" t="s">
        <v>201</v>
      </c>
      <c r="L393" s="32"/>
      <c r="M393" s="143" t="s">
        <v>1</v>
      </c>
      <c r="N393" s="144" t="s">
        <v>42</v>
      </c>
      <c r="P393" s="145">
        <f>O393*H393</f>
        <v>0</v>
      </c>
      <c r="Q393" s="145">
        <v>5.7000000000000002E-3</v>
      </c>
      <c r="R393" s="145">
        <f>Q393*H393</f>
        <v>0.82464750000000009</v>
      </c>
      <c r="S393" s="145">
        <v>0</v>
      </c>
      <c r="T393" s="146">
        <f>S393*H393</f>
        <v>0</v>
      </c>
      <c r="AR393" s="147" t="s">
        <v>202</v>
      </c>
      <c r="AT393" s="147" t="s">
        <v>197</v>
      </c>
      <c r="AU393" s="147" t="s">
        <v>86</v>
      </c>
      <c r="AY393" s="17" t="s">
        <v>195</v>
      </c>
      <c r="BE393" s="148">
        <f>IF(N393="základní",J393,0)</f>
        <v>0</v>
      </c>
      <c r="BF393" s="148">
        <f>IF(N393="snížená",J393,0)</f>
        <v>0</v>
      </c>
      <c r="BG393" s="148">
        <f>IF(N393="zákl. přenesená",J393,0)</f>
        <v>0</v>
      </c>
      <c r="BH393" s="148">
        <f>IF(N393="sníž. přenesená",J393,0)</f>
        <v>0</v>
      </c>
      <c r="BI393" s="148">
        <f>IF(N393="nulová",J393,0)</f>
        <v>0</v>
      </c>
      <c r="BJ393" s="17" t="s">
        <v>84</v>
      </c>
      <c r="BK393" s="148">
        <f>ROUND(I393*H393,2)</f>
        <v>0</v>
      </c>
      <c r="BL393" s="17" t="s">
        <v>202</v>
      </c>
      <c r="BM393" s="147" t="s">
        <v>2586</v>
      </c>
    </row>
    <row r="394" spans="2:65" s="13" customFormat="1" ht="10.199999999999999">
      <c r="B394" s="156"/>
      <c r="D394" s="150" t="s">
        <v>204</v>
      </c>
      <c r="E394" s="157" t="s">
        <v>1</v>
      </c>
      <c r="F394" s="158" t="s">
        <v>2125</v>
      </c>
      <c r="H394" s="159">
        <v>144.67500000000001</v>
      </c>
      <c r="I394" s="160"/>
      <c r="L394" s="156"/>
      <c r="M394" s="161"/>
      <c r="T394" s="162"/>
      <c r="AT394" s="157" t="s">
        <v>204</v>
      </c>
      <c r="AU394" s="157" t="s">
        <v>86</v>
      </c>
      <c r="AV394" s="13" t="s">
        <v>86</v>
      </c>
      <c r="AW394" s="13" t="s">
        <v>32</v>
      </c>
      <c r="AX394" s="13" t="s">
        <v>84</v>
      </c>
      <c r="AY394" s="157" t="s">
        <v>195</v>
      </c>
    </row>
    <row r="395" spans="2:65" s="1" customFormat="1" ht="24.15" customHeight="1">
      <c r="B395" s="32"/>
      <c r="C395" s="136" t="s">
        <v>467</v>
      </c>
      <c r="D395" s="136" t="s">
        <v>197</v>
      </c>
      <c r="E395" s="137" t="s">
        <v>906</v>
      </c>
      <c r="F395" s="138" t="s">
        <v>907</v>
      </c>
      <c r="G395" s="139" t="s">
        <v>200</v>
      </c>
      <c r="H395" s="140">
        <v>261.68</v>
      </c>
      <c r="I395" s="141"/>
      <c r="J395" s="142">
        <f>ROUND(I395*H395,2)</f>
        <v>0</v>
      </c>
      <c r="K395" s="138" t="s">
        <v>201</v>
      </c>
      <c r="L395" s="32"/>
      <c r="M395" s="143" t="s">
        <v>1</v>
      </c>
      <c r="N395" s="144" t="s">
        <v>42</v>
      </c>
      <c r="P395" s="145">
        <f>O395*H395</f>
        <v>0</v>
      </c>
      <c r="Q395" s="145">
        <v>3.3E-3</v>
      </c>
      <c r="R395" s="145">
        <f>Q395*H395</f>
        <v>0.86354399999999998</v>
      </c>
      <c r="S395" s="145">
        <v>0</v>
      </c>
      <c r="T395" s="146">
        <f>S395*H395</f>
        <v>0</v>
      </c>
      <c r="AR395" s="147" t="s">
        <v>202</v>
      </c>
      <c r="AT395" s="147" t="s">
        <v>197</v>
      </c>
      <c r="AU395" s="147" t="s">
        <v>86</v>
      </c>
      <c r="AY395" s="17" t="s">
        <v>195</v>
      </c>
      <c r="BE395" s="148">
        <f>IF(N395="základní",J395,0)</f>
        <v>0</v>
      </c>
      <c r="BF395" s="148">
        <f>IF(N395="snížená",J395,0)</f>
        <v>0</v>
      </c>
      <c r="BG395" s="148">
        <f>IF(N395="zákl. přenesená",J395,0)</f>
        <v>0</v>
      </c>
      <c r="BH395" s="148">
        <f>IF(N395="sníž. přenesená",J395,0)</f>
        <v>0</v>
      </c>
      <c r="BI395" s="148">
        <f>IF(N395="nulová",J395,0)</f>
        <v>0</v>
      </c>
      <c r="BJ395" s="17" t="s">
        <v>84</v>
      </c>
      <c r="BK395" s="148">
        <f>ROUND(I395*H395,2)</f>
        <v>0</v>
      </c>
      <c r="BL395" s="17" t="s">
        <v>202</v>
      </c>
      <c r="BM395" s="147" t="s">
        <v>2587</v>
      </c>
    </row>
    <row r="396" spans="2:65" s="13" customFormat="1" ht="10.199999999999999">
      <c r="B396" s="156"/>
      <c r="D396" s="150" t="s">
        <v>204</v>
      </c>
      <c r="E396" s="157" t="s">
        <v>1</v>
      </c>
      <c r="F396" s="158" t="s">
        <v>2127</v>
      </c>
      <c r="H396" s="159">
        <v>261.68</v>
      </c>
      <c r="I396" s="160"/>
      <c r="L396" s="156"/>
      <c r="M396" s="161"/>
      <c r="T396" s="162"/>
      <c r="AT396" s="157" t="s">
        <v>204</v>
      </c>
      <c r="AU396" s="157" t="s">
        <v>86</v>
      </c>
      <c r="AV396" s="13" t="s">
        <v>86</v>
      </c>
      <c r="AW396" s="13" t="s">
        <v>32</v>
      </c>
      <c r="AX396" s="13" t="s">
        <v>84</v>
      </c>
      <c r="AY396" s="157" t="s">
        <v>195</v>
      </c>
    </row>
    <row r="397" spans="2:65" s="1" customFormat="1" ht="16.5" customHeight="1">
      <c r="B397" s="32"/>
      <c r="C397" s="136" t="s">
        <v>472</v>
      </c>
      <c r="D397" s="136" t="s">
        <v>197</v>
      </c>
      <c r="E397" s="137" t="s">
        <v>911</v>
      </c>
      <c r="F397" s="138" t="s">
        <v>912</v>
      </c>
      <c r="G397" s="139" t="s">
        <v>329</v>
      </c>
      <c r="H397" s="140">
        <v>26.4</v>
      </c>
      <c r="I397" s="141"/>
      <c r="J397" s="142">
        <f>ROUND(I397*H397,2)</f>
        <v>0</v>
      </c>
      <c r="K397" s="138" t="s">
        <v>201</v>
      </c>
      <c r="L397" s="32"/>
      <c r="M397" s="143" t="s">
        <v>1</v>
      </c>
      <c r="N397" s="144" t="s">
        <v>42</v>
      </c>
      <c r="P397" s="145">
        <f>O397*H397</f>
        <v>0</v>
      </c>
      <c r="Q397" s="145">
        <v>4.4000000000000002E-4</v>
      </c>
      <c r="R397" s="145">
        <f>Q397*H397</f>
        <v>1.1616E-2</v>
      </c>
      <c r="S397" s="145">
        <v>0</v>
      </c>
      <c r="T397" s="146">
        <f>S397*H397</f>
        <v>0</v>
      </c>
      <c r="AR397" s="147" t="s">
        <v>202</v>
      </c>
      <c r="AT397" s="147" t="s">
        <v>197</v>
      </c>
      <c r="AU397" s="147" t="s">
        <v>86</v>
      </c>
      <c r="AY397" s="17" t="s">
        <v>195</v>
      </c>
      <c r="BE397" s="148">
        <f>IF(N397="základní",J397,0)</f>
        <v>0</v>
      </c>
      <c r="BF397" s="148">
        <f>IF(N397="snížená",J397,0)</f>
        <v>0</v>
      </c>
      <c r="BG397" s="148">
        <f>IF(N397="zákl. přenesená",J397,0)</f>
        <v>0</v>
      </c>
      <c r="BH397" s="148">
        <f>IF(N397="sníž. přenesená",J397,0)</f>
        <v>0</v>
      </c>
      <c r="BI397" s="148">
        <f>IF(N397="nulová",J397,0)</f>
        <v>0</v>
      </c>
      <c r="BJ397" s="17" t="s">
        <v>84</v>
      </c>
      <c r="BK397" s="148">
        <f>ROUND(I397*H397,2)</f>
        <v>0</v>
      </c>
      <c r="BL397" s="17" t="s">
        <v>202</v>
      </c>
      <c r="BM397" s="147" t="s">
        <v>2588</v>
      </c>
    </row>
    <row r="398" spans="2:65" s="1" customFormat="1" ht="28.8">
      <c r="B398" s="32"/>
      <c r="D398" s="150" t="s">
        <v>251</v>
      </c>
      <c r="F398" s="170" t="s">
        <v>914</v>
      </c>
      <c r="I398" s="171"/>
      <c r="L398" s="32"/>
      <c r="M398" s="172"/>
      <c r="T398" s="56"/>
      <c r="AT398" s="17" t="s">
        <v>251</v>
      </c>
      <c r="AU398" s="17" t="s">
        <v>86</v>
      </c>
    </row>
    <row r="399" spans="2:65" s="12" customFormat="1" ht="10.199999999999999">
      <c r="B399" s="149"/>
      <c r="D399" s="150" t="s">
        <v>204</v>
      </c>
      <c r="E399" s="151" t="s">
        <v>1</v>
      </c>
      <c r="F399" s="152" t="s">
        <v>915</v>
      </c>
      <c r="H399" s="151" t="s">
        <v>1</v>
      </c>
      <c r="I399" s="153"/>
      <c r="L399" s="149"/>
      <c r="M399" s="154"/>
      <c r="T399" s="155"/>
      <c r="AT399" s="151" t="s">
        <v>204</v>
      </c>
      <c r="AU399" s="151" t="s">
        <v>86</v>
      </c>
      <c r="AV399" s="12" t="s">
        <v>84</v>
      </c>
      <c r="AW399" s="12" t="s">
        <v>32</v>
      </c>
      <c r="AX399" s="12" t="s">
        <v>77</v>
      </c>
      <c r="AY399" s="151" t="s">
        <v>195</v>
      </c>
    </row>
    <row r="400" spans="2:65" s="13" customFormat="1" ht="10.199999999999999">
      <c r="B400" s="156"/>
      <c r="D400" s="150" t="s">
        <v>204</v>
      </c>
      <c r="E400" s="157" t="s">
        <v>1</v>
      </c>
      <c r="F400" s="158" t="s">
        <v>1984</v>
      </c>
      <c r="H400" s="159">
        <v>26.4</v>
      </c>
      <c r="I400" s="160"/>
      <c r="L400" s="156"/>
      <c r="M400" s="161"/>
      <c r="T400" s="162"/>
      <c r="AT400" s="157" t="s">
        <v>204</v>
      </c>
      <c r="AU400" s="157" t="s">
        <v>86</v>
      </c>
      <c r="AV400" s="13" t="s">
        <v>86</v>
      </c>
      <c r="AW400" s="13" t="s">
        <v>32</v>
      </c>
      <c r="AX400" s="13" t="s">
        <v>84</v>
      </c>
      <c r="AY400" s="157" t="s">
        <v>195</v>
      </c>
    </row>
    <row r="401" spans="2:65" s="1" customFormat="1" ht="24.15" customHeight="1">
      <c r="B401" s="32"/>
      <c r="C401" s="136" t="s">
        <v>477</v>
      </c>
      <c r="D401" s="136" t="s">
        <v>197</v>
      </c>
      <c r="E401" s="137" t="s">
        <v>917</v>
      </c>
      <c r="F401" s="138" t="s">
        <v>918</v>
      </c>
      <c r="G401" s="139" t="s">
        <v>200</v>
      </c>
      <c r="H401" s="140">
        <v>274.04000000000002</v>
      </c>
      <c r="I401" s="141"/>
      <c r="J401" s="142">
        <f>ROUND(I401*H401,2)</f>
        <v>0</v>
      </c>
      <c r="K401" s="138" t="s">
        <v>201</v>
      </c>
      <c r="L401" s="32"/>
      <c r="M401" s="143" t="s">
        <v>1</v>
      </c>
      <c r="N401" s="144" t="s">
        <v>42</v>
      </c>
      <c r="P401" s="145">
        <f>O401*H401</f>
        <v>0</v>
      </c>
      <c r="Q401" s="145">
        <v>3.8999999999999999E-4</v>
      </c>
      <c r="R401" s="145">
        <f>Q401*H401</f>
        <v>0.1068756</v>
      </c>
      <c r="S401" s="145">
        <v>1.0000000000000001E-5</v>
      </c>
      <c r="T401" s="146">
        <f>S401*H401</f>
        <v>2.7404000000000005E-3</v>
      </c>
      <c r="AR401" s="147" t="s">
        <v>202</v>
      </c>
      <c r="AT401" s="147" t="s">
        <v>197</v>
      </c>
      <c r="AU401" s="147" t="s">
        <v>86</v>
      </c>
      <c r="AY401" s="17" t="s">
        <v>195</v>
      </c>
      <c r="BE401" s="148">
        <f>IF(N401="základní",J401,0)</f>
        <v>0</v>
      </c>
      <c r="BF401" s="148">
        <f>IF(N401="snížená",J401,0)</f>
        <v>0</v>
      </c>
      <c r="BG401" s="148">
        <f>IF(N401="zákl. přenesená",J401,0)</f>
        <v>0</v>
      </c>
      <c r="BH401" s="148">
        <f>IF(N401="sníž. přenesená",J401,0)</f>
        <v>0</v>
      </c>
      <c r="BI401" s="148">
        <f>IF(N401="nulová",J401,0)</f>
        <v>0</v>
      </c>
      <c r="BJ401" s="17" t="s">
        <v>84</v>
      </c>
      <c r="BK401" s="148">
        <f>ROUND(I401*H401,2)</f>
        <v>0</v>
      </c>
      <c r="BL401" s="17" t="s">
        <v>202</v>
      </c>
      <c r="BM401" s="147" t="s">
        <v>2589</v>
      </c>
    </row>
    <row r="402" spans="2:65" s="12" customFormat="1" ht="10.199999999999999">
      <c r="B402" s="149"/>
      <c r="D402" s="150" t="s">
        <v>204</v>
      </c>
      <c r="E402" s="151" t="s">
        <v>1</v>
      </c>
      <c r="F402" s="152" t="s">
        <v>920</v>
      </c>
      <c r="H402" s="151" t="s">
        <v>1</v>
      </c>
      <c r="I402" s="153"/>
      <c r="L402" s="149"/>
      <c r="M402" s="154"/>
      <c r="T402" s="155"/>
      <c r="AT402" s="151" t="s">
        <v>204</v>
      </c>
      <c r="AU402" s="151" t="s">
        <v>86</v>
      </c>
      <c r="AV402" s="12" t="s">
        <v>84</v>
      </c>
      <c r="AW402" s="12" t="s">
        <v>32</v>
      </c>
      <c r="AX402" s="12" t="s">
        <v>77</v>
      </c>
      <c r="AY402" s="151" t="s">
        <v>195</v>
      </c>
    </row>
    <row r="403" spans="2:65" s="13" customFormat="1" ht="10.199999999999999">
      <c r="B403" s="156"/>
      <c r="D403" s="150" t="s">
        <v>204</v>
      </c>
      <c r="E403" s="157" t="s">
        <v>1</v>
      </c>
      <c r="F403" s="158" t="s">
        <v>1941</v>
      </c>
      <c r="H403" s="159">
        <v>34.32</v>
      </c>
      <c r="I403" s="160"/>
      <c r="L403" s="156"/>
      <c r="M403" s="161"/>
      <c r="T403" s="162"/>
      <c r="AT403" s="157" t="s">
        <v>204</v>
      </c>
      <c r="AU403" s="157" t="s">
        <v>86</v>
      </c>
      <c r="AV403" s="13" t="s">
        <v>86</v>
      </c>
      <c r="AW403" s="13" t="s">
        <v>32</v>
      </c>
      <c r="AX403" s="13" t="s">
        <v>77</v>
      </c>
      <c r="AY403" s="157" t="s">
        <v>195</v>
      </c>
    </row>
    <row r="404" spans="2:65" s="13" customFormat="1" ht="10.199999999999999">
      <c r="B404" s="156"/>
      <c r="D404" s="150" t="s">
        <v>204</v>
      </c>
      <c r="E404" s="157" t="s">
        <v>1</v>
      </c>
      <c r="F404" s="158" t="s">
        <v>2130</v>
      </c>
      <c r="H404" s="159">
        <v>88.875</v>
      </c>
      <c r="I404" s="160"/>
      <c r="L404" s="156"/>
      <c r="M404" s="161"/>
      <c r="T404" s="162"/>
      <c r="AT404" s="157" t="s">
        <v>204</v>
      </c>
      <c r="AU404" s="157" t="s">
        <v>86</v>
      </c>
      <c r="AV404" s="13" t="s">
        <v>86</v>
      </c>
      <c r="AW404" s="13" t="s">
        <v>32</v>
      </c>
      <c r="AX404" s="13" t="s">
        <v>77</v>
      </c>
      <c r="AY404" s="157" t="s">
        <v>195</v>
      </c>
    </row>
    <row r="405" spans="2:65" s="13" customFormat="1" ht="10.199999999999999">
      <c r="B405" s="156"/>
      <c r="D405" s="150" t="s">
        <v>204</v>
      </c>
      <c r="E405" s="157" t="s">
        <v>1</v>
      </c>
      <c r="F405" s="158" t="s">
        <v>2131</v>
      </c>
      <c r="H405" s="159">
        <v>13.824999999999999</v>
      </c>
      <c r="I405" s="160"/>
      <c r="L405" s="156"/>
      <c r="M405" s="161"/>
      <c r="T405" s="162"/>
      <c r="AT405" s="157" t="s">
        <v>204</v>
      </c>
      <c r="AU405" s="157" t="s">
        <v>86</v>
      </c>
      <c r="AV405" s="13" t="s">
        <v>86</v>
      </c>
      <c r="AW405" s="13" t="s">
        <v>32</v>
      </c>
      <c r="AX405" s="13" t="s">
        <v>77</v>
      </c>
      <c r="AY405" s="157" t="s">
        <v>195</v>
      </c>
    </row>
    <row r="406" spans="2:65" s="14" customFormat="1" ht="10.199999999999999">
      <c r="B406" s="163"/>
      <c r="D406" s="150" t="s">
        <v>204</v>
      </c>
      <c r="E406" s="164" t="s">
        <v>1</v>
      </c>
      <c r="F406" s="165" t="s">
        <v>220</v>
      </c>
      <c r="H406" s="166">
        <v>137.02000000000001</v>
      </c>
      <c r="I406" s="167"/>
      <c r="L406" s="163"/>
      <c r="M406" s="168"/>
      <c r="T406" s="169"/>
      <c r="AT406" s="164" t="s">
        <v>204</v>
      </c>
      <c r="AU406" s="164" t="s">
        <v>86</v>
      </c>
      <c r="AV406" s="14" t="s">
        <v>202</v>
      </c>
      <c r="AW406" s="14" t="s">
        <v>32</v>
      </c>
      <c r="AX406" s="14" t="s">
        <v>77</v>
      </c>
      <c r="AY406" s="164" t="s">
        <v>195</v>
      </c>
    </row>
    <row r="407" spans="2:65" s="13" customFormat="1" ht="10.199999999999999">
      <c r="B407" s="156"/>
      <c r="D407" s="150" t="s">
        <v>204</v>
      </c>
      <c r="E407" s="157" t="s">
        <v>1</v>
      </c>
      <c r="F407" s="158" t="s">
        <v>2132</v>
      </c>
      <c r="H407" s="159">
        <v>274.04000000000002</v>
      </c>
      <c r="I407" s="160"/>
      <c r="L407" s="156"/>
      <c r="M407" s="161"/>
      <c r="T407" s="162"/>
      <c r="AT407" s="157" t="s">
        <v>204</v>
      </c>
      <c r="AU407" s="157" t="s">
        <v>86</v>
      </c>
      <c r="AV407" s="13" t="s">
        <v>86</v>
      </c>
      <c r="AW407" s="13" t="s">
        <v>32</v>
      </c>
      <c r="AX407" s="13" t="s">
        <v>77</v>
      </c>
      <c r="AY407" s="157" t="s">
        <v>195</v>
      </c>
    </row>
    <row r="408" spans="2:65" s="14" customFormat="1" ht="10.199999999999999">
      <c r="B408" s="163"/>
      <c r="D408" s="150" t="s">
        <v>204</v>
      </c>
      <c r="E408" s="164" t="s">
        <v>1</v>
      </c>
      <c r="F408" s="165" t="s">
        <v>220</v>
      </c>
      <c r="H408" s="166">
        <v>274.04000000000002</v>
      </c>
      <c r="I408" s="167"/>
      <c r="L408" s="163"/>
      <c r="M408" s="168"/>
      <c r="T408" s="169"/>
      <c r="AT408" s="164" t="s">
        <v>204</v>
      </c>
      <c r="AU408" s="164" t="s">
        <v>86</v>
      </c>
      <c r="AV408" s="14" t="s">
        <v>202</v>
      </c>
      <c r="AW408" s="14" t="s">
        <v>32</v>
      </c>
      <c r="AX408" s="14" t="s">
        <v>84</v>
      </c>
      <c r="AY408" s="164" t="s">
        <v>195</v>
      </c>
    </row>
    <row r="409" spans="2:65" s="1" customFormat="1" ht="16.5" customHeight="1">
      <c r="B409" s="32"/>
      <c r="C409" s="136" t="s">
        <v>484</v>
      </c>
      <c r="D409" s="136" t="s">
        <v>197</v>
      </c>
      <c r="E409" s="137" t="s">
        <v>924</v>
      </c>
      <c r="F409" s="138" t="s">
        <v>925</v>
      </c>
      <c r="G409" s="139" t="s">
        <v>200</v>
      </c>
      <c r="H409" s="140">
        <v>575.74800000000005</v>
      </c>
      <c r="I409" s="141"/>
      <c r="J409" s="142">
        <f>ROUND(I409*H409,2)</f>
        <v>0</v>
      </c>
      <c r="K409" s="138" t="s">
        <v>201</v>
      </c>
      <c r="L409" s="32"/>
      <c r="M409" s="143" t="s">
        <v>1</v>
      </c>
      <c r="N409" s="144" t="s">
        <v>42</v>
      </c>
      <c r="P409" s="145">
        <f>O409*H409</f>
        <v>0</v>
      </c>
      <c r="Q409" s="145">
        <v>0</v>
      </c>
      <c r="R409" s="145">
        <f>Q409*H409</f>
        <v>0</v>
      </c>
      <c r="S409" s="145">
        <v>0</v>
      </c>
      <c r="T409" s="146">
        <f>S409*H409</f>
        <v>0</v>
      </c>
      <c r="AR409" s="147" t="s">
        <v>202</v>
      </c>
      <c r="AT409" s="147" t="s">
        <v>197</v>
      </c>
      <c r="AU409" s="147" t="s">
        <v>86</v>
      </c>
      <c r="AY409" s="17" t="s">
        <v>195</v>
      </c>
      <c r="BE409" s="148">
        <f>IF(N409="základní",J409,0)</f>
        <v>0</v>
      </c>
      <c r="BF409" s="148">
        <f>IF(N409="snížená",J409,0)</f>
        <v>0</v>
      </c>
      <c r="BG409" s="148">
        <f>IF(N409="zákl. přenesená",J409,0)</f>
        <v>0</v>
      </c>
      <c r="BH409" s="148">
        <f>IF(N409="sníž. přenesená",J409,0)</f>
        <v>0</v>
      </c>
      <c r="BI409" s="148">
        <f>IF(N409="nulová",J409,0)</f>
        <v>0</v>
      </c>
      <c r="BJ409" s="17" t="s">
        <v>84</v>
      </c>
      <c r="BK409" s="148">
        <f>ROUND(I409*H409,2)</f>
        <v>0</v>
      </c>
      <c r="BL409" s="17" t="s">
        <v>202</v>
      </c>
      <c r="BM409" s="147" t="s">
        <v>2590</v>
      </c>
    </row>
    <row r="410" spans="2:65" s="13" customFormat="1" ht="10.199999999999999">
      <c r="B410" s="156"/>
      <c r="D410" s="150" t="s">
        <v>204</v>
      </c>
      <c r="E410" s="157" t="s">
        <v>1</v>
      </c>
      <c r="F410" s="158" t="s">
        <v>2591</v>
      </c>
      <c r="H410" s="159">
        <v>575.74800000000005</v>
      </c>
      <c r="I410" s="160"/>
      <c r="L410" s="156"/>
      <c r="M410" s="161"/>
      <c r="T410" s="162"/>
      <c r="AT410" s="157" t="s">
        <v>204</v>
      </c>
      <c r="AU410" s="157" t="s">
        <v>86</v>
      </c>
      <c r="AV410" s="13" t="s">
        <v>86</v>
      </c>
      <c r="AW410" s="13" t="s">
        <v>32</v>
      </c>
      <c r="AX410" s="13" t="s">
        <v>84</v>
      </c>
      <c r="AY410" s="157" t="s">
        <v>195</v>
      </c>
    </row>
    <row r="411" spans="2:65" s="1" customFormat="1" ht="33" customHeight="1">
      <c r="B411" s="32"/>
      <c r="C411" s="136" t="s">
        <v>491</v>
      </c>
      <c r="D411" s="136" t="s">
        <v>197</v>
      </c>
      <c r="E411" s="137" t="s">
        <v>929</v>
      </c>
      <c r="F411" s="138" t="s">
        <v>930</v>
      </c>
      <c r="G411" s="139" t="s">
        <v>329</v>
      </c>
      <c r="H411" s="140">
        <v>114.96</v>
      </c>
      <c r="I411" s="141"/>
      <c r="J411" s="142">
        <f>ROUND(I411*H411,2)</f>
        <v>0</v>
      </c>
      <c r="K411" s="138" t="s">
        <v>201</v>
      </c>
      <c r="L411" s="32"/>
      <c r="M411" s="143" t="s">
        <v>1</v>
      </c>
      <c r="N411" s="144" t="s">
        <v>42</v>
      </c>
      <c r="P411" s="145">
        <f>O411*H411</f>
        <v>0</v>
      </c>
      <c r="Q411" s="145">
        <v>2.0000000000000002E-5</v>
      </c>
      <c r="R411" s="145">
        <f>Q411*H411</f>
        <v>2.2991999999999999E-3</v>
      </c>
      <c r="S411" s="145">
        <v>0</v>
      </c>
      <c r="T411" s="146">
        <f>S411*H411</f>
        <v>0</v>
      </c>
      <c r="AR411" s="147" t="s">
        <v>202</v>
      </c>
      <c r="AT411" s="147" t="s">
        <v>197</v>
      </c>
      <c r="AU411" s="147" t="s">
        <v>86</v>
      </c>
      <c r="AY411" s="17" t="s">
        <v>195</v>
      </c>
      <c r="BE411" s="148">
        <f>IF(N411="základní",J411,0)</f>
        <v>0</v>
      </c>
      <c r="BF411" s="148">
        <f>IF(N411="snížená",J411,0)</f>
        <v>0</v>
      </c>
      <c r="BG411" s="148">
        <f>IF(N411="zákl. přenesená",J411,0)</f>
        <v>0</v>
      </c>
      <c r="BH411" s="148">
        <f>IF(N411="sníž. přenesená",J411,0)</f>
        <v>0</v>
      </c>
      <c r="BI411" s="148">
        <f>IF(N411="nulová",J411,0)</f>
        <v>0</v>
      </c>
      <c r="BJ411" s="17" t="s">
        <v>84</v>
      </c>
      <c r="BK411" s="148">
        <f>ROUND(I411*H411,2)</f>
        <v>0</v>
      </c>
      <c r="BL411" s="17" t="s">
        <v>202</v>
      </c>
      <c r="BM411" s="147" t="s">
        <v>2592</v>
      </c>
    </row>
    <row r="412" spans="2:65" s="13" customFormat="1" ht="10.199999999999999">
      <c r="B412" s="156"/>
      <c r="D412" s="150" t="s">
        <v>204</v>
      </c>
      <c r="E412" s="157" t="s">
        <v>1</v>
      </c>
      <c r="F412" s="158" t="s">
        <v>2136</v>
      </c>
      <c r="H412" s="159">
        <v>97.96</v>
      </c>
      <c r="I412" s="160"/>
      <c r="L412" s="156"/>
      <c r="M412" s="161"/>
      <c r="T412" s="162"/>
      <c r="AT412" s="157" t="s">
        <v>204</v>
      </c>
      <c r="AU412" s="157" t="s">
        <v>86</v>
      </c>
      <c r="AV412" s="13" t="s">
        <v>86</v>
      </c>
      <c r="AW412" s="13" t="s">
        <v>32</v>
      </c>
      <c r="AX412" s="13" t="s">
        <v>77</v>
      </c>
      <c r="AY412" s="157" t="s">
        <v>195</v>
      </c>
    </row>
    <row r="413" spans="2:65" s="13" customFormat="1" ht="10.199999999999999">
      <c r="B413" s="156"/>
      <c r="D413" s="150" t="s">
        <v>204</v>
      </c>
      <c r="E413" s="157" t="s">
        <v>1</v>
      </c>
      <c r="F413" s="158" t="s">
        <v>943</v>
      </c>
      <c r="H413" s="159">
        <v>17</v>
      </c>
      <c r="I413" s="160"/>
      <c r="L413" s="156"/>
      <c r="M413" s="161"/>
      <c r="T413" s="162"/>
      <c r="AT413" s="157" t="s">
        <v>204</v>
      </c>
      <c r="AU413" s="157" t="s">
        <v>86</v>
      </c>
      <c r="AV413" s="13" t="s">
        <v>86</v>
      </c>
      <c r="AW413" s="13" t="s">
        <v>32</v>
      </c>
      <c r="AX413" s="13" t="s">
        <v>77</v>
      </c>
      <c r="AY413" s="157" t="s">
        <v>195</v>
      </c>
    </row>
    <row r="414" spans="2:65" s="14" customFormat="1" ht="10.199999999999999">
      <c r="B414" s="163"/>
      <c r="D414" s="150" t="s">
        <v>204</v>
      </c>
      <c r="E414" s="164" t="s">
        <v>1</v>
      </c>
      <c r="F414" s="165" t="s">
        <v>220</v>
      </c>
      <c r="H414" s="166">
        <v>114.96</v>
      </c>
      <c r="I414" s="167"/>
      <c r="L414" s="163"/>
      <c r="M414" s="168"/>
      <c r="T414" s="169"/>
      <c r="AT414" s="164" t="s">
        <v>204</v>
      </c>
      <c r="AU414" s="164" t="s">
        <v>86</v>
      </c>
      <c r="AV414" s="14" t="s">
        <v>202</v>
      </c>
      <c r="AW414" s="14" t="s">
        <v>32</v>
      </c>
      <c r="AX414" s="14" t="s">
        <v>84</v>
      </c>
      <c r="AY414" s="164" t="s">
        <v>195</v>
      </c>
    </row>
    <row r="415" spans="2:65" s="1" customFormat="1" ht="24.15" customHeight="1">
      <c r="B415" s="32"/>
      <c r="C415" s="136" t="s">
        <v>497</v>
      </c>
      <c r="D415" s="136" t="s">
        <v>197</v>
      </c>
      <c r="E415" s="137" t="s">
        <v>934</v>
      </c>
      <c r="F415" s="138" t="s">
        <v>935</v>
      </c>
      <c r="G415" s="139" t="s">
        <v>432</v>
      </c>
      <c r="H415" s="140">
        <v>1</v>
      </c>
      <c r="I415" s="141"/>
      <c r="J415" s="142">
        <f>ROUND(I415*H415,2)</f>
        <v>0</v>
      </c>
      <c r="K415" s="138" t="s">
        <v>249</v>
      </c>
      <c r="L415" s="32"/>
      <c r="M415" s="143" t="s">
        <v>1</v>
      </c>
      <c r="N415" s="144" t="s">
        <v>42</v>
      </c>
      <c r="P415" s="145">
        <f>O415*H415</f>
        <v>0</v>
      </c>
      <c r="Q415" s="145">
        <v>2.0000000000000002E-5</v>
      </c>
      <c r="R415" s="145">
        <f>Q415*H415</f>
        <v>2.0000000000000002E-5</v>
      </c>
      <c r="S415" s="145">
        <v>0</v>
      </c>
      <c r="T415" s="146">
        <f>S415*H415</f>
        <v>0</v>
      </c>
      <c r="AR415" s="147" t="s">
        <v>202</v>
      </c>
      <c r="AT415" s="147" t="s">
        <v>197</v>
      </c>
      <c r="AU415" s="147" t="s">
        <v>86</v>
      </c>
      <c r="AY415" s="17" t="s">
        <v>195</v>
      </c>
      <c r="BE415" s="148">
        <f>IF(N415="základní",J415,0)</f>
        <v>0</v>
      </c>
      <c r="BF415" s="148">
        <f>IF(N415="snížená",J415,0)</f>
        <v>0</v>
      </c>
      <c r="BG415" s="148">
        <f>IF(N415="zákl. přenesená",J415,0)</f>
        <v>0</v>
      </c>
      <c r="BH415" s="148">
        <f>IF(N415="sníž. přenesená",J415,0)</f>
        <v>0</v>
      </c>
      <c r="BI415" s="148">
        <f>IF(N415="nulová",J415,0)</f>
        <v>0</v>
      </c>
      <c r="BJ415" s="17" t="s">
        <v>84</v>
      </c>
      <c r="BK415" s="148">
        <f>ROUND(I415*H415,2)</f>
        <v>0</v>
      </c>
      <c r="BL415" s="17" t="s">
        <v>202</v>
      </c>
      <c r="BM415" s="147" t="s">
        <v>2593</v>
      </c>
    </row>
    <row r="416" spans="2:65" s="1" customFormat="1" ht="28.8">
      <c r="B416" s="32"/>
      <c r="D416" s="150" t="s">
        <v>251</v>
      </c>
      <c r="F416" s="170" t="s">
        <v>252</v>
      </c>
      <c r="I416" s="171"/>
      <c r="L416" s="32"/>
      <c r="M416" s="172"/>
      <c r="T416" s="56"/>
      <c r="AT416" s="17" t="s">
        <v>251</v>
      </c>
      <c r="AU416" s="17" t="s">
        <v>86</v>
      </c>
    </row>
    <row r="417" spans="2:65" s="13" customFormat="1" ht="10.199999999999999">
      <c r="B417" s="156"/>
      <c r="D417" s="150" t="s">
        <v>204</v>
      </c>
      <c r="E417" s="157" t="s">
        <v>1</v>
      </c>
      <c r="F417" s="158" t="s">
        <v>84</v>
      </c>
      <c r="H417" s="159">
        <v>1</v>
      </c>
      <c r="I417" s="160"/>
      <c r="L417" s="156"/>
      <c r="M417" s="161"/>
      <c r="T417" s="162"/>
      <c r="AT417" s="157" t="s">
        <v>204</v>
      </c>
      <c r="AU417" s="157" t="s">
        <v>86</v>
      </c>
      <c r="AV417" s="13" t="s">
        <v>86</v>
      </c>
      <c r="AW417" s="13" t="s">
        <v>32</v>
      </c>
      <c r="AX417" s="13" t="s">
        <v>84</v>
      </c>
      <c r="AY417" s="157" t="s">
        <v>195</v>
      </c>
    </row>
    <row r="418" spans="2:65" s="1" customFormat="1" ht="24.15" customHeight="1">
      <c r="B418" s="32"/>
      <c r="C418" s="136" t="s">
        <v>502</v>
      </c>
      <c r="D418" s="136" t="s">
        <v>197</v>
      </c>
      <c r="E418" s="137" t="s">
        <v>938</v>
      </c>
      <c r="F418" s="138" t="s">
        <v>939</v>
      </c>
      <c r="G418" s="139" t="s">
        <v>329</v>
      </c>
      <c r="H418" s="140">
        <v>114.96</v>
      </c>
      <c r="I418" s="141"/>
      <c r="J418" s="142">
        <f>ROUND(I418*H418,2)</f>
        <v>0</v>
      </c>
      <c r="K418" s="138" t="s">
        <v>249</v>
      </c>
      <c r="L418" s="32"/>
      <c r="M418" s="143" t="s">
        <v>1</v>
      </c>
      <c r="N418" s="144" t="s">
        <v>42</v>
      </c>
      <c r="P418" s="145">
        <f>O418*H418</f>
        <v>0</v>
      </c>
      <c r="Q418" s="145">
        <v>2.0000000000000002E-5</v>
      </c>
      <c r="R418" s="145">
        <f>Q418*H418</f>
        <v>2.2991999999999999E-3</v>
      </c>
      <c r="S418" s="145">
        <v>0</v>
      </c>
      <c r="T418" s="146">
        <f>S418*H418</f>
        <v>0</v>
      </c>
      <c r="AR418" s="147" t="s">
        <v>202</v>
      </c>
      <c r="AT418" s="147" t="s">
        <v>197</v>
      </c>
      <c r="AU418" s="147" t="s">
        <v>86</v>
      </c>
      <c r="AY418" s="17" t="s">
        <v>195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7" t="s">
        <v>84</v>
      </c>
      <c r="BK418" s="148">
        <f>ROUND(I418*H418,2)</f>
        <v>0</v>
      </c>
      <c r="BL418" s="17" t="s">
        <v>202</v>
      </c>
      <c r="BM418" s="147" t="s">
        <v>2594</v>
      </c>
    </row>
    <row r="419" spans="2:65" s="1" customFormat="1" ht="28.8">
      <c r="B419" s="32"/>
      <c r="D419" s="150" t="s">
        <v>251</v>
      </c>
      <c r="F419" s="170" t="s">
        <v>252</v>
      </c>
      <c r="I419" s="171"/>
      <c r="L419" s="32"/>
      <c r="M419" s="172"/>
      <c r="T419" s="56"/>
      <c r="AT419" s="17" t="s">
        <v>251</v>
      </c>
      <c r="AU419" s="17" t="s">
        <v>86</v>
      </c>
    </row>
    <row r="420" spans="2:65" s="12" customFormat="1" ht="10.199999999999999">
      <c r="B420" s="149"/>
      <c r="D420" s="150" t="s">
        <v>204</v>
      </c>
      <c r="E420" s="151" t="s">
        <v>1</v>
      </c>
      <c r="F420" s="152" t="s">
        <v>1165</v>
      </c>
      <c r="H420" s="151" t="s">
        <v>1</v>
      </c>
      <c r="I420" s="153"/>
      <c r="L420" s="149"/>
      <c r="M420" s="154"/>
      <c r="T420" s="155"/>
      <c r="AT420" s="151" t="s">
        <v>204</v>
      </c>
      <c r="AU420" s="151" t="s">
        <v>86</v>
      </c>
      <c r="AV420" s="12" t="s">
        <v>84</v>
      </c>
      <c r="AW420" s="12" t="s">
        <v>32</v>
      </c>
      <c r="AX420" s="12" t="s">
        <v>77</v>
      </c>
      <c r="AY420" s="151" t="s">
        <v>195</v>
      </c>
    </row>
    <row r="421" spans="2:65" s="13" customFormat="1" ht="10.199999999999999">
      <c r="B421" s="156"/>
      <c r="D421" s="150" t="s">
        <v>204</v>
      </c>
      <c r="E421" s="157" t="s">
        <v>1</v>
      </c>
      <c r="F421" s="158" t="s">
        <v>2136</v>
      </c>
      <c r="H421" s="159">
        <v>97.96</v>
      </c>
      <c r="I421" s="160"/>
      <c r="L421" s="156"/>
      <c r="M421" s="161"/>
      <c r="T421" s="162"/>
      <c r="AT421" s="157" t="s">
        <v>204</v>
      </c>
      <c r="AU421" s="157" t="s">
        <v>86</v>
      </c>
      <c r="AV421" s="13" t="s">
        <v>86</v>
      </c>
      <c r="AW421" s="13" t="s">
        <v>32</v>
      </c>
      <c r="AX421" s="13" t="s">
        <v>77</v>
      </c>
      <c r="AY421" s="157" t="s">
        <v>195</v>
      </c>
    </row>
    <row r="422" spans="2:65" s="13" customFormat="1" ht="10.199999999999999">
      <c r="B422" s="156"/>
      <c r="D422" s="150" t="s">
        <v>204</v>
      </c>
      <c r="E422" s="157" t="s">
        <v>1</v>
      </c>
      <c r="F422" s="158" t="s">
        <v>943</v>
      </c>
      <c r="H422" s="159">
        <v>17</v>
      </c>
      <c r="I422" s="160"/>
      <c r="L422" s="156"/>
      <c r="M422" s="161"/>
      <c r="T422" s="162"/>
      <c r="AT422" s="157" t="s">
        <v>204</v>
      </c>
      <c r="AU422" s="157" t="s">
        <v>86</v>
      </c>
      <c r="AV422" s="13" t="s">
        <v>86</v>
      </c>
      <c r="AW422" s="13" t="s">
        <v>32</v>
      </c>
      <c r="AX422" s="13" t="s">
        <v>77</v>
      </c>
      <c r="AY422" s="157" t="s">
        <v>195</v>
      </c>
    </row>
    <row r="423" spans="2:65" s="14" customFormat="1" ht="10.199999999999999">
      <c r="B423" s="163"/>
      <c r="D423" s="150" t="s">
        <v>204</v>
      </c>
      <c r="E423" s="164" t="s">
        <v>1</v>
      </c>
      <c r="F423" s="165" t="s">
        <v>220</v>
      </c>
      <c r="H423" s="166">
        <v>114.96</v>
      </c>
      <c r="I423" s="167"/>
      <c r="L423" s="163"/>
      <c r="M423" s="168"/>
      <c r="T423" s="169"/>
      <c r="AT423" s="164" t="s">
        <v>204</v>
      </c>
      <c r="AU423" s="164" t="s">
        <v>86</v>
      </c>
      <c r="AV423" s="14" t="s">
        <v>202</v>
      </c>
      <c r="AW423" s="14" t="s">
        <v>32</v>
      </c>
      <c r="AX423" s="14" t="s">
        <v>84</v>
      </c>
      <c r="AY423" s="164" t="s">
        <v>195</v>
      </c>
    </row>
    <row r="424" spans="2:65" s="1" customFormat="1" ht="24.15" customHeight="1">
      <c r="B424" s="32"/>
      <c r="C424" s="136" t="s">
        <v>509</v>
      </c>
      <c r="D424" s="136" t="s">
        <v>197</v>
      </c>
      <c r="E424" s="137" t="s">
        <v>945</v>
      </c>
      <c r="F424" s="138" t="s">
        <v>946</v>
      </c>
      <c r="G424" s="139" t="s">
        <v>244</v>
      </c>
      <c r="H424" s="140">
        <v>6</v>
      </c>
      <c r="I424" s="141"/>
      <c r="J424" s="142">
        <f>ROUND(I424*H424,2)</f>
        <v>0</v>
      </c>
      <c r="K424" s="138" t="s">
        <v>201</v>
      </c>
      <c r="L424" s="32"/>
      <c r="M424" s="143" t="s">
        <v>1</v>
      </c>
      <c r="N424" s="144" t="s">
        <v>42</v>
      </c>
      <c r="P424" s="145">
        <f>O424*H424</f>
        <v>0</v>
      </c>
      <c r="Q424" s="145">
        <v>0</v>
      </c>
      <c r="R424" s="145">
        <f>Q424*H424</f>
        <v>0</v>
      </c>
      <c r="S424" s="145">
        <v>0</v>
      </c>
      <c r="T424" s="146">
        <f>S424*H424</f>
        <v>0</v>
      </c>
      <c r="AR424" s="147" t="s">
        <v>202</v>
      </c>
      <c r="AT424" s="147" t="s">
        <v>197</v>
      </c>
      <c r="AU424" s="147" t="s">
        <v>86</v>
      </c>
      <c r="AY424" s="17" t="s">
        <v>195</v>
      </c>
      <c r="BE424" s="148">
        <f>IF(N424="základní",J424,0)</f>
        <v>0</v>
      </c>
      <c r="BF424" s="148">
        <f>IF(N424="snížená",J424,0)</f>
        <v>0</v>
      </c>
      <c r="BG424" s="148">
        <f>IF(N424="zákl. přenesená",J424,0)</f>
        <v>0</v>
      </c>
      <c r="BH424" s="148">
        <f>IF(N424="sníž. přenesená",J424,0)</f>
        <v>0</v>
      </c>
      <c r="BI424" s="148">
        <f>IF(N424="nulová",J424,0)</f>
        <v>0</v>
      </c>
      <c r="BJ424" s="17" t="s">
        <v>84</v>
      </c>
      <c r="BK424" s="148">
        <f>ROUND(I424*H424,2)</f>
        <v>0</v>
      </c>
      <c r="BL424" s="17" t="s">
        <v>202</v>
      </c>
      <c r="BM424" s="147" t="s">
        <v>2595</v>
      </c>
    </row>
    <row r="425" spans="2:65" s="12" customFormat="1" ht="10.199999999999999">
      <c r="B425" s="149"/>
      <c r="D425" s="150" t="s">
        <v>204</v>
      </c>
      <c r="E425" s="151" t="s">
        <v>1</v>
      </c>
      <c r="F425" s="152" t="s">
        <v>948</v>
      </c>
      <c r="H425" s="151" t="s">
        <v>1</v>
      </c>
      <c r="I425" s="153"/>
      <c r="L425" s="149"/>
      <c r="M425" s="154"/>
      <c r="T425" s="155"/>
      <c r="AT425" s="151" t="s">
        <v>204</v>
      </c>
      <c r="AU425" s="151" t="s">
        <v>86</v>
      </c>
      <c r="AV425" s="12" t="s">
        <v>84</v>
      </c>
      <c r="AW425" s="12" t="s">
        <v>32</v>
      </c>
      <c r="AX425" s="12" t="s">
        <v>77</v>
      </c>
      <c r="AY425" s="151" t="s">
        <v>195</v>
      </c>
    </row>
    <row r="426" spans="2:65" s="13" customFormat="1" ht="10.199999999999999">
      <c r="B426" s="156"/>
      <c r="D426" s="150" t="s">
        <v>204</v>
      </c>
      <c r="E426" s="157" t="s">
        <v>1</v>
      </c>
      <c r="F426" s="158" t="s">
        <v>230</v>
      </c>
      <c r="H426" s="159">
        <v>6</v>
      </c>
      <c r="I426" s="160"/>
      <c r="L426" s="156"/>
      <c r="M426" s="161"/>
      <c r="T426" s="162"/>
      <c r="AT426" s="157" t="s">
        <v>204</v>
      </c>
      <c r="AU426" s="157" t="s">
        <v>86</v>
      </c>
      <c r="AV426" s="13" t="s">
        <v>86</v>
      </c>
      <c r="AW426" s="13" t="s">
        <v>32</v>
      </c>
      <c r="AX426" s="13" t="s">
        <v>77</v>
      </c>
      <c r="AY426" s="157" t="s">
        <v>195</v>
      </c>
    </row>
    <row r="427" spans="2:65" s="14" customFormat="1" ht="10.199999999999999">
      <c r="B427" s="163"/>
      <c r="D427" s="150" t="s">
        <v>204</v>
      </c>
      <c r="E427" s="164" t="s">
        <v>1</v>
      </c>
      <c r="F427" s="165" t="s">
        <v>220</v>
      </c>
      <c r="H427" s="166">
        <v>6</v>
      </c>
      <c r="I427" s="167"/>
      <c r="L427" s="163"/>
      <c r="M427" s="168"/>
      <c r="T427" s="169"/>
      <c r="AT427" s="164" t="s">
        <v>204</v>
      </c>
      <c r="AU427" s="164" t="s">
        <v>86</v>
      </c>
      <c r="AV427" s="14" t="s">
        <v>202</v>
      </c>
      <c r="AW427" s="14" t="s">
        <v>32</v>
      </c>
      <c r="AX427" s="14" t="s">
        <v>84</v>
      </c>
      <c r="AY427" s="164" t="s">
        <v>195</v>
      </c>
    </row>
    <row r="428" spans="2:65" s="1" customFormat="1" ht="21.75" customHeight="1">
      <c r="B428" s="32"/>
      <c r="C428" s="183" t="s">
        <v>513</v>
      </c>
      <c r="D428" s="183" t="s">
        <v>612</v>
      </c>
      <c r="E428" s="184" t="s">
        <v>950</v>
      </c>
      <c r="F428" s="185" t="s">
        <v>951</v>
      </c>
      <c r="G428" s="186" t="s">
        <v>244</v>
      </c>
      <c r="H428" s="187">
        <v>6</v>
      </c>
      <c r="I428" s="188"/>
      <c r="J428" s="189">
        <f>ROUND(I428*H428,2)</f>
        <v>0</v>
      </c>
      <c r="K428" s="185" t="s">
        <v>249</v>
      </c>
      <c r="L428" s="190"/>
      <c r="M428" s="191" t="s">
        <v>1</v>
      </c>
      <c r="N428" s="192" t="s">
        <v>42</v>
      </c>
      <c r="P428" s="145">
        <f>O428*H428</f>
        <v>0</v>
      </c>
      <c r="Q428" s="145">
        <v>6.0000000000000002E-5</v>
      </c>
      <c r="R428" s="145">
        <f>Q428*H428</f>
        <v>3.6000000000000002E-4</v>
      </c>
      <c r="S428" s="145">
        <v>0</v>
      </c>
      <c r="T428" s="146">
        <f>S428*H428</f>
        <v>0</v>
      </c>
      <c r="AR428" s="147" t="s">
        <v>240</v>
      </c>
      <c r="AT428" s="147" t="s">
        <v>612</v>
      </c>
      <c r="AU428" s="147" t="s">
        <v>86</v>
      </c>
      <c r="AY428" s="17" t="s">
        <v>195</v>
      </c>
      <c r="BE428" s="148">
        <f>IF(N428="základní",J428,0)</f>
        <v>0</v>
      </c>
      <c r="BF428" s="148">
        <f>IF(N428="snížená",J428,0)</f>
        <v>0</v>
      </c>
      <c r="BG428" s="148">
        <f>IF(N428="zákl. přenesená",J428,0)</f>
        <v>0</v>
      </c>
      <c r="BH428" s="148">
        <f>IF(N428="sníž. přenesená",J428,0)</f>
        <v>0</v>
      </c>
      <c r="BI428" s="148">
        <f>IF(N428="nulová",J428,0)</f>
        <v>0</v>
      </c>
      <c r="BJ428" s="17" t="s">
        <v>84</v>
      </c>
      <c r="BK428" s="148">
        <f>ROUND(I428*H428,2)</f>
        <v>0</v>
      </c>
      <c r="BL428" s="17" t="s">
        <v>202</v>
      </c>
      <c r="BM428" s="147" t="s">
        <v>2596</v>
      </c>
    </row>
    <row r="429" spans="2:65" s="13" customFormat="1" ht="10.199999999999999">
      <c r="B429" s="156"/>
      <c r="D429" s="150" t="s">
        <v>204</v>
      </c>
      <c r="E429" s="157" t="s">
        <v>1</v>
      </c>
      <c r="F429" s="158" t="s">
        <v>230</v>
      </c>
      <c r="H429" s="159">
        <v>6</v>
      </c>
      <c r="I429" s="160"/>
      <c r="L429" s="156"/>
      <c r="M429" s="161"/>
      <c r="T429" s="162"/>
      <c r="AT429" s="157" t="s">
        <v>204</v>
      </c>
      <c r="AU429" s="157" t="s">
        <v>86</v>
      </c>
      <c r="AV429" s="13" t="s">
        <v>86</v>
      </c>
      <c r="AW429" s="13" t="s">
        <v>32</v>
      </c>
      <c r="AX429" s="13" t="s">
        <v>84</v>
      </c>
      <c r="AY429" s="157" t="s">
        <v>195</v>
      </c>
    </row>
    <row r="430" spans="2:65" s="1" customFormat="1" ht="16.5" customHeight="1">
      <c r="B430" s="32"/>
      <c r="C430" s="136" t="s">
        <v>520</v>
      </c>
      <c r="D430" s="136" t="s">
        <v>197</v>
      </c>
      <c r="E430" s="137" t="s">
        <v>954</v>
      </c>
      <c r="F430" s="138" t="s">
        <v>955</v>
      </c>
      <c r="G430" s="139" t="s">
        <v>244</v>
      </c>
      <c r="H430" s="140">
        <v>6</v>
      </c>
      <c r="I430" s="141"/>
      <c r="J430" s="142">
        <f>ROUND(I430*H430,2)</f>
        <v>0</v>
      </c>
      <c r="K430" s="138" t="s">
        <v>201</v>
      </c>
      <c r="L430" s="32"/>
      <c r="M430" s="143" t="s">
        <v>1</v>
      </c>
      <c r="N430" s="144" t="s">
        <v>42</v>
      </c>
      <c r="P430" s="145">
        <f>O430*H430</f>
        <v>0</v>
      </c>
      <c r="Q430" s="145">
        <v>0</v>
      </c>
      <c r="R430" s="145">
        <f>Q430*H430</f>
        <v>0</v>
      </c>
      <c r="S430" s="145">
        <v>0</v>
      </c>
      <c r="T430" s="146">
        <f>S430*H430</f>
        <v>0</v>
      </c>
      <c r="AR430" s="147" t="s">
        <v>202</v>
      </c>
      <c r="AT430" s="147" t="s">
        <v>197</v>
      </c>
      <c r="AU430" s="147" t="s">
        <v>86</v>
      </c>
      <c r="AY430" s="17" t="s">
        <v>195</v>
      </c>
      <c r="BE430" s="148">
        <f>IF(N430="základní",J430,0)</f>
        <v>0</v>
      </c>
      <c r="BF430" s="148">
        <f>IF(N430="snížená",J430,0)</f>
        <v>0</v>
      </c>
      <c r="BG430" s="148">
        <f>IF(N430="zákl. přenesená",J430,0)</f>
        <v>0</v>
      </c>
      <c r="BH430" s="148">
        <f>IF(N430="sníž. přenesená",J430,0)</f>
        <v>0</v>
      </c>
      <c r="BI430" s="148">
        <f>IF(N430="nulová",J430,0)</f>
        <v>0</v>
      </c>
      <c r="BJ430" s="17" t="s">
        <v>84</v>
      </c>
      <c r="BK430" s="148">
        <f>ROUND(I430*H430,2)</f>
        <v>0</v>
      </c>
      <c r="BL430" s="17" t="s">
        <v>202</v>
      </c>
      <c r="BM430" s="147" t="s">
        <v>2597</v>
      </c>
    </row>
    <row r="431" spans="2:65" s="13" customFormat="1" ht="10.199999999999999">
      <c r="B431" s="156"/>
      <c r="D431" s="150" t="s">
        <v>204</v>
      </c>
      <c r="E431" s="157" t="s">
        <v>1</v>
      </c>
      <c r="F431" s="158" t="s">
        <v>230</v>
      </c>
      <c r="H431" s="159">
        <v>6</v>
      </c>
      <c r="I431" s="160"/>
      <c r="L431" s="156"/>
      <c r="M431" s="161"/>
      <c r="T431" s="162"/>
      <c r="AT431" s="157" t="s">
        <v>204</v>
      </c>
      <c r="AU431" s="157" t="s">
        <v>86</v>
      </c>
      <c r="AV431" s="13" t="s">
        <v>86</v>
      </c>
      <c r="AW431" s="13" t="s">
        <v>32</v>
      </c>
      <c r="AX431" s="13" t="s">
        <v>77</v>
      </c>
      <c r="AY431" s="157" t="s">
        <v>195</v>
      </c>
    </row>
    <row r="432" spans="2:65" s="14" customFormat="1" ht="10.199999999999999">
      <c r="B432" s="163"/>
      <c r="D432" s="150" t="s">
        <v>204</v>
      </c>
      <c r="E432" s="164" t="s">
        <v>1</v>
      </c>
      <c r="F432" s="165" t="s">
        <v>220</v>
      </c>
      <c r="H432" s="166">
        <v>6</v>
      </c>
      <c r="I432" s="167"/>
      <c r="L432" s="163"/>
      <c r="M432" s="168"/>
      <c r="T432" s="169"/>
      <c r="AT432" s="164" t="s">
        <v>204</v>
      </c>
      <c r="AU432" s="164" t="s">
        <v>86</v>
      </c>
      <c r="AV432" s="14" t="s">
        <v>202</v>
      </c>
      <c r="AW432" s="14" t="s">
        <v>32</v>
      </c>
      <c r="AX432" s="14" t="s">
        <v>84</v>
      </c>
      <c r="AY432" s="164" t="s">
        <v>195</v>
      </c>
    </row>
    <row r="433" spans="2:65" s="1" customFormat="1" ht="16.5" customHeight="1">
      <c r="B433" s="32"/>
      <c r="C433" s="183" t="s">
        <v>527</v>
      </c>
      <c r="D433" s="183" t="s">
        <v>612</v>
      </c>
      <c r="E433" s="184" t="s">
        <v>958</v>
      </c>
      <c r="F433" s="185" t="s">
        <v>959</v>
      </c>
      <c r="G433" s="186" t="s">
        <v>244</v>
      </c>
      <c r="H433" s="187">
        <v>6</v>
      </c>
      <c r="I433" s="188"/>
      <c r="J433" s="189">
        <f>ROUND(I433*H433,2)</f>
        <v>0</v>
      </c>
      <c r="K433" s="185" t="s">
        <v>201</v>
      </c>
      <c r="L433" s="190"/>
      <c r="M433" s="191" t="s">
        <v>1</v>
      </c>
      <c r="N433" s="192" t="s">
        <v>42</v>
      </c>
      <c r="P433" s="145">
        <f>O433*H433</f>
        <v>0</v>
      </c>
      <c r="Q433" s="145">
        <v>1.1900000000000001E-3</v>
      </c>
      <c r="R433" s="145">
        <f>Q433*H433</f>
        <v>7.1400000000000005E-3</v>
      </c>
      <c r="S433" s="145">
        <v>0</v>
      </c>
      <c r="T433" s="146">
        <f>S433*H433</f>
        <v>0</v>
      </c>
      <c r="AR433" s="147" t="s">
        <v>240</v>
      </c>
      <c r="AT433" s="147" t="s">
        <v>612</v>
      </c>
      <c r="AU433" s="147" t="s">
        <v>86</v>
      </c>
      <c r="AY433" s="17" t="s">
        <v>195</v>
      </c>
      <c r="BE433" s="148">
        <f>IF(N433="základní",J433,0)</f>
        <v>0</v>
      </c>
      <c r="BF433" s="148">
        <f>IF(N433="snížená",J433,0)</f>
        <v>0</v>
      </c>
      <c r="BG433" s="148">
        <f>IF(N433="zákl. přenesená",J433,0)</f>
        <v>0</v>
      </c>
      <c r="BH433" s="148">
        <f>IF(N433="sníž. přenesená",J433,0)</f>
        <v>0</v>
      </c>
      <c r="BI433" s="148">
        <f>IF(N433="nulová",J433,0)</f>
        <v>0</v>
      </c>
      <c r="BJ433" s="17" t="s">
        <v>84</v>
      </c>
      <c r="BK433" s="148">
        <f>ROUND(I433*H433,2)</f>
        <v>0</v>
      </c>
      <c r="BL433" s="17" t="s">
        <v>202</v>
      </c>
      <c r="BM433" s="147" t="s">
        <v>2598</v>
      </c>
    </row>
    <row r="434" spans="2:65" s="13" customFormat="1" ht="10.199999999999999">
      <c r="B434" s="156"/>
      <c r="D434" s="150" t="s">
        <v>204</v>
      </c>
      <c r="E434" s="157" t="s">
        <v>1</v>
      </c>
      <c r="F434" s="158" t="s">
        <v>230</v>
      </c>
      <c r="H434" s="159">
        <v>6</v>
      </c>
      <c r="I434" s="160"/>
      <c r="L434" s="156"/>
      <c r="M434" s="161"/>
      <c r="T434" s="162"/>
      <c r="AT434" s="157" t="s">
        <v>204</v>
      </c>
      <c r="AU434" s="157" t="s">
        <v>86</v>
      </c>
      <c r="AV434" s="13" t="s">
        <v>86</v>
      </c>
      <c r="AW434" s="13" t="s">
        <v>32</v>
      </c>
      <c r="AX434" s="13" t="s">
        <v>84</v>
      </c>
      <c r="AY434" s="157" t="s">
        <v>195</v>
      </c>
    </row>
    <row r="435" spans="2:65" s="11" customFormat="1" ht="22.8" customHeight="1">
      <c r="B435" s="124"/>
      <c r="D435" s="125" t="s">
        <v>76</v>
      </c>
      <c r="E435" s="134" t="s">
        <v>246</v>
      </c>
      <c r="F435" s="134" t="s">
        <v>961</v>
      </c>
      <c r="I435" s="127"/>
      <c r="J435" s="135">
        <f>BK435</f>
        <v>0</v>
      </c>
      <c r="L435" s="124"/>
      <c r="M435" s="129"/>
      <c r="P435" s="130">
        <f>SUM(P436:P469)</f>
        <v>0</v>
      </c>
      <c r="R435" s="130">
        <f>SUM(R436:R469)</f>
        <v>0.12599000000000002</v>
      </c>
      <c r="T435" s="131">
        <f>SUM(T436:T469)</f>
        <v>0</v>
      </c>
      <c r="AR435" s="125" t="s">
        <v>84</v>
      </c>
      <c r="AT435" s="132" t="s">
        <v>76</v>
      </c>
      <c r="AU435" s="132" t="s">
        <v>84</v>
      </c>
      <c r="AY435" s="125" t="s">
        <v>195</v>
      </c>
      <c r="BK435" s="133">
        <f>SUM(BK436:BK469)</f>
        <v>0</v>
      </c>
    </row>
    <row r="436" spans="2:65" s="1" customFormat="1" ht="33" customHeight="1">
      <c r="B436" s="32"/>
      <c r="C436" s="136" t="s">
        <v>533</v>
      </c>
      <c r="D436" s="136" t="s">
        <v>197</v>
      </c>
      <c r="E436" s="137" t="s">
        <v>963</v>
      </c>
      <c r="F436" s="138" t="s">
        <v>964</v>
      </c>
      <c r="G436" s="139" t="s">
        <v>200</v>
      </c>
      <c r="H436" s="140">
        <v>471</v>
      </c>
      <c r="I436" s="141"/>
      <c r="J436" s="142">
        <f>ROUND(I436*H436,2)</f>
        <v>0</v>
      </c>
      <c r="K436" s="138" t="s">
        <v>201</v>
      </c>
      <c r="L436" s="32"/>
      <c r="M436" s="143" t="s">
        <v>1</v>
      </c>
      <c r="N436" s="144" t="s">
        <v>42</v>
      </c>
      <c r="P436" s="145">
        <f>O436*H436</f>
        <v>0</v>
      </c>
      <c r="Q436" s="145">
        <v>0</v>
      </c>
      <c r="R436" s="145">
        <f>Q436*H436</f>
        <v>0</v>
      </c>
      <c r="S436" s="145">
        <v>0</v>
      </c>
      <c r="T436" s="146">
        <f>S436*H436</f>
        <v>0</v>
      </c>
      <c r="AR436" s="147" t="s">
        <v>202</v>
      </c>
      <c r="AT436" s="147" t="s">
        <v>197</v>
      </c>
      <c r="AU436" s="147" t="s">
        <v>86</v>
      </c>
      <c r="AY436" s="17" t="s">
        <v>195</v>
      </c>
      <c r="BE436" s="148">
        <f>IF(N436="základní",J436,0)</f>
        <v>0</v>
      </c>
      <c r="BF436" s="148">
        <f>IF(N436="snížená",J436,0)</f>
        <v>0</v>
      </c>
      <c r="BG436" s="148">
        <f>IF(N436="zákl. přenesená",J436,0)</f>
        <v>0</v>
      </c>
      <c r="BH436" s="148">
        <f>IF(N436="sníž. přenesená",J436,0)</f>
        <v>0</v>
      </c>
      <c r="BI436" s="148">
        <f>IF(N436="nulová",J436,0)</f>
        <v>0</v>
      </c>
      <c r="BJ436" s="17" t="s">
        <v>84</v>
      </c>
      <c r="BK436" s="148">
        <f>ROUND(I436*H436,2)</f>
        <v>0</v>
      </c>
      <c r="BL436" s="17" t="s">
        <v>202</v>
      </c>
      <c r="BM436" s="147" t="s">
        <v>2599</v>
      </c>
    </row>
    <row r="437" spans="2:65" s="12" customFormat="1" ht="10.199999999999999">
      <c r="B437" s="149"/>
      <c r="D437" s="150" t="s">
        <v>204</v>
      </c>
      <c r="E437" s="151" t="s">
        <v>1</v>
      </c>
      <c r="F437" s="152" t="s">
        <v>966</v>
      </c>
      <c r="H437" s="151" t="s">
        <v>1</v>
      </c>
      <c r="I437" s="153"/>
      <c r="L437" s="149"/>
      <c r="M437" s="154"/>
      <c r="T437" s="155"/>
      <c r="AT437" s="151" t="s">
        <v>204</v>
      </c>
      <c r="AU437" s="151" t="s">
        <v>86</v>
      </c>
      <c r="AV437" s="12" t="s">
        <v>84</v>
      </c>
      <c r="AW437" s="12" t="s">
        <v>32</v>
      </c>
      <c r="AX437" s="12" t="s">
        <v>77</v>
      </c>
      <c r="AY437" s="151" t="s">
        <v>195</v>
      </c>
    </row>
    <row r="438" spans="2:65" s="13" customFormat="1" ht="10.199999999999999">
      <c r="B438" s="156"/>
      <c r="D438" s="150" t="s">
        <v>204</v>
      </c>
      <c r="E438" s="157" t="s">
        <v>1</v>
      </c>
      <c r="F438" s="158" t="s">
        <v>2146</v>
      </c>
      <c r="H438" s="159">
        <v>380</v>
      </c>
      <c r="I438" s="160"/>
      <c r="L438" s="156"/>
      <c r="M438" s="161"/>
      <c r="T438" s="162"/>
      <c r="AT438" s="157" t="s">
        <v>204</v>
      </c>
      <c r="AU438" s="157" t="s">
        <v>86</v>
      </c>
      <c r="AV438" s="13" t="s">
        <v>86</v>
      </c>
      <c r="AW438" s="13" t="s">
        <v>32</v>
      </c>
      <c r="AX438" s="13" t="s">
        <v>77</v>
      </c>
      <c r="AY438" s="157" t="s">
        <v>195</v>
      </c>
    </row>
    <row r="439" spans="2:65" s="13" customFormat="1" ht="10.199999999999999">
      <c r="B439" s="156"/>
      <c r="D439" s="150" t="s">
        <v>204</v>
      </c>
      <c r="E439" s="157" t="s">
        <v>1</v>
      </c>
      <c r="F439" s="158" t="s">
        <v>2147</v>
      </c>
      <c r="H439" s="159">
        <v>91</v>
      </c>
      <c r="I439" s="160"/>
      <c r="L439" s="156"/>
      <c r="M439" s="161"/>
      <c r="T439" s="162"/>
      <c r="AT439" s="157" t="s">
        <v>204</v>
      </c>
      <c r="AU439" s="157" t="s">
        <v>86</v>
      </c>
      <c r="AV439" s="13" t="s">
        <v>86</v>
      </c>
      <c r="AW439" s="13" t="s">
        <v>32</v>
      </c>
      <c r="AX439" s="13" t="s">
        <v>77</v>
      </c>
      <c r="AY439" s="157" t="s">
        <v>195</v>
      </c>
    </row>
    <row r="440" spans="2:65" s="14" customFormat="1" ht="10.199999999999999">
      <c r="B440" s="163"/>
      <c r="D440" s="150" t="s">
        <v>204</v>
      </c>
      <c r="E440" s="164" t="s">
        <v>1</v>
      </c>
      <c r="F440" s="165" t="s">
        <v>220</v>
      </c>
      <c r="H440" s="166">
        <v>471</v>
      </c>
      <c r="I440" s="167"/>
      <c r="L440" s="163"/>
      <c r="M440" s="168"/>
      <c r="T440" s="169"/>
      <c r="AT440" s="164" t="s">
        <v>204</v>
      </c>
      <c r="AU440" s="164" t="s">
        <v>86</v>
      </c>
      <c r="AV440" s="14" t="s">
        <v>202</v>
      </c>
      <c r="AW440" s="14" t="s">
        <v>32</v>
      </c>
      <c r="AX440" s="14" t="s">
        <v>84</v>
      </c>
      <c r="AY440" s="164" t="s">
        <v>195</v>
      </c>
    </row>
    <row r="441" spans="2:65" s="1" customFormat="1" ht="33" customHeight="1">
      <c r="B441" s="32"/>
      <c r="C441" s="136" t="s">
        <v>537</v>
      </c>
      <c r="D441" s="136" t="s">
        <v>197</v>
      </c>
      <c r="E441" s="137" t="s">
        <v>970</v>
      </c>
      <c r="F441" s="138" t="s">
        <v>971</v>
      </c>
      <c r="G441" s="139" t="s">
        <v>200</v>
      </c>
      <c r="H441" s="140">
        <v>28260</v>
      </c>
      <c r="I441" s="141"/>
      <c r="J441" s="142">
        <f>ROUND(I441*H441,2)</f>
        <v>0</v>
      </c>
      <c r="K441" s="138" t="s">
        <v>201</v>
      </c>
      <c r="L441" s="32"/>
      <c r="M441" s="143" t="s">
        <v>1</v>
      </c>
      <c r="N441" s="144" t="s">
        <v>42</v>
      </c>
      <c r="P441" s="145">
        <f>O441*H441</f>
        <v>0</v>
      </c>
      <c r="Q441" s="145">
        <v>0</v>
      </c>
      <c r="R441" s="145">
        <f>Q441*H441</f>
        <v>0</v>
      </c>
      <c r="S441" s="145">
        <v>0</v>
      </c>
      <c r="T441" s="146">
        <f>S441*H441</f>
        <v>0</v>
      </c>
      <c r="AR441" s="147" t="s">
        <v>202</v>
      </c>
      <c r="AT441" s="147" t="s">
        <v>197</v>
      </c>
      <c r="AU441" s="147" t="s">
        <v>86</v>
      </c>
      <c r="AY441" s="17" t="s">
        <v>195</v>
      </c>
      <c r="BE441" s="148">
        <f>IF(N441="základní",J441,0)</f>
        <v>0</v>
      </c>
      <c r="BF441" s="148">
        <f>IF(N441="snížená",J441,0)</f>
        <v>0</v>
      </c>
      <c r="BG441" s="148">
        <f>IF(N441="zákl. přenesená",J441,0)</f>
        <v>0</v>
      </c>
      <c r="BH441" s="148">
        <f>IF(N441="sníž. přenesená",J441,0)</f>
        <v>0</v>
      </c>
      <c r="BI441" s="148">
        <f>IF(N441="nulová",J441,0)</f>
        <v>0</v>
      </c>
      <c r="BJ441" s="17" t="s">
        <v>84</v>
      </c>
      <c r="BK441" s="148">
        <f>ROUND(I441*H441,2)</f>
        <v>0</v>
      </c>
      <c r="BL441" s="17" t="s">
        <v>202</v>
      </c>
      <c r="BM441" s="147" t="s">
        <v>2600</v>
      </c>
    </row>
    <row r="442" spans="2:65" s="13" customFormat="1" ht="10.199999999999999">
      <c r="B442" s="156"/>
      <c r="D442" s="150" t="s">
        <v>204</v>
      </c>
      <c r="E442" s="157" t="s">
        <v>1</v>
      </c>
      <c r="F442" s="158" t="s">
        <v>2149</v>
      </c>
      <c r="H442" s="159">
        <v>28260</v>
      </c>
      <c r="I442" s="160"/>
      <c r="L442" s="156"/>
      <c r="M442" s="161"/>
      <c r="T442" s="162"/>
      <c r="AT442" s="157" t="s">
        <v>204</v>
      </c>
      <c r="AU442" s="157" t="s">
        <v>86</v>
      </c>
      <c r="AV442" s="13" t="s">
        <v>86</v>
      </c>
      <c r="AW442" s="13" t="s">
        <v>32</v>
      </c>
      <c r="AX442" s="13" t="s">
        <v>84</v>
      </c>
      <c r="AY442" s="157" t="s">
        <v>195</v>
      </c>
    </row>
    <row r="443" spans="2:65" s="1" customFormat="1" ht="33" customHeight="1">
      <c r="B443" s="32"/>
      <c r="C443" s="136" t="s">
        <v>541</v>
      </c>
      <c r="D443" s="136" t="s">
        <v>197</v>
      </c>
      <c r="E443" s="137" t="s">
        <v>975</v>
      </c>
      <c r="F443" s="138" t="s">
        <v>976</v>
      </c>
      <c r="G443" s="139" t="s">
        <v>200</v>
      </c>
      <c r="H443" s="140">
        <v>471</v>
      </c>
      <c r="I443" s="141"/>
      <c r="J443" s="142">
        <f>ROUND(I443*H443,2)</f>
        <v>0</v>
      </c>
      <c r="K443" s="138" t="s">
        <v>201</v>
      </c>
      <c r="L443" s="32"/>
      <c r="M443" s="143" t="s">
        <v>1</v>
      </c>
      <c r="N443" s="144" t="s">
        <v>42</v>
      </c>
      <c r="P443" s="145">
        <f>O443*H443</f>
        <v>0</v>
      </c>
      <c r="Q443" s="145">
        <v>0</v>
      </c>
      <c r="R443" s="145">
        <f>Q443*H443</f>
        <v>0</v>
      </c>
      <c r="S443" s="145">
        <v>0</v>
      </c>
      <c r="T443" s="146">
        <f>S443*H443</f>
        <v>0</v>
      </c>
      <c r="AR443" s="147" t="s">
        <v>202</v>
      </c>
      <c r="AT443" s="147" t="s">
        <v>197</v>
      </c>
      <c r="AU443" s="147" t="s">
        <v>86</v>
      </c>
      <c r="AY443" s="17" t="s">
        <v>195</v>
      </c>
      <c r="BE443" s="148">
        <f>IF(N443="základní",J443,0)</f>
        <v>0</v>
      </c>
      <c r="BF443" s="148">
        <f>IF(N443="snížená",J443,0)</f>
        <v>0</v>
      </c>
      <c r="BG443" s="148">
        <f>IF(N443="zákl. přenesená",J443,0)</f>
        <v>0</v>
      </c>
      <c r="BH443" s="148">
        <f>IF(N443="sníž. přenesená",J443,0)</f>
        <v>0</v>
      </c>
      <c r="BI443" s="148">
        <f>IF(N443="nulová",J443,0)</f>
        <v>0</v>
      </c>
      <c r="BJ443" s="17" t="s">
        <v>84</v>
      </c>
      <c r="BK443" s="148">
        <f>ROUND(I443*H443,2)</f>
        <v>0</v>
      </c>
      <c r="BL443" s="17" t="s">
        <v>202</v>
      </c>
      <c r="BM443" s="147" t="s">
        <v>2601</v>
      </c>
    </row>
    <row r="444" spans="2:65" s="13" customFormat="1" ht="10.199999999999999">
      <c r="B444" s="156"/>
      <c r="D444" s="150" t="s">
        <v>204</v>
      </c>
      <c r="E444" s="157" t="s">
        <v>1</v>
      </c>
      <c r="F444" s="158" t="s">
        <v>2151</v>
      </c>
      <c r="H444" s="159">
        <v>471</v>
      </c>
      <c r="I444" s="160"/>
      <c r="L444" s="156"/>
      <c r="M444" s="161"/>
      <c r="T444" s="162"/>
      <c r="AT444" s="157" t="s">
        <v>204</v>
      </c>
      <c r="AU444" s="157" t="s">
        <v>86</v>
      </c>
      <c r="AV444" s="13" t="s">
        <v>86</v>
      </c>
      <c r="AW444" s="13" t="s">
        <v>32</v>
      </c>
      <c r="AX444" s="13" t="s">
        <v>84</v>
      </c>
      <c r="AY444" s="157" t="s">
        <v>195</v>
      </c>
    </row>
    <row r="445" spans="2:65" s="1" customFormat="1" ht="16.5" customHeight="1">
      <c r="B445" s="32"/>
      <c r="C445" s="136" t="s">
        <v>552</v>
      </c>
      <c r="D445" s="136" t="s">
        <v>197</v>
      </c>
      <c r="E445" s="137" t="s">
        <v>980</v>
      </c>
      <c r="F445" s="138" t="s">
        <v>981</v>
      </c>
      <c r="G445" s="139" t="s">
        <v>200</v>
      </c>
      <c r="H445" s="140">
        <v>471</v>
      </c>
      <c r="I445" s="141"/>
      <c r="J445" s="142">
        <f>ROUND(I445*H445,2)</f>
        <v>0</v>
      </c>
      <c r="K445" s="138" t="s">
        <v>201</v>
      </c>
      <c r="L445" s="32"/>
      <c r="M445" s="143" t="s">
        <v>1</v>
      </c>
      <c r="N445" s="144" t="s">
        <v>42</v>
      </c>
      <c r="P445" s="145">
        <f>O445*H445</f>
        <v>0</v>
      </c>
      <c r="Q445" s="145">
        <v>0</v>
      </c>
      <c r="R445" s="145">
        <f>Q445*H445</f>
        <v>0</v>
      </c>
      <c r="S445" s="145">
        <v>0</v>
      </c>
      <c r="T445" s="146">
        <f>S445*H445</f>
        <v>0</v>
      </c>
      <c r="AR445" s="147" t="s">
        <v>202</v>
      </c>
      <c r="AT445" s="147" t="s">
        <v>197</v>
      </c>
      <c r="AU445" s="147" t="s">
        <v>86</v>
      </c>
      <c r="AY445" s="17" t="s">
        <v>195</v>
      </c>
      <c r="BE445" s="148">
        <f>IF(N445="základní",J445,0)</f>
        <v>0</v>
      </c>
      <c r="BF445" s="148">
        <f>IF(N445="snížená",J445,0)</f>
        <v>0</v>
      </c>
      <c r="BG445" s="148">
        <f>IF(N445="zákl. přenesená",J445,0)</f>
        <v>0</v>
      </c>
      <c r="BH445" s="148">
        <f>IF(N445="sníž. přenesená",J445,0)</f>
        <v>0</v>
      </c>
      <c r="BI445" s="148">
        <f>IF(N445="nulová",J445,0)</f>
        <v>0</v>
      </c>
      <c r="BJ445" s="17" t="s">
        <v>84</v>
      </c>
      <c r="BK445" s="148">
        <f>ROUND(I445*H445,2)</f>
        <v>0</v>
      </c>
      <c r="BL445" s="17" t="s">
        <v>202</v>
      </c>
      <c r="BM445" s="147" t="s">
        <v>2602</v>
      </c>
    </row>
    <row r="446" spans="2:65" s="13" customFormat="1" ht="10.199999999999999">
      <c r="B446" s="156"/>
      <c r="D446" s="150" t="s">
        <v>204</v>
      </c>
      <c r="E446" s="157" t="s">
        <v>1</v>
      </c>
      <c r="F446" s="158" t="s">
        <v>2151</v>
      </c>
      <c r="H446" s="159">
        <v>471</v>
      </c>
      <c r="I446" s="160"/>
      <c r="L446" s="156"/>
      <c r="M446" s="161"/>
      <c r="T446" s="162"/>
      <c r="AT446" s="157" t="s">
        <v>204</v>
      </c>
      <c r="AU446" s="157" t="s">
        <v>86</v>
      </c>
      <c r="AV446" s="13" t="s">
        <v>86</v>
      </c>
      <c r="AW446" s="13" t="s">
        <v>32</v>
      </c>
      <c r="AX446" s="13" t="s">
        <v>84</v>
      </c>
      <c r="AY446" s="157" t="s">
        <v>195</v>
      </c>
    </row>
    <row r="447" spans="2:65" s="1" customFormat="1" ht="21.75" customHeight="1">
      <c r="B447" s="32"/>
      <c r="C447" s="136" t="s">
        <v>558</v>
      </c>
      <c r="D447" s="136" t="s">
        <v>197</v>
      </c>
      <c r="E447" s="137" t="s">
        <v>984</v>
      </c>
      <c r="F447" s="138" t="s">
        <v>985</v>
      </c>
      <c r="G447" s="139" t="s">
        <v>200</v>
      </c>
      <c r="H447" s="140">
        <v>28260</v>
      </c>
      <c r="I447" s="141"/>
      <c r="J447" s="142">
        <f>ROUND(I447*H447,2)</f>
        <v>0</v>
      </c>
      <c r="K447" s="138" t="s">
        <v>201</v>
      </c>
      <c r="L447" s="32"/>
      <c r="M447" s="143" t="s">
        <v>1</v>
      </c>
      <c r="N447" s="144" t="s">
        <v>42</v>
      </c>
      <c r="P447" s="145">
        <f>O447*H447</f>
        <v>0</v>
      </c>
      <c r="Q447" s="145">
        <v>0</v>
      </c>
      <c r="R447" s="145">
        <f>Q447*H447</f>
        <v>0</v>
      </c>
      <c r="S447" s="145">
        <v>0</v>
      </c>
      <c r="T447" s="146">
        <f>S447*H447</f>
        <v>0</v>
      </c>
      <c r="AR447" s="147" t="s">
        <v>202</v>
      </c>
      <c r="AT447" s="147" t="s">
        <v>197</v>
      </c>
      <c r="AU447" s="147" t="s">
        <v>86</v>
      </c>
      <c r="AY447" s="17" t="s">
        <v>195</v>
      </c>
      <c r="BE447" s="148">
        <f>IF(N447="základní",J447,0)</f>
        <v>0</v>
      </c>
      <c r="BF447" s="148">
        <f>IF(N447="snížená",J447,0)</f>
        <v>0</v>
      </c>
      <c r="BG447" s="148">
        <f>IF(N447="zákl. přenesená",J447,0)</f>
        <v>0</v>
      </c>
      <c r="BH447" s="148">
        <f>IF(N447="sníž. přenesená",J447,0)</f>
        <v>0</v>
      </c>
      <c r="BI447" s="148">
        <f>IF(N447="nulová",J447,0)</f>
        <v>0</v>
      </c>
      <c r="BJ447" s="17" t="s">
        <v>84</v>
      </c>
      <c r="BK447" s="148">
        <f>ROUND(I447*H447,2)</f>
        <v>0</v>
      </c>
      <c r="BL447" s="17" t="s">
        <v>202</v>
      </c>
      <c r="BM447" s="147" t="s">
        <v>2603</v>
      </c>
    </row>
    <row r="448" spans="2:65" s="13" customFormat="1" ht="10.199999999999999">
      <c r="B448" s="156"/>
      <c r="D448" s="150" t="s">
        <v>204</v>
      </c>
      <c r="E448" s="157" t="s">
        <v>1</v>
      </c>
      <c r="F448" s="158" t="s">
        <v>2149</v>
      </c>
      <c r="H448" s="159">
        <v>28260</v>
      </c>
      <c r="I448" s="160"/>
      <c r="L448" s="156"/>
      <c r="M448" s="161"/>
      <c r="T448" s="162"/>
      <c r="AT448" s="157" t="s">
        <v>204</v>
      </c>
      <c r="AU448" s="157" t="s">
        <v>86</v>
      </c>
      <c r="AV448" s="13" t="s">
        <v>86</v>
      </c>
      <c r="AW448" s="13" t="s">
        <v>32</v>
      </c>
      <c r="AX448" s="13" t="s">
        <v>84</v>
      </c>
      <c r="AY448" s="157" t="s">
        <v>195</v>
      </c>
    </row>
    <row r="449" spans="2:65" s="1" customFormat="1" ht="21.75" customHeight="1">
      <c r="B449" s="32"/>
      <c r="C449" s="136" t="s">
        <v>884</v>
      </c>
      <c r="D449" s="136" t="s">
        <v>197</v>
      </c>
      <c r="E449" s="137" t="s">
        <v>988</v>
      </c>
      <c r="F449" s="138" t="s">
        <v>989</v>
      </c>
      <c r="G449" s="139" t="s">
        <v>200</v>
      </c>
      <c r="H449" s="140">
        <v>471</v>
      </c>
      <c r="I449" s="141"/>
      <c r="J449" s="142">
        <f>ROUND(I449*H449,2)</f>
        <v>0</v>
      </c>
      <c r="K449" s="138" t="s">
        <v>201</v>
      </c>
      <c r="L449" s="32"/>
      <c r="M449" s="143" t="s">
        <v>1</v>
      </c>
      <c r="N449" s="144" t="s">
        <v>42</v>
      </c>
      <c r="P449" s="145">
        <f>O449*H449</f>
        <v>0</v>
      </c>
      <c r="Q449" s="145">
        <v>0</v>
      </c>
      <c r="R449" s="145">
        <f>Q449*H449</f>
        <v>0</v>
      </c>
      <c r="S449" s="145">
        <v>0</v>
      </c>
      <c r="T449" s="146">
        <f>S449*H449</f>
        <v>0</v>
      </c>
      <c r="AR449" s="147" t="s">
        <v>202</v>
      </c>
      <c r="AT449" s="147" t="s">
        <v>197</v>
      </c>
      <c r="AU449" s="147" t="s">
        <v>86</v>
      </c>
      <c r="AY449" s="17" t="s">
        <v>195</v>
      </c>
      <c r="BE449" s="148">
        <f>IF(N449="základní",J449,0)</f>
        <v>0</v>
      </c>
      <c r="BF449" s="148">
        <f>IF(N449="snížená",J449,0)</f>
        <v>0</v>
      </c>
      <c r="BG449" s="148">
        <f>IF(N449="zákl. přenesená",J449,0)</f>
        <v>0</v>
      </c>
      <c r="BH449" s="148">
        <f>IF(N449="sníž. přenesená",J449,0)</f>
        <v>0</v>
      </c>
      <c r="BI449" s="148">
        <f>IF(N449="nulová",J449,0)</f>
        <v>0</v>
      </c>
      <c r="BJ449" s="17" t="s">
        <v>84</v>
      </c>
      <c r="BK449" s="148">
        <f>ROUND(I449*H449,2)</f>
        <v>0</v>
      </c>
      <c r="BL449" s="17" t="s">
        <v>202</v>
      </c>
      <c r="BM449" s="147" t="s">
        <v>2604</v>
      </c>
    </row>
    <row r="450" spans="2:65" s="13" customFormat="1" ht="10.199999999999999">
      <c r="B450" s="156"/>
      <c r="D450" s="150" t="s">
        <v>204</v>
      </c>
      <c r="E450" s="157" t="s">
        <v>1</v>
      </c>
      <c r="F450" s="158" t="s">
        <v>2151</v>
      </c>
      <c r="H450" s="159">
        <v>471</v>
      </c>
      <c r="I450" s="160"/>
      <c r="L450" s="156"/>
      <c r="M450" s="161"/>
      <c r="T450" s="162"/>
      <c r="AT450" s="157" t="s">
        <v>204</v>
      </c>
      <c r="AU450" s="157" t="s">
        <v>86</v>
      </c>
      <c r="AV450" s="13" t="s">
        <v>86</v>
      </c>
      <c r="AW450" s="13" t="s">
        <v>32</v>
      </c>
      <c r="AX450" s="13" t="s">
        <v>84</v>
      </c>
      <c r="AY450" s="157" t="s">
        <v>195</v>
      </c>
    </row>
    <row r="451" spans="2:65" s="1" customFormat="1" ht="37.799999999999997" customHeight="1">
      <c r="B451" s="32"/>
      <c r="C451" s="136" t="s">
        <v>900</v>
      </c>
      <c r="D451" s="136" t="s">
        <v>197</v>
      </c>
      <c r="E451" s="137" t="s">
        <v>992</v>
      </c>
      <c r="F451" s="138" t="s">
        <v>993</v>
      </c>
      <c r="G451" s="139" t="s">
        <v>200</v>
      </c>
      <c r="H451" s="140">
        <v>455.52</v>
      </c>
      <c r="I451" s="141"/>
      <c r="J451" s="142">
        <f>ROUND(I451*H451,2)</f>
        <v>0</v>
      </c>
      <c r="K451" s="138" t="s">
        <v>201</v>
      </c>
      <c r="L451" s="32"/>
      <c r="M451" s="143" t="s">
        <v>1</v>
      </c>
      <c r="N451" s="144" t="s">
        <v>42</v>
      </c>
      <c r="P451" s="145">
        <f>O451*H451</f>
        <v>0</v>
      </c>
      <c r="Q451" s="145">
        <v>2.1000000000000001E-4</v>
      </c>
      <c r="R451" s="145">
        <f>Q451*H451</f>
        <v>9.56592E-2</v>
      </c>
      <c r="S451" s="145">
        <v>0</v>
      </c>
      <c r="T451" s="146">
        <f>S451*H451</f>
        <v>0</v>
      </c>
      <c r="AR451" s="147" t="s">
        <v>202</v>
      </c>
      <c r="AT451" s="147" t="s">
        <v>197</v>
      </c>
      <c r="AU451" s="147" t="s">
        <v>86</v>
      </c>
      <c r="AY451" s="17" t="s">
        <v>195</v>
      </c>
      <c r="BE451" s="148">
        <f>IF(N451="základní",J451,0)</f>
        <v>0</v>
      </c>
      <c r="BF451" s="148">
        <f>IF(N451="snížená",J451,0)</f>
        <v>0</v>
      </c>
      <c r="BG451" s="148">
        <f>IF(N451="zákl. přenesená",J451,0)</f>
        <v>0</v>
      </c>
      <c r="BH451" s="148">
        <f>IF(N451="sníž. přenesená",J451,0)</f>
        <v>0</v>
      </c>
      <c r="BI451" s="148">
        <f>IF(N451="nulová",J451,0)</f>
        <v>0</v>
      </c>
      <c r="BJ451" s="17" t="s">
        <v>84</v>
      </c>
      <c r="BK451" s="148">
        <f>ROUND(I451*H451,2)</f>
        <v>0</v>
      </c>
      <c r="BL451" s="17" t="s">
        <v>202</v>
      </c>
      <c r="BM451" s="147" t="s">
        <v>2605</v>
      </c>
    </row>
    <row r="452" spans="2:65" s="13" customFormat="1" ht="10.199999999999999">
      <c r="B452" s="156"/>
      <c r="D452" s="150" t="s">
        <v>204</v>
      </c>
      <c r="E452" s="157" t="s">
        <v>1</v>
      </c>
      <c r="F452" s="158" t="s">
        <v>2156</v>
      </c>
      <c r="H452" s="159">
        <v>455.52</v>
      </c>
      <c r="I452" s="160"/>
      <c r="L452" s="156"/>
      <c r="M452" s="161"/>
      <c r="T452" s="162"/>
      <c r="AT452" s="157" t="s">
        <v>204</v>
      </c>
      <c r="AU452" s="157" t="s">
        <v>86</v>
      </c>
      <c r="AV452" s="13" t="s">
        <v>86</v>
      </c>
      <c r="AW452" s="13" t="s">
        <v>32</v>
      </c>
      <c r="AX452" s="13" t="s">
        <v>84</v>
      </c>
      <c r="AY452" s="157" t="s">
        <v>195</v>
      </c>
    </row>
    <row r="453" spans="2:65" s="1" customFormat="1" ht="24.15" customHeight="1">
      <c r="B453" s="32"/>
      <c r="C453" s="136" t="s">
        <v>905</v>
      </c>
      <c r="D453" s="136" t="s">
        <v>197</v>
      </c>
      <c r="E453" s="137" t="s">
        <v>997</v>
      </c>
      <c r="F453" s="138" t="s">
        <v>998</v>
      </c>
      <c r="G453" s="139" t="s">
        <v>200</v>
      </c>
      <c r="H453" s="140">
        <v>455.52</v>
      </c>
      <c r="I453" s="141"/>
      <c r="J453" s="142">
        <f>ROUND(I453*H453,2)</f>
        <v>0</v>
      </c>
      <c r="K453" s="138" t="s">
        <v>201</v>
      </c>
      <c r="L453" s="32"/>
      <c r="M453" s="143" t="s">
        <v>1</v>
      </c>
      <c r="N453" s="144" t="s">
        <v>42</v>
      </c>
      <c r="P453" s="145">
        <f>O453*H453</f>
        <v>0</v>
      </c>
      <c r="Q453" s="145">
        <v>4.0000000000000003E-5</v>
      </c>
      <c r="R453" s="145">
        <f>Q453*H453</f>
        <v>1.8220800000000002E-2</v>
      </c>
      <c r="S453" s="145">
        <v>0</v>
      </c>
      <c r="T453" s="146">
        <f>S453*H453</f>
        <v>0</v>
      </c>
      <c r="AR453" s="147" t="s">
        <v>202</v>
      </c>
      <c r="AT453" s="147" t="s">
        <v>197</v>
      </c>
      <c r="AU453" s="147" t="s">
        <v>86</v>
      </c>
      <c r="AY453" s="17" t="s">
        <v>195</v>
      </c>
      <c r="BE453" s="148">
        <f>IF(N453="základní",J453,0)</f>
        <v>0</v>
      </c>
      <c r="BF453" s="148">
        <f>IF(N453="snížená",J453,0)</f>
        <v>0</v>
      </c>
      <c r="BG453" s="148">
        <f>IF(N453="zákl. přenesená",J453,0)</f>
        <v>0</v>
      </c>
      <c r="BH453" s="148">
        <f>IF(N453="sníž. přenesená",J453,0)</f>
        <v>0</v>
      </c>
      <c r="BI453" s="148">
        <f>IF(N453="nulová",J453,0)</f>
        <v>0</v>
      </c>
      <c r="BJ453" s="17" t="s">
        <v>84</v>
      </c>
      <c r="BK453" s="148">
        <f>ROUND(I453*H453,2)</f>
        <v>0</v>
      </c>
      <c r="BL453" s="17" t="s">
        <v>202</v>
      </c>
      <c r="BM453" s="147" t="s">
        <v>2606</v>
      </c>
    </row>
    <row r="454" spans="2:65" s="13" customFormat="1" ht="10.199999999999999">
      <c r="B454" s="156"/>
      <c r="D454" s="150" t="s">
        <v>204</v>
      </c>
      <c r="E454" s="157" t="s">
        <v>1</v>
      </c>
      <c r="F454" s="158" t="s">
        <v>1974</v>
      </c>
      <c r="H454" s="159">
        <v>455.52</v>
      </c>
      <c r="I454" s="160"/>
      <c r="L454" s="156"/>
      <c r="M454" s="161"/>
      <c r="T454" s="162"/>
      <c r="AT454" s="157" t="s">
        <v>204</v>
      </c>
      <c r="AU454" s="157" t="s">
        <v>86</v>
      </c>
      <c r="AV454" s="13" t="s">
        <v>86</v>
      </c>
      <c r="AW454" s="13" t="s">
        <v>32</v>
      </c>
      <c r="AX454" s="13" t="s">
        <v>84</v>
      </c>
      <c r="AY454" s="157" t="s">
        <v>195</v>
      </c>
    </row>
    <row r="455" spans="2:65" s="1" customFormat="1" ht="16.5" customHeight="1">
      <c r="B455" s="32"/>
      <c r="C455" s="136" t="s">
        <v>910</v>
      </c>
      <c r="D455" s="136" t="s">
        <v>197</v>
      </c>
      <c r="E455" s="137" t="s">
        <v>1002</v>
      </c>
      <c r="F455" s="138" t="s">
        <v>1003</v>
      </c>
      <c r="G455" s="139" t="s">
        <v>244</v>
      </c>
      <c r="H455" s="140">
        <v>1</v>
      </c>
      <c r="I455" s="141"/>
      <c r="J455" s="142">
        <f>ROUND(I455*H455,2)</f>
        <v>0</v>
      </c>
      <c r="K455" s="138" t="s">
        <v>201</v>
      </c>
      <c r="L455" s="32"/>
      <c r="M455" s="143" t="s">
        <v>1</v>
      </c>
      <c r="N455" s="144" t="s">
        <v>42</v>
      </c>
      <c r="P455" s="145">
        <f>O455*H455</f>
        <v>0</v>
      </c>
      <c r="Q455" s="145">
        <v>1.1E-4</v>
      </c>
      <c r="R455" s="145">
        <f>Q455*H455</f>
        <v>1.1E-4</v>
      </c>
      <c r="S455" s="145">
        <v>0</v>
      </c>
      <c r="T455" s="146">
        <f>S455*H455</f>
        <v>0</v>
      </c>
      <c r="AR455" s="147" t="s">
        <v>202</v>
      </c>
      <c r="AT455" s="147" t="s">
        <v>197</v>
      </c>
      <c r="AU455" s="147" t="s">
        <v>86</v>
      </c>
      <c r="AY455" s="17" t="s">
        <v>195</v>
      </c>
      <c r="BE455" s="148">
        <f>IF(N455="základní",J455,0)</f>
        <v>0</v>
      </c>
      <c r="BF455" s="148">
        <f>IF(N455="snížená",J455,0)</f>
        <v>0</v>
      </c>
      <c r="BG455" s="148">
        <f>IF(N455="zákl. přenesená",J455,0)</f>
        <v>0</v>
      </c>
      <c r="BH455" s="148">
        <f>IF(N455="sníž. přenesená",J455,0)</f>
        <v>0</v>
      </c>
      <c r="BI455" s="148">
        <f>IF(N455="nulová",J455,0)</f>
        <v>0</v>
      </c>
      <c r="BJ455" s="17" t="s">
        <v>84</v>
      </c>
      <c r="BK455" s="148">
        <f>ROUND(I455*H455,2)</f>
        <v>0</v>
      </c>
      <c r="BL455" s="17" t="s">
        <v>202</v>
      </c>
      <c r="BM455" s="147" t="s">
        <v>2607</v>
      </c>
    </row>
    <row r="456" spans="2:65" s="12" customFormat="1" ht="10.199999999999999">
      <c r="B456" s="149"/>
      <c r="D456" s="150" t="s">
        <v>204</v>
      </c>
      <c r="E456" s="151" t="s">
        <v>1</v>
      </c>
      <c r="F456" s="152" t="s">
        <v>1005</v>
      </c>
      <c r="H456" s="151" t="s">
        <v>1</v>
      </c>
      <c r="I456" s="153"/>
      <c r="L456" s="149"/>
      <c r="M456" s="154"/>
      <c r="T456" s="155"/>
      <c r="AT456" s="151" t="s">
        <v>204</v>
      </c>
      <c r="AU456" s="151" t="s">
        <v>86</v>
      </c>
      <c r="AV456" s="12" t="s">
        <v>84</v>
      </c>
      <c r="AW456" s="12" t="s">
        <v>32</v>
      </c>
      <c r="AX456" s="12" t="s">
        <v>77</v>
      </c>
      <c r="AY456" s="151" t="s">
        <v>195</v>
      </c>
    </row>
    <row r="457" spans="2:65" s="13" customFormat="1" ht="10.199999999999999">
      <c r="B457" s="156"/>
      <c r="D457" s="150" t="s">
        <v>204</v>
      </c>
      <c r="E457" s="157" t="s">
        <v>1</v>
      </c>
      <c r="F457" s="158" t="s">
        <v>84</v>
      </c>
      <c r="H457" s="159">
        <v>1</v>
      </c>
      <c r="I457" s="160"/>
      <c r="L457" s="156"/>
      <c r="M457" s="161"/>
      <c r="T457" s="162"/>
      <c r="AT457" s="157" t="s">
        <v>204</v>
      </c>
      <c r="AU457" s="157" t="s">
        <v>86</v>
      </c>
      <c r="AV457" s="13" t="s">
        <v>86</v>
      </c>
      <c r="AW457" s="13" t="s">
        <v>32</v>
      </c>
      <c r="AX457" s="13" t="s">
        <v>84</v>
      </c>
      <c r="AY457" s="157" t="s">
        <v>195</v>
      </c>
    </row>
    <row r="458" spans="2:65" s="1" customFormat="1" ht="16.5" customHeight="1">
      <c r="B458" s="32"/>
      <c r="C458" s="183" t="s">
        <v>916</v>
      </c>
      <c r="D458" s="183" t="s">
        <v>612</v>
      </c>
      <c r="E458" s="184" t="s">
        <v>1007</v>
      </c>
      <c r="F458" s="185" t="s">
        <v>1008</v>
      </c>
      <c r="G458" s="186" t="s">
        <v>244</v>
      </c>
      <c r="H458" s="187">
        <v>1</v>
      </c>
      <c r="I458" s="188"/>
      <c r="J458" s="189">
        <f>ROUND(I458*H458,2)</f>
        <v>0</v>
      </c>
      <c r="K458" s="185" t="s">
        <v>201</v>
      </c>
      <c r="L458" s="190"/>
      <c r="M458" s="191" t="s">
        <v>1</v>
      </c>
      <c r="N458" s="192" t="s">
        <v>42</v>
      </c>
      <c r="P458" s="145">
        <f>O458*H458</f>
        <v>0</v>
      </c>
      <c r="Q458" s="145">
        <v>1.2E-2</v>
      </c>
      <c r="R458" s="145">
        <f>Q458*H458</f>
        <v>1.2E-2</v>
      </c>
      <c r="S458" s="145">
        <v>0</v>
      </c>
      <c r="T458" s="146">
        <f>S458*H458</f>
        <v>0</v>
      </c>
      <c r="AR458" s="147" t="s">
        <v>240</v>
      </c>
      <c r="AT458" s="147" t="s">
        <v>612</v>
      </c>
      <c r="AU458" s="147" t="s">
        <v>86</v>
      </c>
      <c r="AY458" s="17" t="s">
        <v>195</v>
      </c>
      <c r="BE458" s="148">
        <f>IF(N458="základní",J458,0)</f>
        <v>0</v>
      </c>
      <c r="BF458" s="148">
        <f>IF(N458="snížená",J458,0)</f>
        <v>0</v>
      </c>
      <c r="BG458" s="148">
        <f>IF(N458="zákl. přenesená",J458,0)</f>
        <v>0</v>
      </c>
      <c r="BH458" s="148">
        <f>IF(N458="sníž. přenesená",J458,0)</f>
        <v>0</v>
      </c>
      <c r="BI458" s="148">
        <f>IF(N458="nulová",J458,0)</f>
        <v>0</v>
      </c>
      <c r="BJ458" s="17" t="s">
        <v>84</v>
      </c>
      <c r="BK458" s="148">
        <f>ROUND(I458*H458,2)</f>
        <v>0</v>
      </c>
      <c r="BL458" s="17" t="s">
        <v>202</v>
      </c>
      <c r="BM458" s="147" t="s">
        <v>2608</v>
      </c>
    </row>
    <row r="459" spans="2:65" s="13" customFormat="1" ht="10.199999999999999">
      <c r="B459" s="156"/>
      <c r="D459" s="150" t="s">
        <v>204</v>
      </c>
      <c r="E459" s="157" t="s">
        <v>1</v>
      </c>
      <c r="F459" s="158" t="s">
        <v>84</v>
      </c>
      <c r="H459" s="159">
        <v>1</v>
      </c>
      <c r="I459" s="160"/>
      <c r="L459" s="156"/>
      <c r="M459" s="161"/>
      <c r="T459" s="162"/>
      <c r="AT459" s="157" t="s">
        <v>204</v>
      </c>
      <c r="AU459" s="157" t="s">
        <v>86</v>
      </c>
      <c r="AV459" s="13" t="s">
        <v>86</v>
      </c>
      <c r="AW459" s="13" t="s">
        <v>32</v>
      </c>
      <c r="AX459" s="13" t="s">
        <v>84</v>
      </c>
      <c r="AY459" s="157" t="s">
        <v>195</v>
      </c>
    </row>
    <row r="460" spans="2:65" s="1" customFormat="1" ht="37.799999999999997" customHeight="1">
      <c r="B460" s="32"/>
      <c r="C460" s="136" t="s">
        <v>923</v>
      </c>
      <c r="D460" s="136" t="s">
        <v>197</v>
      </c>
      <c r="E460" s="137" t="s">
        <v>1011</v>
      </c>
      <c r="F460" s="138" t="s">
        <v>1012</v>
      </c>
      <c r="G460" s="139" t="s">
        <v>329</v>
      </c>
      <c r="H460" s="140">
        <v>464.52</v>
      </c>
      <c r="I460" s="141"/>
      <c r="J460" s="142">
        <f>ROUND(I460*H460,2)</f>
        <v>0</v>
      </c>
      <c r="K460" s="138" t="s">
        <v>201</v>
      </c>
      <c r="L460" s="32"/>
      <c r="M460" s="143" t="s">
        <v>1</v>
      </c>
      <c r="N460" s="144" t="s">
        <v>42</v>
      </c>
      <c r="P460" s="145">
        <f>O460*H460</f>
        <v>0</v>
      </c>
      <c r="Q460" s="145">
        <v>0</v>
      </c>
      <c r="R460" s="145">
        <f>Q460*H460</f>
        <v>0</v>
      </c>
      <c r="S460" s="145">
        <v>0</v>
      </c>
      <c r="T460" s="146">
        <f>S460*H460</f>
        <v>0</v>
      </c>
      <c r="AR460" s="147" t="s">
        <v>202</v>
      </c>
      <c r="AT460" s="147" t="s">
        <v>197</v>
      </c>
      <c r="AU460" s="147" t="s">
        <v>86</v>
      </c>
      <c r="AY460" s="17" t="s">
        <v>195</v>
      </c>
      <c r="BE460" s="148">
        <f>IF(N460="základní",J460,0)</f>
        <v>0</v>
      </c>
      <c r="BF460" s="148">
        <f>IF(N460="snížená",J460,0)</f>
        <v>0</v>
      </c>
      <c r="BG460" s="148">
        <f>IF(N460="zákl. přenesená",J460,0)</f>
        <v>0</v>
      </c>
      <c r="BH460" s="148">
        <f>IF(N460="sníž. přenesená",J460,0)</f>
        <v>0</v>
      </c>
      <c r="BI460" s="148">
        <f>IF(N460="nulová",J460,0)</f>
        <v>0</v>
      </c>
      <c r="BJ460" s="17" t="s">
        <v>84</v>
      </c>
      <c r="BK460" s="148">
        <f>ROUND(I460*H460,2)</f>
        <v>0</v>
      </c>
      <c r="BL460" s="17" t="s">
        <v>202</v>
      </c>
      <c r="BM460" s="147" t="s">
        <v>2609</v>
      </c>
    </row>
    <row r="461" spans="2:65" s="12" customFormat="1" ht="10.199999999999999">
      <c r="B461" s="149"/>
      <c r="D461" s="150" t="s">
        <v>204</v>
      </c>
      <c r="E461" s="151" t="s">
        <v>1</v>
      </c>
      <c r="F461" s="152" t="s">
        <v>1014</v>
      </c>
      <c r="H461" s="151" t="s">
        <v>1</v>
      </c>
      <c r="I461" s="153"/>
      <c r="L461" s="149"/>
      <c r="M461" s="154"/>
      <c r="T461" s="155"/>
      <c r="AT461" s="151" t="s">
        <v>204</v>
      </c>
      <c r="AU461" s="151" t="s">
        <v>86</v>
      </c>
      <c r="AV461" s="12" t="s">
        <v>84</v>
      </c>
      <c r="AW461" s="12" t="s">
        <v>32</v>
      </c>
      <c r="AX461" s="12" t="s">
        <v>77</v>
      </c>
      <c r="AY461" s="151" t="s">
        <v>195</v>
      </c>
    </row>
    <row r="462" spans="2:65" s="13" customFormat="1" ht="10.199999999999999">
      <c r="B462" s="156"/>
      <c r="D462" s="150" t="s">
        <v>204</v>
      </c>
      <c r="E462" s="157" t="s">
        <v>1</v>
      </c>
      <c r="F462" s="158" t="s">
        <v>2156</v>
      </c>
      <c r="H462" s="159">
        <v>455.52</v>
      </c>
      <c r="I462" s="160"/>
      <c r="L462" s="156"/>
      <c r="M462" s="161"/>
      <c r="T462" s="162"/>
      <c r="AT462" s="157" t="s">
        <v>204</v>
      </c>
      <c r="AU462" s="157" t="s">
        <v>86</v>
      </c>
      <c r="AV462" s="13" t="s">
        <v>86</v>
      </c>
      <c r="AW462" s="13" t="s">
        <v>32</v>
      </c>
      <c r="AX462" s="13" t="s">
        <v>77</v>
      </c>
      <c r="AY462" s="157" t="s">
        <v>195</v>
      </c>
    </row>
    <row r="463" spans="2:65" s="12" customFormat="1" ht="10.199999999999999">
      <c r="B463" s="149"/>
      <c r="D463" s="150" t="s">
        <v>204</v>
      </c>
      <c r="E463" s="151" t="s">
        <v>1</v>
      </c>
      <c r="F463" s="152" t="s">
        <v>1016</v>
      </c>
      <c r="H463" s="151" t="s">
        <v>1</v>
      </c>
      <c r="I463" s="153"/>
      <c r="L463" s="149"/>
      <c r="M463" s="154"/>
      <c r="T463" s="155"/>
      <c r="AT463" s="151" t="s">
        <v>204</v>
      </c>
      <c r="AU463" s="151" t="s">
        <v>86</v>
      </c>
      <c r="AV463" s="12" t="s">
        <v>84</v>
      </c>
      <c r="AW463" s="12" t="s">
        <v>32</v>
      </c>
      <c r="AX463" s="12" t="s">
        <v>77</v>
      </c>
      <c r="AY463" s="151" t="s">
        <v>195</v>
      </c>
    </row>
    <row r="464" spans="2:65" s="13" customFormat="1" ht="10.199999999999999">
      <c r="B464" s="156"/>
      <c r="D464" s="150" t="s">
        <v>204</v>
      </c>
      <c r="E464" s="157" t="s">
        <v>1</v>
      </c>
      <c r="F464" s="158" t="s">
        <v>2610</v>
      </c>
      <c r="H464" s="159">
        <v>9</v>
      </c>
      <c r="I464" s="160"/>
      <c r="L464" s="156"/>
      <c r="M464" s="161"/>
      <c r="T464" s="162"/>
      <c r="AT464" s="157" t="s">
        <v>204</v>
      </c>
      <c r="AU464" s="157" t="s">
        <v>86</v>
      </c>
      <c r="AV464" s="13" t="s">
        <v>86</v>
      </c>
      <c r="AW464" s="13" t="s">
        <v>32</v>
      </c>
      <c r="AX464" s="13" t="s">
        <v>77</v>
      </c>
      <c r="AY464" s="157" t="s">
        <v>195</v>
      </c>
    </row>
    <row r="465" spans="2:65" s="14" customFormat="1" ht="10.199999999999999">
      <c r="B465" s="163"/>
      <c r="D465" s="150" t="s">
        <v>204</v>
      </c>
      <c r="E465" s="164" t="s">
        <v>1</v>
      </c>
      <c r="F465" s="165" t="s">
        <v>220</v>
      </c>
      <c r="H465" s="166">
        <v>464.52</v>
      </c>
      <c r="I465" s="167"/>
      <c r="L465" s="163"/>
      <c r="M465" s="168"/>
      <c r="T465" s="169"/>
      <c r="AT465" s="164" t="s">
        <v>204</v>
      </c>
      <c r="AU465" s="164" t="s">
        <v>86</v>
      </c>
      <c r="AV465" s="14" t="s">
        <v>202</v>
      </c>
      <c r="AW465" s="14" t="s">
        <v>32</v>
      </c>
      <c r="AX465" s="14" t="s">
        <v>84</v>
      </c>
      <c r="AY465" s="164" t="s">
        <v>195</v>
      </c>
    </row>
    <row r="466" spans="2:65" s="1" customFormat="1" ht="49.05" customHeight="1">
      <c r="B466" s="32"/>
      <c r="C466" s="136" t="s">
        <v>928</v>
      </c>
      <c r="D466" s="136" t="s">
        <v>197</v>
      </c>
      <c r="E466" s="137" t="s">
        <v>1019</v>
      </c>
      <c r="F466" s="138" t="s">
        <v>1020</v>
      </c>
      <c r="G466" s="139" t="s">
        <v>329</v>
      </c>
      <c r="H466" s="140">
        <v>27871.200000000001</v>
      </c>
      <c r="I466" s="141"/>
      <c r="J466" s="142">
        <f>ROUND(I466*H466,2)</f>
        <v>0</v>
      </c>
      <c r="K466" s="138" t="s">
        <v>201</v>
      </c>
      <c r="L466" s="32"/>
      <c r="M466" s="143" t="s">
        <v>1</v>
      </c>
      <c r="N466" s="144" t="s">
        <v>42</v>
      </c>
      <c r="P466" s="145">
        <f>O466*H466</f>
        <v>0</v>
      </c>
      <c r="Q466" s="145">
        <v>0</v>
      </c>
      <c r="R466" s="145">
        <f>Q466*H466</f>
        <v>0</v>
      </c>
      <c r="S466" s="145">
        <v>0</v>
      </c>
      <c r="T466" s="146">
        <f>S466*H466</f>
        <v>0</v>
      </c>
      <c r="AR466" s="147" t="s">
        <v>202</v>
      </c>
      <c r="AT466" s="147" t="s">
        <v>197</v>
      </c>
      <c r="AU466" s="147" t="s">
        <v>86</v>
      </c>
      <c r="AY466" s="17" t="s">
        <v>195</v>
      </c>
      <c r="BE466" s="148">
        <f>IF(N466="základní",J466,0)</f>
        <v>0</v>
      </c>
      <c r="BF466" s="148">
        <f>IF(N466="snížená",J466,0)</f>
        <v>0</v>
      </c>
      <c r="BG466" s="148">
        <f>IF(N466="zákl. přenesená",J466,0)</f>
        <v>0</v>
      </c>
      <c r="BH466" s="148">
        <f>IF(N466="sníž. přenesená",J466,0)</f>
        <v>0</v>
      </c>
      <c r="BI466" s="148">
        <f>IF(N466="nulová",J466,0)</f>
        <v>0</v>
      </c>
      <c r="BJ466" s="17" t="s">
        <v>84</v>
      </c>
      <c r="BK466" s="148">
        <f>ROUND(I466*H466,2)</f>
        <v>0</v>
      </c>
      <c r="BL466" s="17" t="s">
        <v>202</v>
      </c>
      <c r="BM466" s="147" t="s">
        <v>2611</v>
      </c>
    </row>
    <row r="467" spans="2:65" s="13" customFormat="1" ht="10.199999999999999">
      <c r="B467" s="156"/>
      <c r="D467" s="150" t="s">
        <v>204</v>
      </c>
      <c r="E467" s="157" t="s">
        <v>1</v>
      </c>
      <c r="F467" s="158" t="s">
        <v>2612</v>
      </c>
      <c r="H467" s="159">
        <v>27871.200000000001</v>
      </c>
      <c r="I467" s="160"/>
      <c r="L467" s="156"/>
      <c r="M467" s="161"/>
      <c r="T467" s="162"/>
      <c r="AT467" s="157" t="s">
        <v>204</v>
      </c>
      <c r="AU467" s="157" t="s">
        <v>86</v>
      </c>
      <c r="AV467" s="13" t="s">
        <v>86</v>
      </c>
      <c r="AW467" s="13" t="s">
        <v>32</v>
      </c>
      <c r="AX467" s="13" t="s">
        <v>84</v>
      </c>
      <c r="AY467" s="157" t="s">
        <v>195</v>
      </c>
    </row>
    <row r="468" spans="2:65" s="1" customFormat="1" ht="37.799999999999997" customHeight="1">
      <c r="B468" s="32"/>
      <c r="C468" s="136" t="s">
        <v>933</v>
      </c>
      <c r="D468" s="136" t="s">
        <v>197</v>
      </c>
      <c r="E468" s="137" t="s">
        <v>1024</v>
      </c>
      <c r="F468" s="138" t="s">
        <v>1025</v>
      </c>
      <c r="G468" s="139" t="s">
        <v>329</v>
      </c>
      <c r="H468" s="140">
        <v>464.52</v>
      </c>
      <c r="I468" s="141"/>
      <c r="J468" s="142">
        <f>ROUND(I468*H468,2)</f>
        <v>0</v>
      </c>
      <c r="K468" s="138" t="s">
        <v>201</v>
      </c>
      <c r="L468" s="32"/>
      <c r="M468" s="143" t="s">
        <v>1</v>
      </c>
      <c r="N468" s="144" t="s">
        <v>42</v>
      </c>
      <c r="P468" s="145">
        <f>O468*H468</f>
        <v>0</v>
      </c>
      <c r="Q468" s="145">
        <v>0</v>
      </c>
      <c r="R468" s="145">
        <f>Q468*H468</f>
        <v>0</v>
      </c>
      <c r="S468" s="145">
        <v>0</v>
      </c>
      <c r="T468" s="146">
        <f>S468*H468</f>
        <v>0</v>
      </c>
      <c r="AR468" s="147" t="s">
        <v>202</v>
      </c>
      <c r="AT468" s="147" t="s">
        <v>197</v>
      </c>
      <c r="AU468" s="147" t="s">
        <v>86</v>
      </c>
      <c r="AY468" s="17" t="s">
        <v>195</v>
      </c>
      <c r="BE468" s="148">
        <f>IF(N468="základní",J468,0)</f>
        <v>0</v>
      </c>
      <c r="BF468" s="148">
        <f>IF(N468="snížená",J468,0)</f>
        <v>0</v>
      </c>
      <c r="BG468" s="148">
        <f>IF(N468="zákl. přenesená",J468,0)</f>
        <v>0</v>
      </c>
      <c r="BH468" s="148">
        <f>IF(N468="sníž. přenesená",J468,0)</f>
        <v>0</v>
      </c>
      <c r="BI468" s="148">
        <f>IF(N468="nulová",J468,0)</f>
        <v>0</v>
      </c>
      <c r="BJ468" s="17" t="s">
        <v>84</v>
      </c>
      <c r="BK468" s="148">
        <f>ROUND(I468*H468,2)</f>
        <v>0</v>
      </c>
      <c r="BL468" s="17" t="s">
        <v>202</v>
      </c>
      <c r="BM468" s="147" t="s">
        <v>2613</v>
      </c>
    </row>
    <row r="469" spans="2:65" s="13" customFormat="1" ht="10.199999999999999">
      <c r="B469" s="156"/>
      <c r="D469" s="150" t="s">
        <v>204</v>
      </c>
      <c r="E469" s="157" t="s">
        <v>1</v>
      </c>
      <c r="F469" s="158" t="s">
        <v>2614</v>
      </c>
      <c r="H469" s="159">
        <v>464.52</v>
      </c>
      <c r="I469" s="160"/>
      <c r="L469" s="156"/>
      <c r="M469" s="161"/>
      <c r="T469" s="162"/>
      <c r="AT469" s="157" t="s">
        <v>204</v>
      </c>
      <c r="AU469" s="157" t="s">
        <v>86</v>
      </c>
      <c r="AV469" s="13" t="s">
        <v>86</v>
      </c>
      <c r="AW469" s="13" t="s">
        <v>32</v>
      </c>
      <c r="AX469" s="13" t="s">
        <v>84</v>
      </c>
      <c r="AY469" s="157" t="s">
        <v>195</v>
      </c>
    </row>
    <row r="470" spans="2:65" s="11" customFormat="1" ht="22.8" customHeight="1">
      <c r="B470" s="124"/>
      <c r="D470" s="125" t="s">
        <v>76</v>
      </c>
      <c r="E470" s="134" t="s">
        <v>1028</v>
      </c>
      <c r="F470" s="134" t="s">
        <v>1029</v>
      </c>
      <c r="I470" s="127"/>
      <c r="J470" s="135">
        <f>BK470</f>
        <v>0</v>
      </c>
      <c r="L470" s="124"/>
      <c r="M470" s="129"/>
      <c r="P470" s="130">
        <f>P471</f>
        <v>0</v>
      </c>
      <c r="R470" s="130">
        <f>R471</f>
        <v>0</v>
      </c>
      <c r="T470" s="131">
        <f>T471</f>
        <v>0</v>
      </c>
      <c r="AR470" s="125" t="s">
        <v>84</v>
      </c>
      <c r="AT470" s="132" t="s">
        <v>76</v>
      </c>
      <c r="AU470" s="132" t="s">
        <v>84</v>
      </c>
      <c r="AY470" s="125" t="s">
        <v>195</v>
      </c>
      <c r="BK470" s="133">
        <f>BK471</f>
        <v>0</v>
      </c>
    </row>
    <row r="471" spans="2:65" s="1" customFormat="1" ht="21.75" customHeight="1">
      <c r="B471" s="32"/>
      <c r="C471" s="136" t="s">
        <v>937</v>
      </c>
      <c r="D471" s="136" t="s">
        <v>197</v>
      </c>
      <c r="E471" s="137" t="s">
        <v>1031</v>
      </c>
      <c r="F471" s="138" t="s">
        <v>1032</v>
      </c>
      <c r="G471" s="139" t="s">
        <v>237</v>
      </c>
      <c r="H471" s="140">
        <v>621.42499999999995</v>
      </c>
      <c r="I471" s="141"/>
      <c r="J471" s="142">
        <f>ROUND(I471*H471,2)</f>
        <v>0</v>
      </c>
      <c r="K471" s="138" t="s">
        <v>201</v>
      </c>
      <c r="L471" s="32"/>
      <c r="M471" s="143" t="s">
        <v>1</v>
      </c>
      <c r="N471" s="144" t="s">
        <v>42</v>
      </c>
      <c r="P471" s="145">
        <f>O471*H471</f>
        <v>0</v>
      </c>
      <c r="Q471" s="145">
        <v>0</v>
      </c>
      <c r="R471" s="145">
        <f>Q471*H471</f>
        <v>0</v>
      </c>
      <c r="S471" s="145">
        <v>0</v>
      </c>
      <c r="T471" s="146">
        <f>S471*H471</f>
        <v>0</v>
      </c>
      <c r="AR471" s="147" t="s">
        <v>202</v>
      </c>
      <c r="AT471" s="147" t="s">
        <v>197</v>
      </c>
      <c r="AU471" s="147" t="s">
        <v>86</v>
      </c>
      <c r="AY471" s="17" t="s">
        <v>195</v>
      </c>
      <c r="BE471" s="148">
        <f>IF(N471="základní",J471,0)</f>
        <v>0</v>
      </c>
      <c r="BF471" s="148">
        <f>IF(N471="snížená",J471,0)</f>
        <v>0</v>
      </c>
      <c r="BG471" s="148">
        <f>IF(N471="zákl. přenesená",J471,0)</f>
        <v>0</v>
      </c>
      <c r="BH471" s="148">
        <f>IF(N471="sníž. přenesená",J471,0)</f>
        <v>0</v>
      </c>
      <c r="BI471" s="148">
        <f>IF(N471="nulová",J471,0)</f>
        <v>0</v>
      </c>
      <c r="BJ471" s="17" t="s">
        <v>84</v>
      </c>
      <c r="BK471" s="148">
        <f>ROUND(I471*H471,2)</f>
        <v>0</v>
      </c>
      <c r="BL471" s="17" t="s">
        <v>202</v>
      </c>
      <c r="BM471" s="147" t="s">
        <v>2615</v>
      </c>
    </row>
    <row r="472" spans="2:65" s="11" customFormat="1" ht="25.95" customHeight="1">
      <c r="B472" s="124"/>
      <c r="D472" s="125" t="s">
        <v>76</v>
      </c>
      <c r="E472" s="126" t="s">
        <v>399</v>
      </c>
      <c r="F472" s="126" t="s">
        <v>400</v>
      </c>
      <c r="I472" s="127"/>
      <c r="J472" s="128">
        <f>BK472</f>
        <v>0</v>
      </c>
      <c r="L472" s="124"/>
      <c r="M472" s="129"/>
      <c r="P472" s="130">
        <f>P473+P608+P617+P622+P631+P654+P661+P666+P717+P754</f>
        <v>0</v>
      </c>
      <c r="R472" s="130">
        <f>R473+R608+R617+R622+R631+R654+R661+R666+R717+R754</f>
        <v>23.56443445</v>
      </c>
      <c r="T472" s="131">
        <f>T473+T608+T617+T622+T631+T654+T661+T666+T717+T754</f>
        <v>0</v>
      </c>
      <c r="AR472" s="125" t="s">
        <v>86</v>
      </c>
      <c r="AT472" s="132" t="s">
        <v>76</v>
      </c>
      <c r="AU472" s="132" t="s">
        <v>77</v>
      </c>
      <c r="AY472" s="125" t="s">
        <v>195</v>
      </c>
      <c r="BK472" s="133">
        <f>BK473+BK608+BK617+BK622+BK631+BK654+BK661+BK666+BK717+BK754</f>
        <v>0</v>
      </c>
    </row>
    <row r="473" spans="2:65" s="11" customFormat="1" ht="22.8" customHeight="1">
      <c r="B473" s="124"/>
      <c r="D473" s="125" t="s">
        <v>76</v>
      </c>
      <c r="E473" s="134" t="s">
        <v>401</v>
      </c>
      <c r="F473" s="134" t="s">
        <v>402</v>
      </c>
      <c r="I473" s="127"/>
      <c r="J473" s="135">
        <f>BK473</f>
        <v>0</v>
      </c>
      <c r="L473" s="124"/>
      <c r="M473" s="129"/>
      <c r="P473" s="130">
        <f>SUM(P474:P607)</f>
        <v>0</v>
      </c>
      <c r="R473" s="130">
        <f>SUM(R474:R607)</f>
        <v>7.5020087400000008</v>
      </c>
      <c r="T473" s="131">
        <f>SUM(T474:T607)</f>
        <v>0</v>
      </c>
      <c r="AR473" s="125" t="s">
        <v>86</v>
      </c>
      <c r="AT473" s="132" t="s">
        <v>76</v>
      </c>
      <c r="AU473" s="132" t="s">
        <v>84</v>
      </c>
      <c r="AY473" s="125" t="s">
        <v>195</v>
      </c>
      <c r="BK473" s="133">
        <f>SUM(BK474:BK607)</f>
        <v>0</v>
      </c>
    </row>
    <row r="474" spans="2:65" s="1" customFormat="1" ht="24.15" customHeight="1">
      <c r="B474" s="32"/>
      <c r="C474" s="136" t="s">
        <v>944</v>
      </c>
      <c r="D474" s="136" t="s">
        <v>197</v>
      </c>
      <c r="E474" s="137" t="s">
        <v>1035</v>
      </c>
      <c r="F474" s="138" t="s">
        <v>1036</v>
      </c>
      <c r="G474" s="139" t="s">
        <v>200</v>
      </c>
      <c r="H474" s="140">
        <v>459.52</v>
      </c>
      <c r="I474" s="141"/>
      <c r="J474" s="142">
        <f>ROUND(I474*H474,2)</f>
        <v>0</v>
      </c>
      <c r="K474" s="138" t="s">
        <v>201</v>
      </c>
      <c r="L474" s="32"/>
      <c r="M474" s="143" t="s">
        <v>1</v>
      </c>
      <c r="N474" s="144" t="s">
        <v>42</v>
      </c>
      <c r="P474" s="145">
        <f>O474*H474</f>
        <v>0</v>
      </c>
      <c r="Q474" s="145">
        <v>0</v>
      </c>
      <c r="R474" s="145">
        <f>Q474*H474</f>
        <v>0</v>
      </c>
      <c r="S474" s="145">
        <v>0</v>
      </c>
      <c r="T474" s="146">
        <f>S474*H474</f>
        <v>0</v>
      </c>
      <c r="AR474" s="147" t="s">
        <v>300</v>
      </c>
      <c r="AT474" s="147" t="s">
        <v>197</v>
      </c>
      <c r="AU474" s="147" t="s">
        <v>86</v>
      </c>
      <c r="AY474" s="17" t="s">
        <v>195</v>
      </c>
      <c r="BE474" s="148">
        <f>IF(N474="základní",J474,0)</f>
        <v>0</v>
      </c>
      <c r="BF474" s="148">
        <f>IF(N474="snížená",J474,0)</f>
        <v>0</v>
      </c>
      <c r="BG474" s="148">
        <f>IF(N474="zákl. přenesená",J474,0)</f>
        <v>0</v>
      </c>
      <c r="BH474" s="148">
        <f>IF(N474="sníž. přenesená",J474,0)</f>
        <v>0</v>
      </c>
      <c r="BI474" s="148">
        <f>IF(N474="nulová",J474,0)</f>
        <v>0</v>
      </c>
      <c r="BJ474" s="17" t="s">
        <v>84</v>
      </c>
      <c r="BK474" s="148">
        <f>ROUND(I474*H474,2)</f>
        <v>0</v>
      </c>
      <c r="BL474" s="17" t="s">
        <v>300</v>
      </c>
      <c r="BM474" s="147" t="s">
        <v>2616</v>
      </c>
    </row>
    <row r="475" spans="2:65" s="12" customFormat="1" ht="10.199999999999999">
      <c r="B475" s="149"/>
      <c r="D475" s="150" t="s">
        <v>204</v>
      </c>
      <c r="E475" s="151" t="s">
        <v>1</v>
      </c>
      <c r="F475" s="152" t="s">
        <v>629</v>
      </c>
      <c r="H475" s="151" t="s">
        <v>1</v>
      </c>
      <c r="I475" s="153"/>
      <c r="L475" s="149"/>
      <c r="M475" s="154"/>
      <c r="T475" s="155"/>
      <c r="AT475" s="151" t="s">
        <v>204</v>
      </c>
      <c r="AU475" s="151" t="s">
        <v>86</v>
      </c>
      <c r="AV475" s="12" t="s">
        <v>84</v>
      </c>
      <c r="AW475" s="12" t="s">
        <v>32</v>
      </c>
      <c r="AX475" s="12" t="s">
        <v>77</v>
      </c>
      <c r="AY475" s="151" t="s">
        <v>195</v>
      </c>
    </row>
    <row r="476" spans="2:65" s="12" customFormat="1" ht="10.199999999999999">
      <c r="B476" s="149"/>
      <c r="D476" s="150" t="s">
        <v>204</v>
      </c>
      <c r="E476" s="151" t="s">
        <v>1</v>
      </c>
      <c r="F476" s="152" t="s">
        <v>1038</v>
      </c>
      <c r="H476" s="151" t="s">
        <v>1</v>
      </c>
      <c r="I476" s="153"/>
      <c r="L476" s="149"/>
      <c r="M476" s="154"/>
      <c r="T476" s="155"/>
      <c r="AT476" s="151" t="s">
        <v>204</v>
      </c>
      <c r="AU476" s="151" t="s">
        <v>86</v>
      </c>
      <c r="AV476" s="12" t="s">
        <v>84</v>
      </c>
      <c r="AW476" s="12" t="s">
        <v>32</v>
      </c>
      <c r="AX476" s="12" t="s">
        <v>77</v>
      </c>
      <c r="AY476" s="151" t="s">
        <v>195</v>
      </c>
    </row>
    <row r="477" spans="2:65" s="13" customFormat="1" ht="10.199999999999999">
      <c r="B477" s="156"/>
      <c r="D477" s="150" t="s">
        <v>204</v>
      </c>
      <c r="E477" s="157" t="s">
        <v>1</v>
      </c>
      <c r="F477" s="158" t="s">
        <v>2156</v>
      </c>
      <c r="H477" s="159">
        <v>455.52</v>
      </c>
      <c r="I477" s="160"/>
      <c r="L477" s="156"/>
      <c r="M477" s="161"/>
      <c r="T477" s="162"/>
      <c r="AT477" s="157" t="s">
        <v>204</v>
      </c>
      <c r="AU477" s="157" t="s">
        <v>86</v>
      </c>
      <c r="AV477" s="13" t="s">
        <v>86</v>
      </c>
      <c r="AW477" s="13" t="s">
        <v>32</v>
      </c>
      <c r="AX477" s="13" t="s">
        <v>77</v>
      </c>
      <c r="AY477" s="157" t="s">
        <v>195</v>
      </c>
    </row>
    <row r="478" spans="2:65" s="12" customFormat="1" ht="10.199999999999999">
      <c r="B478" s="149"/>
      <c r="D478" s="150" t="s">
        <v>204</v>
      </c>
      <c r="E478" s="151" t="s">
        <v>1</v>
      </c>
      <c r="F478" s="152" t="s">
        <v>648</v>
      </c>
      <c r="H478" s="151" t="s">
        <v>1</v>
      </c>
      <c r="I478" s="153"/>
      <c r="L478" s="149"/>
      <c r="M478" s="154"/>
      <c r="T478" s="155"/>
      <c r="AT478" s="151" t="s">
        <v>204</v>
      </c>
      <c r="AU478" s="151" t="s">
        <v>86</v>
      </c>
      <c r="AV478" s="12" t="s">
        <v>84</v>
      </c>
      <c r="AW478" s="12" t="s">
        <v>32</v>
      </c>
      <c r="AX478" s="12" t="s">
        <v>77</v>
      </c>
      <c r="AY478" s="151" t="s">
        <v>195</v>
      </c>
    </row>
    <row r="479" spans="2:65" s="13" customFormat="1" ht="10.199999999999999">
      <c r="B479" s="156"/>
      <c r="D479" s="150" t="s">
        <v>204</v>
      </c>
      <c r="E479" s="157" t="s">
        <v>1</v>
      </c>
      <c r="F479" s="158" t="s">
        <v>669</v>
      </c>
      <c r="H479" s="159">
        <v>4</v>
      </c>
      <c r="I479" s="160"/>
      <c r="L479" s="156"/>
      <c r="M479" s="161"/>
      <c r="T479" s="162"/>
      <c r="AT479" s="157" t="s">
        <v>204</v>
      </c>
      <c r="AU479" s="157" t="s">
        <v>86</v>
      </c>
      <c r="AV479" s="13" t="s">
        <v>86</v>
      </c>
      <c r="AW479" s="13" t="s">
        <v>32</v>
      </c>
      <c r="AX479" s="13" t="s">
        <v>77</v>
      </c>
      <c r="AY479" s="157" t="s">
        <v>195</v>
      </c>
    </row>
    <row r="480" spans="2:65" s="14" customFormat="1" ht="10.199999999999999">
      <c r="B480" s="163"/>
      <c r="D480" s="150" t="s">
        <v>204</v>
      </c>
      <c r="E480" s="164" t="s">
        <v>1</v>
      </c>
      <c r="F480" s="165" t="s">
        <v>220</v>
      </c>
      <c r="H480" s="166">
        <v>459.52</v>
      </c>
      <c r="I480" s="167"/>
      <c r="L480" s="163"/>
      <c r="M480" s="168"/>
      <c r="T480" s="169"/>
      <c r="AT480" s="164" t="s">
        <v>204</v>
      </c>
      <c r="AU480" s="164" t="s">
        <v>86</v>
      </c>
      <c r="AV480" s="14" t="s">
        <v>202</v>
      </c>
      <c r="AW480" s="14" t="s">
        <v>32</v>
      </c>
      <c r="AX480" s="14" t="s">
        <v>84</v>
      </c>
      <c r="AY480" s="164" t="s">
        <v>195</v>
      </c>
    </row>
    <row r="481" spans="2:65" s="1" customFormat="1" ht="16.5" customHeight="1">
      <c r="B481" s="32"/>
      <c r="C481" s="183" t="s">
        <v>949</v>
      </c>
      <c r="D481" s="183" t="s">
        <v>612</v>
      </c>
      <c r="E481" s="184" t="s">
        <v>1040</v>
      </c>
      <c r="F481" s="185" t="s">
        <v>1041</v>
      </c>
      <c r="G481" s="186" t="s">
        <v>237</v>
      </c>
      <c r="H481" s="187">
        <v>0.184</v>
      </c>
      <c r="I481" s="188"/>
      <c r="J481" s="189">
        <f>ROUND(I481*H481,2)</f>
        <v>0</v>
      </c>
      <c r="K481" s="185" t="s">
        <v>201</v>
      </c>
      <c r="L481" s="190"/>
      <c r="M481" s="191" t="s">
        <v>1</v>
      </c>
      <c r="N481" s="192" t="s">
        <v>42</v>
      </c>
      <c r="P481" s="145">
        <f>O481*H481</f>
        <v>0</v>
      </c>
      <c r="Q481" s="145">
        <v>1</v>
      </c>
      <c r="R481" s="145">
        <f>Q481*H481</f>
        <v>0.184</v>
      </c>
      <c r="S481" s="145">
        <v>0</v>
      </c>
      <c r="T481" s="146">
        <f>S481*H481</f>
        <v>0</v>
      </c>
      <c r="AR481" s="147" t="s">
        <v>394</v>
      </c>
      <c r="AT481" s="147" t="s">
        <v>612</v>
      </c>
      <c r="AU481" s="147" t="s">
        <v>86</v>
      </c>
      <c r="AY481" s="17" t="s">
        <v>195</v>
      </c>
      <c r="BE481" s="148">
        <f>IF(N481="základní",J481,0)</f>
        <v>0</v>
      </c>
      <c r="BF481" s="148">
        <f>IF(N481="snížená",J481,0)</f>
        <v>0</v>
      </c>
      <c r="BG481" s="148">
        <f>IF(N481="zákl. přenesená",J481,0)</f>
        <v>0</v>
      </c>
      <c r="BH481" s="148">
        <f>IF(N481="sníž. přenesená",J481,0)</f>
        <v>0</v>
      </c>
      <c r="BI481" s="148">
        <f>IF(N481="nulová",J481,0)</f>
        <v>0</v>
      </c>
      <c r="BJ481" s="17" t="s">
        <v>84</v>
      </c>
      <c r="BK481" s="148">
        <f>ROUND(I481*H481,2)</f>
        <v>0</v>
      </c>
      <c r="BL481" s="17" t="s">
        <v>300</v>
      </c>
      <c r="BM481" s="147" t="s">
        <v>2617</v>
      </c>
    </row>
    <row r="482" spans="2:65" s="13" customFormat="1" ht="10.199999999999999">
      <c r="B482" s="156"/>
      <c r="D482" s="150" t="s">
        <v>204</v>
      </c>
      <c r="E482" s="157" t="s">
        <v>1</v>
      </c>
      <c r="F482" s="158" t="s">
        <v>2618</v>
      </c>
      <c r="H482" s="159">
        <v>0.184</v>
      </c>
      <c r="I482" s="160"/>
      <c r="L482" s="156"/>
      <c r="M482" s="161"/>
      <c r="T482" s="162"/>
      <c r="AT482" s="157" t="s">
        <v>204</v>
      </c>
      <c r="AU482" s="157" t="s">
        <v>86</v>
      </c>
      <c r="AV482" s="13" t="s">
        <v>86</v>
      </c>
      <c r="AW482" s="13" t="s">
        <v>32</v>
      </c>
      <c r="AX482" s="13" t="s">
        <v>84</v>
      </c>
      <c r="AY482" s="157" t="s">
        <v>195</v>
      </c>
    </row>
    <row r="483" spans="2:65" s="1" customFormat="1" ht="24.15" customHeight="1">
      <c r="B483" s="32"/>
      <c r="C483" s="136" t="s">
        <v>953</v>
      </c>
      <c r="D483" s="136" t="s">
        <v>197</v>
      </c>
      <c r="E483" s="137" t="s">
        <v>1045</v>
      </c>
      <c r="F483" s="138" t="s">
        <v>1046</v>
      </c>
      <c r="G483" s="139" t="s">
        <v>200</v>
      </c>
      <c r="H483" s="140">
        <v>24.25</v>
      </c>
      <c r="I483" s="141"/>
      <c r="J483" s="142">
        <f>ROUND(I483*H483,2)</f>
        <v>0</v>
      </c>
      <c r="K483" s="138" t="s">
        <v>201</v>
      </c>
      <c r="L483" s="32"/>
      <c r="M483" s="143" t="s">
        <v>1</v>
      </c>
      <c r="N483" s="144" t="s">
        <v>42</v>
      </c>
      <c r="P483" s="145">
        <f>O483*H483</f>
        <v>0</v>
      </c>
      <c r="Q483" s="145">
        <v>0</v>
      </c>
      <c r="R483" s="145">
        <f>Q483*H483</f>
        <v>0</v>
      </c>
      <c r="S483" s="145">
        <v>0</v>
      </c>
      <c r="T483" s="146">
        <f>S483*H483</f>
        <v>0</v>
      </c>
      <c r="AR483" s="147" t="s">
        <v>300</v>
      </c>
      <c r="AT483" s="147" t="s">
        <v>197</v>
      </c>
      <c r="AU483" s="147" t="s">
        <v>86</v>
      </c>
      <c r="AY483" s="17" t="s">
        <v>195</v>
      </c>
      <c r="BE483" s="148">
        <f>IF(N483="základní",J483,0)</f>
        <v>0</v>
      </c>
      <c r="BF483" s="148">
        <f>IF(N483="snížená",J483,0)</f>
        <v>0</v>
      </c>
      <c r="BG483" s="148">
        <f>IF(N483="zákl. přenesená",J483,0)</f>
        <v>0</v>
      </c>
      <c r="BH483" s="148">
        <f>IF(N483="sníž. přenesená",J483,0)</f>
        <v>0</v>
      </c>
      <c r="BI483" s="148">
        <f>IF(N483="nulová",J483,0)</f>
        <v>0</v>
      </c>
      <c r="BJ483" s="17" t="s">
        <v>84</v>
      </c>
      <c r="BK483" s="148">
        <f>ROUND(I483*H483,2)</f>
        <v>0</v>
      </c>
      <c r="BL483" s="17" t="s">
        <v>300</v>
      </c>
      <c r="BM483" s="147" t="s">
        <v>2619</v>
      </c>
    </row>
    <row r="484" spans="2:65" s="12" customFormat="1" ht="10.199999999999999">
      <c r="B484" s="149"/>
      <c r="D484" s="150" t="s">
        <v>204</v>
      </c>
      <c r="E484" s="151" t="s">
        <v>1</v>
      </c>
      <c r="F484" s="152" t="s">
        <v>629</v>
      </c>
      <c r="H484" s="151" t="s">
        <v>1</v>
      </c>
      <c r="I484" s="153"/>
      <c r="L484" s="149"/>
      <c r="M484" s="154"/>
      <c r="T484" s="155"/>
      <c r="AT484" s="151" t="s">
        <v>204</v>
      </c>
      <c r="AU484" s="151" t="s">
        <v>86</v>
      </c>
      <c r="AV484" s="12" t="s">
        <v>84</v>
      </c>
      <c r="AW484" s="12" t="s">
        <v>32</v>
      </c>
      <c r="AX484" s="12" t="s">
        <v>77</v>
      </c>
      <c r="AY484" s="151" t="s">
        <v>195</v>
      </c>
    </row>
    <row r="485" spans="2:65" s="12" customFormat="1" ht="10.199999999999999">
      <c r="B485" s="149"/>
      <c r="D485" s="150" t="s">
        <v>204</v>
      </c>
      <c r="E485" s="151" t="s">
        <v>1</v>
      </c>
      <c r="F485" s="152" t="s">
        <v>1038</v>
      </c>
      <c r="H485" s="151" t="s">
        <v>1</v>
      </c>
      <c r="I485" s="153"/>
      <c r="L485" s="149"/>
      <c r="M485" s="154"/>
      <c r="T485" s="155"/>
      <c r="AT485" s="151" t="s">
        <v>204</v>
      </c>
      <c r="AU485" s="151" t="s">
        <v>86</v>
      </c>
      <c r="AV485" s="12" t="s">
        <v>84</v>
      </c>
      <c r="AW485" s="12" t="s">
        <v>32</v>
      </c>
      <c r="AX485" s="12" t="s">
        <v>77</v>
      </c>
      <c r="AY485" s="151" t="s">
        <v>195</v>
      </c>
    </row>
    <row r="486" spans="2:65" s="13" customFormat="1" ht="10.199999999999999">
      <c r="B486" s="156"/>
      <c r="D486" s="150" t="s">
        <v>204</v>
      </c>
      <c r="E486" s="157" t="s">
        <v>1</v>
      </c>
      <c r="F486" s="158" t="s">
        <v>2092</v>
      </c>
      <c r="H486" s="159">
        <v>18.25</v>
      </c>
      <c r="I486" s="160"/>
      <c r="L486" s="156"/>
      <c r="M486" s="161"/>
      <c r="T486" s="162"/>
      <c r="AT486" s="157" t="s">
        <v>204</v>
      </c>
      <c r="AU486" s="157" t="s">
        <v>86</v>
      </c>
      <c r="AV486" s="13" t="s">
        <v>86</v>
      </c>
      <c r="AW486" s="13" t="s">
        <v>32</v>
      </c>
      <c r="AX486" s="13" t="s">
        <v>77</v>
      </c>
      <c r="AY486" s="157" t="s">
        <v>195</v>
      </c>
    </row>
    <row r="487" spans="2:65" s="13" customFormat="1" ht="10.199999999999999">
      <c r="B487" s="156"/>
      <c r="D487" s="150" t="s">
        <v>204</v>
      </c>
      <c r="E487" s="157" t="s">
        <v>1</v>
      </c>
      <c r="F487" s="158" t="s">
        <v>1084</v>
      </c>
      <c r="H487" s="159">
        <v>6</v>
      </c>
      <c r="I487" s="160"/>
      <c r="L487" s="156"/>
      <c r="M487" s="161"/>
      <c r="T487" s="162"/>
      <c r="AT487" s="157" t="s">
        <v>204</v>
      </c>
      <c r="AU487" s="157" t="s">
        <v>86</v>
      </c>
      <c r="AV487" s="13" t="s">
        <v>86</v>
      </c>
      <c r="AW487" s="13" t="s">
        <v>32</v>
      </c>
      <c r="AX487" s="13" t="s">
        <v>77</v>
      </c>
      <c r="AY487" s="157" t="s">
        <v>195</v>
      </c>
    </row>
    <row r="488" spans="2:65" s="14" customFormat="1" ht="10.199999999999999">
      <c r="B488" s="163"/>
      <c r="D488" s="150" t="s">
        <v>204</v>
      </c>
      <c r="E488" s="164" t="s">
        <v>1</v>
      </c>
      <c r="F488" s="165" t="s">
        <v>220</v>
      </c>
      <c r="H488" s="166">
        <v>24.25</v>
      </c>
      <c r="I488" s="167"/>
      <c r="L488" s="163"/>
      <c r="M488" s="168"/>
      <c r="T488" s="169"/>
      <c r="AT488" s="164" t="s">
        <v>204</v>
      </c>
      <c r="AU488" s="164" t="s">
        <v>86</v>
      </c>
      <c r="AV488" s="14" t="s">
        <v>202</v>
      </c>
      <c r="AW488" s="14" t="s">
        <v>32</v>
      </c>
      <c r="AX488" s="14" t="s">
        <v>84</v>
      </c>
      <c r="AY488" s="164" t="s">
        <v>195</v>
      </c>
    </row>
    <row r="489" spans="2:65" s="1" customFormat="1" ht="16.5" customHeight="1">
      <c r="B489" s="32"/>
      <c r="C489" s="183" t="s">
        <v>957</v>
      </c>
      <c r="D489" s="183" t="s">
        <v>612</v>
      </c>
      <c r="E489" s="184" t="s">
        <v>1040</v>
      </c>
      <c r="F489" s="185" t="s">
        <v>1041</v>
      </c>
      <c r="G489" s="186" t="s">
        <v>237</v>
      </c>
      <c r="H489" s="187">
        <v>0.01</v>
      </c>
      <c r="I489" s="188"/>
      <c r="J489" s="189">
        <f>ROUND(I489*H489,2)</f>
        <v>0</v>
      </c>
      <c r="K489" s="185" t="s">
        <v>201</v>
      </c>
      <c r="L489" s="190"/>
      <c r="M489" s="191" t="s">
        <v>1</v>
      </c>
      <c r="N489" s="192" t="s">
        <v>42</v>
      </c>
      <c r="P489" s="145">
        <f>O489*H489</f>
        <v>0</v>
      </c>
      <c r="Q489" s="145">
        <v>1</v>
      </c>
      <c r="R489" s="145">
        <f>Q489*H489</f>
        <v>0.01</v>
      </c>
      <c r="S489" s="145">
        <v>0</v>
      </c>
      <c r="T489" s="146">
        <f>S489*H489</f>
        <v>0</v>
      </c>
      <c r="AR489" s="147" t="s">
        <v>394</v>
      </c>
      <c r="AT489" s="147" t="s">
        <v>612</v>
      </c>
      <c r="AU489" s="147" t="s">
        <v>86</v>
      </c>
      <c r="AY489" s="17" t="s">
        <v>195</v>
      </c>
      <c r="BE489" s="148">
        <f>IF(N489="základní",J489,0)</f>
        <v>0</v>
      </c>
      <c r="BF489" s="148">
        <f>IF(N489="snížená",J489,0)</f>
        <v>0</v>
      </c>
      <c r="BG489" s="148">
        <f>IF(N489="zákl. přenesená",J489,0)</f>
        <v>0</v>
      </c>
      <c r="BH489" s="148">
        <f>IF(N489="sníž. přenesená",J489,0)</f>
        <v>0</v>
      </c>
      <c r="BI489" s="148">
        <f>IF(N489="nulová",J489,0)</f>
        <v>0</v>
      </c>
      <c r="BJ489" s="17" t="s">
        <v>84</v>
      </c>
      <c r="BK489" s="148">
        <f>ROUND(I489*H489,2)</f>
        <v>0</v>
      </c>
      <c r="BL489" s="17" t="s">
        <v>300</v>
      </c>
      <c r="BM489" s="147" t="s">
        <v>2620</v>
      </c>
    </row>
    <row r="490" spans="2:65" s="13" customFormat="1" ht="10.199999999999999">
      <c r="B490" s="156"/>
      <c r="D490" s="150" t="s">
        <v>204</v>
      </c>
      <c r="E490" s="157" t="s">
        <v>1</v>
      </c>
      <c r="F490" s="158" t="s">
        <v>2621</v>
      </c>
      <c r="H490" s="159">
        <v>0.01</v>
      </c>
      <c r="I490" s="160"/>
      <c r="L490" s="156"/>
      <c r="M490" s="161"/>
      <c r="T490" s="162"/>
      <c r="AT490" s="157" t="s">
        <v>204</v>
      </c>
      <c r="AU490" s="157" t="s">
        <v>86</v>
      </c>
      <c r="AV490" s="13" t="s">
        <v>86</v>
      </c>
      <c r="AW490" s="13" t="s">
        <v>32</v>
      </c>
      <c r="AX490" s="13" t="s">
        <v>84</v>
      </c>
      <c r="AY490" s="157" t="s">
        <v>195</v>
      </c>
    </row>
    <row r="491" spans="2:65" s="1" customFormat="1" ht="24.15" customHeight="1">
      <c r="B491" s="32"/>
      <c r="C491" s="136" t="s">
        <v>962</v>
      </c>
      <c r="D491" s="136" t="s">
        <v>197</v>
      </c>
      <c r="E491" s="137" t="s">
        <v>1053</v>
      </c>
      <c r="F491" s="138" t="s">
        <v>1054</v>
      </c>
      <c r="G491" s="139" t="s">
        <v>200</v>
      </c>
      <c r="H491" s="140">
        <v>195.75899999999999</v>
      </c>
      <c r="I491" s="141"/>
      <c r="J491" s="142">
        <f>ROUND(I491*H491,2)</f>
        <v>0</v>
      </c>
      <c r="K491" s="138" t="s">
        <v>201</v>
      </c>
      <c r="L491" s="32"/>
      <c r="M491" s="143" t="s">
        <v>1</v>
      </c>
      <c r="N491" s="144" t="s">
        <v>42</v>
      </c>
      <c r="P491" s="145">
        <f>O491*H491</f>
        <v>0</v>
      </c>
      <c r="Q491" s="145">
        <v>3.5000000000000001E-3</v>
      </c>
      <c r="R491" s="145">
        <f>Q491*H491</f>
        <v>0.68515649999999995</v>
      </c>
      <c r="S491" s="145">
        <v>0</v>
      </c>
      <c r="T491" s="146">
        <f>S491*H491</f>
        <v>0</v>
      </c>
      <c r="AR491" s="147" t="s">
        <v>300</v>
      </c>
      <c r="AT491" s="147" t="s">
        <v>197</v>
      </c>
      <c r="AU491" s="147" t="s">
        <v>86</v>
      </c>
      <c r="AY491" s="17" t="s">
        <v>195</v>
      </c>
      <c r="BE491" s="148">
        <f>IF(N491="základní",J491,0)</f>
        <v>0</v>
      </c>
      <c r="BF491" s="148">
        <f>IF(N491="snížená",J491,0)</f>
        <v>0</v>
      </c>
      <c r="BG491" s="148">
        <f>IF(N491="zákl. přenesená",J491,0)</f>
        <v>0</v>
      </c>
      <c r="BH491" s="148">
        <f>IF(N491="sníž. přenesená",J491,0)</f>
        <v>0</v>
      </c>
      <c r="BI491" s="148">
        <f>IF(N491="nulová",J491,0)</f>
        <v>0</v>
      </c>
      <c r="BJ491" s="17" t="s">
        <v>84</v>
      </c>
      <c r="BK491" s="148">
        <f>ROUND(I491*H491,2)</f>
        <v>0</v>
      </c>
      <c r="BL491" s="17" t="s">
        <v>300</v>
      </c>
      <c r="BM491" s="147" t="s">
        <v>2622</v>
      </c>
    </row>
    <row r="492" spans="2:65" s="12" customFormat="1" ht="10.199999999999999">
      <c r="B492" s="149"/>
      <c r="D492" s="150" t="s">
        <v>204</v>
      </c>
      <c r="E492" s="151" t="s">
        <v>1</v>
      </c>
      <c r="F492" s="152" t="s">
        <v>1056</v>
      </c>
      <c r="H492" s="151" t="s">
        <v>1</v>
      </c>
      <c r="I492" s="153"/>
      <c r="L492" s="149"/>
      <c r="M492" s="154"/>
      <c r="T492" s="155"/>
      <c r="AT492" s="151" t="s">
        <v>204</v>
      </c>
      <c r="AU492" s="151" t="s">
        <v>86</v>
      </c>
      <c r="AV492" s="12" t="s">
        <v>84</v>
      </c>
      <c r="AW492" s="12" t="s">
        <v>32</v>
      </c>
      <c r="AX492" s="12" t="s">
        <v>77</v>
      </c>
      <c r="AY492" s="151" t="s">
        <v>195</v>
      </c>
    </row>
    <row r="493" spans="2:65" s="12" customFormat="1" ht="10.199999999999999">
      <c r="B493" s="149"/>
      <c r="D493" s="150" t="s">
        <v>204</v>
      </c>
      <c r="E493" s="151" t="s">
        <v>1</v>
      </c>
      <c r="F493" s="152" t="s">
        <v>1057</v>
      </c>
      <c r="H493" s="151" t="s">
        <v>1</v>
      </c>
      <c r="I493" s="153"/>
      <c r="L493" s="149"/>
      <c r="M493" s="154"/>
      <c r="T493" s="155"/>
      <c r="AT493" s="151" t="s">
        <v>204</v>
      </c>
      <c r="AU493" s="151" t="s">
        <v>86</v>
      </c>
      <c r="AV493" s="12" t="s">
        <v>84</v>
      </c>
      <c r="AW493" s="12" t="s">
        <v>32</v>
      </c>
      <c r="AX493" s="12" t="s">
        <v>77</v>
      </c>
      <c r="AY493" s="151" t="s">
        <v>195</v>
      </c>
    </row>
    <row r="494" spans="2:65" s="12" customFormat="1" ht="10.199999999999999">
      <c r="B494" s="149"/>
      <c r="D494" s="150" t="s">
        <v>204</v>
      </c>
      <c r="E494" s="151" t="s">
        <v>1</v>
      </c>
      <c r="F494" s="152" t="s">
        <v>1058</v>
      </c>
      <c r="H494" s="151" t="s">
        <v>1</v>
      </c>
      <c r="I494" s="153"/>
      <c r="L494" s="149"/>
      <c r="M494" s="154"/>
      <c r="T494" s="155"/>
      <c r="AT494" s="151" t="s">
        <v>204</v>
      </c>
      <c r="AU494" s="151" t="s">
        <v>86</v>
      </c>
      <c r="AV494" s="12" t="s">
        <v>84</v>
      </c>
      <c r="AW494" s="12" t="s">
        <v>32</v>
      </c>
      <c r="AX494" s="12" t="s">
        <v>77</v>
      </c>
      <c r="AY494" s="151" t="s">
        <v>195</v>
      </c>
    </row>
    <row r="495" spans="2:65" s="13" customFormat="1" ht="10.199999999999999">
      <c r="B495" s="156"/>
      <c r="D495" s="150" t="s">
        <v>204</v>
      </c>
      <c r="E495" s="157" t="s">
        <v>1</v>
      </c>
      <c r="F495" s="158" t="s">
        <v>2174</v>
      </c>
      <c r="H495" s="159">
        <v>73.8</v>
      </c>
      <c r="I495" s="160"/>
      <c r="L495" s="156"/>
      <c r="M495" s="161"/>
      <c r="T495" s="162"/>
      <c r="AT495" s="157" t="s">
        <v>204</v>
      </c>
      <c r="AU495" s="157" t="s">
        <v>86</v>
      </c>
      <c r="AV495" s="13" t="s">
        <v>86</v>
      </c>
      <c r="AW495" s="13" t="s">
        <v>32</v>
      </c>
      <c r="AX495" s="13" t="s">
        <v>77</v>
      </c>
      <c r="AY495" s="157" t="s">
        <v>195</v>
      </c>
    </row>
    <row r="496" spans="2:65" s="12" customFormat="1" ht="10.199999999999999">
      <c r="B496" s="149"/>
      <c r="D496" s="150" t="s">
        <v>204</v>
      </c>
      <c r="E496" s="151" t="s">
        <v>1</v>
      </c>
      <c r="F496" s="152" t="s">
        <v>1059</v>
      </c>
      <c r="H496" s="151" t="s">
        <v>1</v>
      </c>
      <c r="I496" s="153"/>
      <c r="L496" s="149"/>
      <c r="M496" s="154"/>
      <c r="T496" s="155"/>
      <c r="AT496" s="151" t="s">
        <v>204</v>
      </c>
      <c r="AU496" s="151" t="s">
        <v>86</v>
      </c>
      <c r="AV496" s="12" t="s">
        <v>84</v>
      </c>
      <c r="AW496" s="12" t="s">
        <v>32</v>
      </c>
      <c r="AX496" s="12" t="s">
        <v>77</v>
      </c>
      <c r="AY496" s="151" t="s">
        <v>195</v>
      </c>
    </row>
    <row r="497" spans="2:51" s="13" customFormat="1" ht="10.199999999999999">
      <c r="B497" s="156"/>
      <c r="D497" s="150" t="s">
        <v>204</v>
      </c>
      <c r="E497" s="157" t="s">
        <v>1</v>
      </c>
      <c r="F497" s="158" t="s">
        <v>2064</v>
      </c>
      <c r="H497" s="159">
        <v>43.8</v>
      </c>
      <c r="I497" s="160"/>
      <c r="L497" s="156"/>
      <c r="M497" s="161"/>
      <c r="T497" s="162"/>
      <c r="AT497" s="157" t="s">
        <v>204</v>
      </c>
      <c r="AU497" s="157" t="s">
        <v>86</v>
      </c>
      <c r="AV497" s="13" t="s">
        <v>86</v>
      </c>
      <c r="AW497" s="13" t="s">
        <v>32</v>
      </c>
      <c r="AX497" s="13" t="s">
        <v>77</v>
      </c>
      <c r="AY497" s="157" t="s">
        <v>195</v>
      </c>
    </row>
    <row r="498" spans="2:51" s="13" customFormat="1" ht="10.199999999999999">
      <c r="B498" s="156"/>
      <c r="D498" s="150" t="s">
        <v>204</v>
      </c>
      <c r="E498" s="157" t="s">
        <v>1</v>
      </c>
      <c r="F498" s="158" t="s">
        <v>2175</v>
      </c>
      <c r="H498" s="159">
        <v>-27</v>
      </c>
      <c r="I498" s="160"/>
      <c r="L498" s="156"/>
      <c r="M498" s="161"/>
      <c r="T498" s="162"/>
      <c r="AT498" s="157" t="s">
        <v>204</v>
      </c>
      <c r="AU498" s="157" t="s">
        <v>86</v>
      </c>
      <c r="AV498" s="13" t="s">
        <v>86</v>
      </c>
      <c r="AW498" s="13" t="s">
        <v>32</v>
      </c>
      <c r="AX498" s="13" t="s">
        <v>77</v>
      </c>
      <c r="AY498" s="157" t="s">
        <v>195</v>
      </c>
    </row>
    <row r="499" spans="2:51" s="13" customFormat="1" ht="10.199999999999999">
      <c r="B499" s="156"/>
      <c r="D499" s="150" t="s">
        <v>204</v>
      </c>
      <c r="E499" s="157" t="s">
        <v>1</v>
      </c>
      <c r="F499" s="158" t="s">
        <v>2176</v>
      </c>
      <c r="H499" s="159">
        <v>-4.2</v>
      </c>
      <c r="I499" s="160"/>
      <c r="L499" s="156"/>
      <c r="M499" s="161"/>
      <c r="T499" s="162"/>
      <c r="AT499" s="157" t="s">
        <v>204</v>
      </c>
      <c r="AU499" s="157" t="s">
        <v>86</v>
      </c>
      <c r="AV499" s="13" t="s">
        <v>86</v>
      </c>
      <c r="AW499" s="13" t="s">
        <v>32</v>
      </c>
      <c r="AX499" s="13" t="s">
        <v>77</v>
      </c>
      <c r="AY499" s="157" t="s">
        <v>195</v>
      </c>
    </row>
    <row r="500" spans="2:51" s="13" customFormat="1" ht="10.199999999999999">
      <c r="B500" s="156"/>
      <c r="D500" s="150" t="s">
        <v>204</v>
      </c>
      <c r="E500" s="157" t="s">
        <v>1</v>
      </c>
      <c r="F500" s="158" t="s">
        <v>2177</v>
      </c>
      <c r="H500" s="159">
        <v>6.48</v>
      </c>
      <c r="I500" s="160"/>
      <c r="L500" s="156"/>
      <c r="M500" s="161"/>
      <c r="T500" s="162"/>
      <c r="AT500" s="157" t="s">
        <v>204</v>
      </c>
      <c r="AU500" s="157" t="s">
        <v>86</v>
      </c>
      <c r="AV500" s="13" t="s">
        <v>86</v>
      </c>
      <c r="AW500" s="13" t="s">
        <v>32</v>
      </c>
      <c r="AX500" s="13" t="s">
        <v>77</v>
      </c>
      <c r="AY500" s="157" t="s">
        <v>195</v>
      </c>
    </row>
    <row r="501" spans="2:51" s="13" customFormat="1" ht="10.199999999999999">
      <c r="B501" s="156"/>
      <c r="D501" s="150" t="s">
        <v>204</v>
      </c>
      <c r="E501" s="157" t="s">
        <v>1</v>
      </c>
      <c r="F501" s="158" t="s">
        <v>2078</v>
      </c>
      <c r="H501" s="159">
        <v>29.952000000000002</v>
      </c>
      <c r="I501" s="160"/>
      <c r="L501" s="156"/>
      <c r="M501" s="161"/>
      <c r="T501" s="162"/>
      <c r="AT501" s="157" t="s">
        <v>204</v>
      </c>
      <c r="AU501" s="157" t="s">
        <v>86</v>
      </c>
      <c r="AV501" s="13" t="s">
        <v>86</v>
      </c>
      <c r="AW501" s="13" t="s">
        <v>32</v>
      </c>
      <c r="AX501" s="13" t="s">
        <v>77</v>
      </c>
      <c r="AY501" s="157" t="s">
        <v>195</v>
      </c>
    </row>
    <row r="502" spans="2:51" s="15" customFormat="1" ht="10.199999999999999">
      <c r="B502" s="173"/>
      <c r="D502" s="150" t="s">
        <v>204</v>
      </c>
      <c r="E502" s="174" t="s">
        <v>1</v>
      </c>
      <c r="F502" s="175" t="s">
        <v>281</v>
      </c>
      <c r="H502" s="176">
        <v>122.83199999999999</v>
      </c>
      <c r="I502" s="177"/>
      <c r="L502" s="173"/>
      <c r="M502" s="178"/>
      <c r="T502" s="179"/>
      <c r="AT502" s="174" t="s">
        <v>204</v>
      </c>
      <c r="AU502" s="174" t="s">
        <v>86</v>
      </c>
      <c r="AV502" s="15" t="s">
        <v>100</v>
      </c>
      <c r="AW502" s="15" t="s">
        <v>32</v>
      </c>
      <c r="AX502" s="15" t="s">
        <v>77</v>
      </c>
      <c r="AY502" s="174" t="s">
        <v>195</v>
      </c>
    </row>
    <row r="503" spans="2:51" s="12" customFormat="1" ht="10.199999999999999">
      <c r="B503" s="149"/>
      <c r="D503" s="150" t="s">
        <v>204</v>
      </c>
      <c r="E503" s="151" t="s">
        <v>1</v>
      </c>
      <c r="F503" s="152" t="s">
        <v>1061</v>
      </c>
      <c r="H503" s="151" t="s">
        <v>1</v>
      </c>
      <c r="I503" s="153"/>
      <c r="L503" s="149"/>
      <c r="M503" s="154"/>
      <c r="T503" s="155"/>
      <c r="AT503" s="151" t="s">
        <v>204</v>
      </c>
      <c r="AU503" s="151" t="s">
        <v>86</v>
      </c>
      <c r="AV503" s="12" t="s">
        <v>84</v>
      </c>
      <c r="AW503" s="12" t="s">
        <v>32</v>
      </c>
      <c r="AX503" s="12" t="s">
        <v>77</v>
      </c>
      <c r="AY503" s="151" t="s">
        <v>195</v>
      </c>
    </row>
    <row r="504" spans="2:51" s="12" customFormat="1" ht="10.199999999999999">
      <c r="B504" s="149"/>
      <c r="D504" s="150" t="s">
        <v>204</v>
      </c>
      <c r="E504" s="151" t="s">
        <v>1</v>
      </c>
      <c r="F504" s="152" t="s">
        <v>1062</v>
      </c>
      <c r="H504" s="151" t="s">
        <v>1</v>
      </c>
      <c r="I504" s="153"/>
      <c r="L504" s="149"/>
      <c r="M504" s="154"/>
      <c r="T504" s="155"/>
      <c r="AT504" s="151" t="s">
        <v>204</v>
      </c>
      <c r="AU504" s="151" t="s">
        <v>86</v>
      </c>
      <c r="AV504" s="12" t="s">
        <v>84</v>
      </c>
      <c r="AW504" s="12" t="s">
        <v>32</v>
      </c>
      <c r="AX504" s="12" t="s">
        <v>77</v>
      </c>
      <c r="AY504" s="151" t="s">
        <v>195</v>
      </c>
    </row>
    <row r="505" spans="2:51" s="13" customFormat="1" ht="10.199999999999999">
      <c r="B505" s="156"/>
      <c r="D505" s="150" t="s">
        <v>204</v>
      </c>
      <c r="E505" s="157" t="s">
        <v>1</v>
      </c>
      <c r="F505" s="158" t="s">
        <v>2088</v>
      </c>
      <c r="H505" s="159">
        <v>39.923999999999999</v>
      </c>
      <c r="I505" s="160"/>
      <c r="L505" s="156"/>
      <c r="M505" s="161"/>
      <c r="T505" s="162"/>
      <c r="AT505" s="157" t="s">
        <v>204</v>
      </c>
      <c r="AU505" s="157" t="s">
        <v>86</v>
      </c>
      <c r="AV505" s="13" t="s">
        <v>86</v>
      </c>
      <c r="AW505" s="13" t="s">
        <v>32</v>
      </c>
      <c r="AX505" s="13" t="s">
        <v>77</v>
      </c>
      <c r="AY505" s="157" t="s">
        <v>195</v>
      </c>
    </row>
    <row r="506" spans="2:51" s="12" customFormat="1" ht="10.199999999999999">
      <c r="B506" s="149"/>
      <c r="D506" s="150" t="s">
        <v>204</v>
      </c>
      <c r="E506" s="151" t="s">
        <v>1</v>
      </c>
      <c r="F506" s="152" t="s">
        <v>845</v>
      </c>
      <c r="H506" s="151" t="s">
        <v>1</v>
      </c>
      <c r="I506" s="153"/>
      <c r="L506" s="149"/>
      <c r="M506" s="154"/>
      <c r="T506" s="155"/>
      <c r="AT506" s="151" t="s">
        <v>204</v>
      </c>
      <c r="AU506" s="151" t="s">
        <v>86</v>
      </c>
      <c r="AV506" s="12" t="s">
        <v>84</v>
      </c>
      <c r="AW506" s="12" t="s">
        <v>32</v>
      </c>
      <c r="AX506" s="12" t="s">
        <v>77</v>
      </c>
      <c r="AY506" s="151" t="s">
        <v>195</v>
      </c>
    </row>
    <row r="507" spans="2:51" s="13" customFormat="1" ht="10.199999999999999">
      <c r="B507" s="156"/>
      <c r="D507" s="150" t="s">
        <v>204</v>
      </c>
      <c r="E507" s="157" t="s">
        <v>1</v>
      </c>
      <c r="F507" s="158" t="s">
        <v>2089</v>
      </c>
      <c r="H507" s="159">
        <v>24.952999999999999</v>
      </c>
      <c r="I507" s="160"/>
      <c r="L507" s="156"/>
      <c r="M507" s="161"/>
      <c r="T507" s="162"/>
      <c r="AT507" s="157" t="s">
        <v>204</v>
      </c>
      <c r="AU507" s="157" t="s">
        <v>86</v>
      </c>
      <c r="AV507" s="13" t="s">
        <v>86</v>
      </c>
      <c r="AW507" s="13" t="s">
        <v>32</v>
      </c>
      <c r="AX507" s="13" t="s">
        <v>77</v>
      </c>
      <c r="AY507" s="157" t="s">
        <v>195</v>
      </c>
    </row>
    <row r="508" spans="2:51" s="12" customFormat="1" ht="10.199999999999999">
      <c r="B508" s="149"/>
      <c r="D508" s="150" t="s">
        <v>204</v>
      </c>
      <c r="E508" s="151" t="s">
        <v>1</v>
      </c>
      <c r="F508" s="152" t="s">
        <v>850</v>
      </c>
      <c r="H508" s="151" t="s">
        <v>1</v>
      </c>
      <c r="I508" s="153"/>
      <c r="L508" s="149"/>
      <c r="M508" s="154"/>
      <c r="T508" s="155"/>
      <c r="AT508" s="151" t="s">
        <v>204</v>
      </c>
      <c r="AU508" s="151" t="s">
        <v>86</v>
      </c>
      <c r="AV508" s="12" t="s">
        <v>84</v>
      </c>
      <c r="AW508" s="12" t="s">
        <v>32</v>
      </c>
      <c r="AX508" s="12" t="s">
        <v>77</v>
      </c>
      <c r="AY508" s="151" t="s">
        <v>195</v>
      </c>
    </row>
    <row r="509" spans="2:51" s="13" customFormat="1" ht="10.199999999999999">
      <c r="B509" s="156"/>
      <c r="D509" s="150" t="s">
        <v>204</v>
      </c>
      <c r="E509" s="157" t="s">
        <v>1</v>
      </c>
      <c r="F509" s="158" t="s">
        <v>2092</v>
      </c>
      <c r="H509" s="159">
        <v>18.25</v>
      </c>
      <c r="I509" s="160"/>
      <c r="L509" s="156"/>
      <c r="M509" s="161"/>
      <c r="T509" s="162"/>
      <c r="AT509" s="157" t="s">
        <v>204</v>
      </c>
      <c r="AU509" s="157" t="s">
        <v>86</v>
      </c>
      <c r="AV509" s="13" t="s">
        <v>86</v>
      </c>
      <c r="AW509" s="13" t="s">
        <v>32</v>
      </c>
      <c r="AX509" s="13" t="s">
        <v>77</v>
      </c>
      <c r="AY509" s="157" t="s">
        <v>195</v>
      </c>
    </row>
    <row r="510" spans="2:51" s="13" customFormat="1" ht="10.199999999999999">
      <c r="B510" s="156"/>
      <c r="D510" s="150" t="s">
        <v>204</v>
      </c>
      <c r="E510" s="157" t="s">
        <v>1</v>
      </c>
      <c r="F510" s="158" t="s">
        <v>2178</v>
      </c>
      <c r="H510" s="159">
        <v>-11.25</v>
      </c>
      <c r="I510" s="160"/>
      <c r="L510" s="156"/>
      <c r="M510" s="161"/>
      <c r="T510" s="162"/>
      <c r="AT510" s="157" t="s">
        <v>204</v>
      </c>
      <c r="AU510" s="157" t="s">
        <v>86</v>
      </c>
      <c r="AV510" s="13" t="s">
        <v>86</v>
      </c>
      <c r="AW510" s="13" t="s">
        <v>32</v>
      </c>
      <c r="AX510" s="13" t="s">
        <v>77</v>
      </c>
      <c r="AY510" s="157" t="s">
        <v>195</v>
      </c>
    </row>
    <row r="511" spans="2:51" s="13" customFormat="1" ht="10.199999999999999">
      <c r="B511" s="156"/>
      <c r="D511" s="150" t="s">
        <v>204</v>
      </c>
      <c r="E511" s="157" t="s">
        <v>1</v>
      </c>
      <c r="F511" s="158" t="s">
        <v>2093</v>
      </c>
      <c r="H511" s="159">
        <v>-1.75</v>
      </c>
      <c r="I511" s="160"/>
      <c r="L511" s="156"/>
      <c r="M511" s="161"/>
      <c r="T511" s="162"/>
      <c r="AT511" s="157" t="s">
        <v>204</v>
      </c>
      <c r="AU511" s="157" t="s">
        <v>86</v>
      </c>
      <c r="AV511" s="13" t="s">
        <v>86</v>
      </c>
      <c r="AW511" s="13" t="s">
        <v>32</v>
      </c>
      <c r="AX511" s="13" t="s">
        <v>77</v>
      </c>
      <c r="AY511" s="157" t="s">
        <v>195</v>
      </c>
    </row>
    <row r="512" spans="2:51" s="13" customFormat="1" ht="10.199999999999999">
      <c r="B512" s="156"/>
      <c r="D512" s="150" t="s">
        <v>204</v>
      </c>
      <c r="E512" s="157" t="s">
        <v>1</v>
      </c>
      <c r="F512" s="158" t="s">
        <v>853</v>
      </c>
      <c r="H512" s="159">
        <v>2.8</v>
      </c>
      <c r="I512" s="160"/>
      <c r="L512" s="156"/>
      <c r="M512" s="161"/>
      <c r="T512" s="162"/>
      <c r="AT512" s="157" t="s">
        <v>204</v>
      </c>
      <c r="AU512" s="157" t="s">
        <v>86</v>
      </c>
      <c r="AV512" s="13" t="s">
        <v>86</v>
      </c>
      <c r="AW512" s="13" t="s">
        <v>32</v>
      </c>
      <c r="AX512" s="13" t="s">
        <v>77</v>
      </c>
      <c r="AY512" s="157" t="s">
        <v>195</v>
      </c>
    </row>
    <row r="513" spans="2:65" s="15" customFormat="1" ht="10.199999999999999">
      <c r="B513" s="173"/>
      <c r="D513" s="150" t="s">
        <v>204</v>
      </c>
      <c r="E513" s="174" t="s">
        <v>1</v>
      </c>
      <c r="F513" s="175" t="s">
        <v>281</v>
      </c>
      <c r="H513" s="176">
        <v>72.926999999999992</v>
      </c>
      <c r="I513" s="177"/>
      <c r="L513" s="173"/>
      <c r="M513" s="178"/>
      <c r="T513" s="179"/>
      <c r="AT513" s="174" t="s">
        <v>204</v>
      </c>
      <c r="AU513" s="174" t="s">
        <v>86</v>
      </c>
      <c r="AV513" s="15" t="s">
        <v>100</v>
      </c>
      <c r="AW513" s="15" t="s">
        <v>32</v>
      </c>
      <c r="AX513" s="15" t="s">
        <v>77</v>
      </c>
      <c r="AY513" s="174" t="s">
        <v>195</v>
      </c>
    </row>
    <row r="514" spans="2:65" s="14" customFormat="1" ht="10.199999999999999">
      <c r="B514" s="163"/>
      <c r="D514" s="150" t="s">
        <v>204</v>
      </c>
      <c r="E514" s="164" t="s">
        <v>1</v>
      </c>
      <c r="F514" s="165" t="s">
        <v>220</v>
      </c>
      <c r="H514" s="166">
        <v>195.75900000000001</v>
      </c>
      <c r="I514" s="167"/>
      <c r="L514" s="163"/>
      <c r="M514" s="168"/>
      <c r="T514" s="169"/>
      <c r="AT514" s="164" t="s">
        <v>204</v>
      </c>
      <c r="AU514" s="164" t="s">
        <v>86</v>
      </c>
      <c r="AV514" s="14" t="s">
        <v>202</v>
      </c>
      <c r="AW514" s="14" t="s">
        <v>32</v>
      </c>
      <c r="AX514" s="14" t="s">
        <v>84</v>
      </c>
      <c r="AY514" s="164" t="s">
        <v>195</v>
      </c>
    </row>
    <row r="515" spans="2:65" s="1" customFormat="1" ht="24.15" customHeight="1">
      <c r="B515" s="32"/>
      <c r="C515" s="136" t="s">
        <v>969</v>
      </c>
      <c r="D515" s="136" t="s">
        <v>197</v>
      </c>
      <c r="E515" s="137" t="s">
        <v>1065</v>
      </c>
      <c r="F515" s="138" t="s">
        <v>1066</v>
      </c>
      <c r="G515" s="139" t="s">
        <v>200</v>
      </c>
      <c r="H515" s="140">
        <v>919.04</v>
      </c>
      <c r="I515" s="141"/>
      <c r="J515" s="142">
        <f>ROUND(I515*H515,2)</f>
        <v>0</v>
      </c>
      <c r="K515" s="138" t="s">
        <v>201</v>
      </c>
      <c r="L515" s="32"/>
      <c r="M515" s="143" t="s">
        <v>1</v>
      </c>
      <c r="N515" s="144" t="s">
        <v>42</v>
      </c>
      <c r="P515" s="145">
        <f>O515*H515</f>
        <v>0</v>
      </c>
      <c r="Q515" s="145">
        <v>4.0000000000000002E-4</v>
      </c>
      <c r="R515" s="145">
        <f>Q515*H515</f>
        <v>0.367616</v>
      </c>
      <c r="S515" s="145">
        <v>0</v>
      </c>
      <c r="T515" s="146">
        <f>S515*H515</f>
        <v>0</v>
      </c>
      <c r="AR515" s="147" t="s">
        <v>300</v>
      </c>
      <c r="AT515" s="147" t="s">
        <v>197</v>
      </c>
      <c r="AU515" s="147" t="s">
        <v>86</v>
      </c>
      <c r="AY515" s="17" t="s">
        <v>195</v>
      </c>
      <c r="BE515" s="148">
        <f>IF(N515="základní",J515,0)</f>
        <v>0</v>
      </c>
      <c r="BF515" s="148">
        <f>IF(N515="snížená",J515,0)</f>
        <v>0</v>
      </c>
      <c r="BG515" s="148">
        <f>IF(N515="zákl. přenesená",J515,0)</f>
        <v>0</v>
      </c>
      <c r="BH515" s="148">
        <f>IF(N515="sníž. přenesená",J515,0)</f>
        <v>0</v>
      </c>
      <c r="BI515" s="148">
        <f>IF(N515="nulová",J515,0)</f>
        <v>0</v>
      </c>
      <c r="BJ515" s="17" t="s">
        <v>84</v>
      </c>
      <c r="BK515" s="148">
        <f>ROUND(I515*H515,2)</f>
        <v>0</v>
      </c>
      <c r="BL515" s="17" t="s">
        <v>300</v>
      </c>
      <c r="BM515" s="147" t="s">
        <v>2623</v>
      </c>
    </row>
    <row r="516" spans="2:65" s="12" customFormat="1" ht="10.199999999999999">
      <c r="B516" s="149"/>
      <c r="D516" s="150" t="s">
        <v>204</v>
      </c>
      <c r="E516" s="151" t="s">
        <v>1</v>
      </c>
      <c r="F516" s="152" t="s">
        <v>1068</v>
      </c>
      <c r="H516" s="151" t="s">
        <v>1</v>
      </c>
      <c r="I516" s="153"/>
      <c r="L516" s="149"/>
      <c r="M516" s="154"/>
      <c r="T516" s="155"/>
      <c r="AT516" s="151" t="s">
        <v>204</v>
      </c>
      <c r="AU516" s="151" t="s">
        <v>86</v>
      </c>
      <c r="AV516" s="12" t="s">
        <v>84</v>
      </c>
      <c r="AW516" s="12" t="s">
        <v>32</v>
      </c>
      <c r="AX516" s="12" t="s">
        <v>77</v>
      </c>
      <c r="AY516" s="151" t="s">
        <v>195</v>
      </c>
    </row>
    <row r="517" spans="2:65" s="12" customFormat="1" ht="10.199999999999999">
      <c r="B517" s="149"/>
      <c r="D517" s="150" t="s">
        <v>204</v>
      </c>
      <c r="E517" s="151" t="s">
        <v>1</v>
      </c>
      <c r="F517" s="152" t="s">
        <v>1038</v>
      </c>
      <c r="H517" s="151" t="s">
        <v>1</v>
      </c>
      <c r="I517" s="153"/>
      <c r="L517" s="149"/>
      <c r="M517" s="154"/>
      <c r="T517" s="155"/>
      <c r="AT517" s="151" t="s">
        <v>204</v>
      </c>
      <c r="AU517" s="151" t="s">
        <v>86</v>
      </c>
      <c r="AV517" s="12" t="s">
        <v>84</v>
      </c>
      <c r="AW517" s="12" t="s">
        <v>32</v>
      </c>
      <c r="AX517" s="12" t="s">
        <v>77</v>
      </c>
      <c r="AY517" s="151" t="s">
        <v>195</v>
      </c>
    </row>
    <row r="518" spans="2:65" s="13" customFormat="1" ht="10.199999999999999">
      <c r="B518" s="156"/>
      <c r="D518" s="150" t="s">
        <v>204</v>
      </c>
      <c r="E518" s="157" t="s">
        <v>1</v>
      </c>
      <c r="F518" s="158" t="s">
        <v>1974</v>
      </c>
      <c r="H518" s="159">
        <v>455.52</v>
      </c>
      <c r="I518" s="160"/>
      <c r="L518" s="156"/>
      <c r="M518" s="161"/>
      <c r="T518" s="162"/>
      <c r="AT518" s="157" t="s">
        <v>204</v>
      </c>
      <c r="AU518" s="157" t="s">
        <v>86</v>
      </c>
      <c r="AV518" s="13" t="s">
        <v>86</v>
      </c>
      <c r="AW518" s="13" t="s">
        <v>32</v>
      </c>
      <c r="AX518" s="13" t="s">
        <v>77</v>
      </c>
      <c r="AY518" s="157" t="s">
        <v>195</v>
      </c>
    </row>
    <row r="519" spans="2:65" s="12" customFormat="1" ht="10.199999999999999">
      <c r="B519" s="149"/>
      <c r="D519" s="150" t="s">
        <v>204</v>
      </c>
      <c r="E519" s="151" t="s">
        <v>1</v>
      </c>
      <c r="F519" s="152" t="s">
        <v>648</v>
      </c>
      <c r="H519" s="151" t="s">
        <v>1</v>
      </c>
      <c r="I519" s="153"/>
      <c r="L519" s="149"/>
      <c r="M519" s="154"/>
      <c r="T519" s="155"/>
      <c r="AT519" s="151" t="s">
        <v>204</v>
      </c>
      <c r="AU519" s="151" t="s">
        <v>86</v>
      </c>
      <c r="AV519" s="12" t="s">
        <v>84</v>
      </c>
      <c r="AW519" s="12" t="s">
        <v>32</v>
      </c>
      <c r="AX519" s="12" t="s">
        <v>77</v>
      </c>
      <c r="AY519" s="151" t="s">
        <v>195</v>
      </c>
    </row>
    <row r="520" spans="2:65" s="13" customFormat="1" ht="10.199999999999999">
      <c r="B520" s="156"/>
      <c r="D520" s="150" t="s">
        <v>204</v>
      </c>
      <c r="E520" s="157" t="s">
        <v>1</v>
      </c>
      <c r="F520" s="158" t="s">
        <v>669</v>
      </c>
      <c r="H520" s="159">
        <v>4</v>
      </c>
      <c r="I520" s="160"/>
      <c r="L520" s="156"/>
      <c r="M520" s="161"/>
      <c r="T520" s="162"/>
      <c r="AT520" s="157" t="s">
        <v>204</v>
      </c>
      <c r="AU520" s="157" t="s">
        <v>86</v>
      </c>
      <c r="AV520" s="13" t="s">
        <v>86</v>
      </c>
      <c r="AW520" s="13" t="s">
        <v>32</v>
      </c>
      <c r="AX520" s="13" t="s">
        <v>77</v>
      </c>
      <c r="AY520" s="157" t="s">
        <v>195</v>
      </c>
    </row>
    <row r="521" spans="2:65" s="14" customFormat="1" ht="10.199999999999999">
      <c r="B521" s="163"/>
      <c r="D521" s="150" t="s">
        <v>204</v>
      </c>
      <c r="E521" s="164" t="s">
        <v>1</v>
      </c>
      <c r="F521" s="165" t="s">
        <v>220</v>
      </c>
      <c r="H521" s="166">
        <v>459.52</v>
      </c>
      <c r="I521" s="167"/>
      <c r="L521" s="163"/>
      <c r="M521" s="168"/>
      <c r="T521" s="169"/>
      <c r="AT521" s="164" t="s">
        <v>204</v>
      </c>
      <c r="AU521" s="164" t="s">
        <v>86</v>
      </c>
      <c r="AV521" s="14" t="s">
        <v>202</v>
      </c>
      <c r="AW521" s="14" t="s">
        <v>32</v>
      </c>
      <c r="AX521" s="14" t="s">
        <v>77</v>
      </c>
      <c r="AY521" s="164" t="s">
        <v>195</v>
      </c>
    </row>
    <row r="522" spans="2:65" s="13" customFormat="1" ht="10.199999999999999">
      <c r="B522" s="156"/>
      <c r="D522" s="150" t="s">
        <v>204</v>
      </c>
      <c r="E522" s="157" t="s">
        <v>1</v>
      </c>
      <c r="F522" s="158" t="s">
        <v>2624</v>
      </c>
      <c r="H522" s="159">
        <v>919.04</v>
      </c>
      <c r="I522" s="160"/>
      <c r="L522" s="156"/>
      <c r="M522" s="161"/>
      <c r="T522" s="162"/>
      <c r="AT522" s="157" t="s">
        <v>204</v>
      </c>
      <c r="AU522" s="157" t="s">
        <v>86</v>
      </c>
      <c r="AV522" s="13" t="s">
        <v>86</v>
      </c>
      <c r="AW522" s="13" t="s">
        <v>32</v>
      </c>
      <c r="AX522" s="13" t="s">
        <v>77</v>
      </c>
      <c r="AY522" s="157" t="s">
        <v>195</v>
      </c>
    </row>
    <row r="523" spans="2:65" s="14" customFormat="1" ht="10.199999999999999">
      <c r="B523" s="163"/>
      <c r="D523" s="150" t="s">
        <v>204</v>
      </c>
      <c r="E523" s="164" t="s">
        <v>1</v>
      </c>
      <c r="F523" s="165" t="s">
        <v>220</v>
      </c>
      <c r="H523" s="166">
        <v>919.04</v>
      </c>
      <c r="I523" s="167"/>
      <c r="L523" s="163"/>
      <c r="M523" s="168"/>
      <c r="T523" s="169"/>
      <c r="AT523" s="164" t="s">
        <v>204</v>
      </c>
      <c r="AU523" s="164" t="s">
        <v>86</v>
      </c>
      <c r="AV523" s="14" t="s">
        <v>202</v>
      </c>
      <c r="AW523" s="14" t="s">
        <v>32</v>
      </c>
      <c r="AX523" s="14" t="s">
        <v>84</v>
      </c>
      <c r="AY523" s="164" t="s">
        <v>195</v>
      </c>
    </row>
    <row r="524" spans="2:65" s="1" customFormat="1" ht="55.5" customHeight="1">
      <c r="B524" s="32"/>
      <c r="C524" s="183" t="s">
        <v>974</v>
      </c>
      <c r="D524" s="183" t="s">
        <v>612</v>
      </c>
      <c r="E524" s="184" t="s">
        <v>1071</v>
      </c>
      <c r="F524" s="185" t="s">
        <v>1072</v>
      </c>
      <c r="G524" s="186" t="s">
        <v>200</v>
      </c>
      <c r="H524" s="187">
        <v>574.4</v>
      </c>
      <c r="I524" s="188"/>
      <c r="J524" s="189">
        <f>ROUND(I524*H524,2)</f>
        <v>0</v>
      </c>
      <c r="K524" s="185" t="s">
        <v>201</v>
      </c>
      <c r="L524" s="190"/>
      <c r="M524" s="191" t="s">
        <v>1</v>
      </c>
      <c r="N524" s="192" t="s">
        <v>42</v>
      </c>
      <c r="P524" s="145">
        <f>O524*H524</f>
        <v>0</v>
      </c>
      <c r="Q524" s="145">
        <v>4.7000000000000002E-3</v>
      </c>
      <c r="R524" s="145">
        <f>Q524*H524</f>
        <v>2.6996799999999999</v>
      </c>
      <c r="S524" s="145">
        <v>0</v>
      </c>
      <c r="T524" s="146">
        <f>S524*H524</f>
        <v>0</v>
      </c>
      <c r="AR524" s="147" t="s">
        <v>394</v>
      </c>
      <c r="AT524" s="147" t="s">
        <v>612</v>
      </c>
      <c r="AU524" s="147" t="s">
        <v>86</v>
      </c>
      <c r="AY524" s="17" t="s">
        <v>195</v>
      </c>
      <c r="BE524" s="148">
        <f>IF(N524="základní",J524,0)</f>
        <v>0</v>
      </c>
      <c r="BF524" s="148">
        <f>IF(N524="snížená",J524,0)</f>
        <v>0</v>
      </c>
      <c r="BG524" s="148">
        <f>IF(N524="zákl. přenesená",J524,0)</f>
        <v>0</v>
      </c>
      <c r="BH524" s="148">
        <f>IF(N524="sníž. přenesená",J524,0)</f>
        <v>0</v>
      </c>
      <c r="BI524" s="148">
        <f>IF(N524="nulová",J524,0)</f>
        <v>0</v>
      </c>
      <c r="BJ524" s="17" t="s">
        <v>84</v>
      </c>
      <c r="BK524" s="148">
        <f>ROUND(I524*H524,2)</f>
        <v>0</v>
      </c>
      <c r="BL524" s="17" t="s">
        <v>300</v>
      </c>
      <c r="BM524" s="147" t="s">
        <v>2625</v>
      </c>
    </row>
    <row r="525" spans="2:65" s="12" customFormat="1" ht="10.199999999999999">
      <c r="B525" s="149"/>
      <c r="D525" s="150" t="s">
        <v>204</v>
      </c>
      <c r="E525" s="151" t="s">
        <v>1</v>
      </c>
      <c r="F525" s="152" t="s">
        <v>1068</v>
      </c>
      <c r="H525" s="151" t="s">
        <v>1</v>
      </c>
      <c r="I525" s="153"/>
      <c r="L525" s="149"/>
      <c r="M525" s="154"/>
      <c r="T525" s="155"/>
      <c r="AT525" s="151" t="s">
        <v>204</v>
      </c>
      <c r="AU525" s="151" t="s">
        <v>86</v>
      </c>
      <c r="AV525" s="12" t="s">
        <v>84</v>
      </c>
      <c r="AW525" s="12" t="s">
        <v>32</v>
      </c>
      <c r="AX525" s="12" t="s">
        <v>77</v>
      </c>
      <c r="AY525" s="151" t="s">
        <v>195</v>
      </c>
    </row>
    <row r="526" spans="2:65" s="12" customFormat="1" ht="10.199999999999999">
      <c r="B526" s="149"/>
      <c r="D526" s="150" t="s">
        <v>204</v>
      </c>
      <c r="E526" s="151" t="s">
        <v>1</v>
      </c>
      <c r="F526" s="152" t="s">
        <v>1038</v>
      </c>
      <c r="H526" s="151" t="s">
        <v>1</v>
      </c>
      <c r="I526" s="153"/>
      <c r="L526" s="149"/>
      <c r="M526" s="154"/>
      <c r="T526" s="155"/>
      <c r="AT526" s="151" t="s">
        <v>204</v>
      </c>
      <c r="AU526" s="151" t="s">
        <v>86</v>
      </c>
      <c r="AV526" s="12" t="s">
        <v>84</v>
      </c>
      <c r="AW526" s="12" t="s">
        <v>32</v>
      </c>
      <c r="AX526" s="12" t="s">
        <v>77</v>
      </c>
      <c r="AY526" s="151" t="s">
        <v>195</v>
      </c>
    </row>
    <row r="527" spans="2:65" s="13" customFormat="1" ht="10.199999999999999">
      <c r="B527" s="156"/>
      <c r="D527" s="150" t="s">
        <v>204</v>
      </c>
      <c r="E527" s="157" t="s">
        <v>1</v>
      </c>
      <c r="F527" s="158" t="s">
        <v>2626</v>
      </c>
      <c r="H527" s="159">
        <v>459.52</v>
      </c>
      <c r="I527" s="160"/>
      <c r="L527" s="156"/>
      <c r="M527" s="161"/>
      <c r="T527" s="162"/>
      <c r="AT527" s="157" t="s">
        <v>204</v>
      </c>
      <c r="AU527" s="157" t="s">
        <v>86</v>
      </c>
      <c r="AV527" s="13" t="s">
        <v>86</v>
      </c>
      <c r="AW527" s="13" t="s">
        <v>32</v>
      </c>
      <c r="AX527" s="13" t="s">
        <v>77</v>
      </c>
      <c r="AY527" s="157" t="s">
        <v>195</v>
      </c>
    </row>
    <row r="528" spans="2:65" s="14" customFormat="1" ht="10.199999999999999">
      <c r="B528" s="163"/>
      <c r="D528" s="150" t="s">
        <v>204</v>
      </c>
      <c r="E528" s="164" t="s">
        <v>1</v>
      </c>
      <c r="F528" s="165" t="s">
        <v>220</v>
      </c>
      <c r="H528" s="166">
        <v>459.52</v>
      </c>
      <c r="I528" s="167"/>
      <c r="L528" s="163"/>
      <c r="M528" s="168"/>
      <c r="T528" s="169"/>
      <c r="AT528" s="164" t="s">
        <v>204</v>
      </c>
      <c r="AU528" s="164" t="s">
        <v>86</v>
      </c>
      <c r="AV528" s="14" t="s">
        <v>202</v>
      </c>
      <c r="AW528" s="14" t="s">
        <v>32</v>
      </c>
      <c r="AX528" s="14" t="s">
        <v>77</v>
      </c>
      <c r="AY528" s="164" t="s">
        <v>195</v>
      </c>
    </row>
    <row r="529" spans="2:65" s="13" customFormat="1" ht="10.199999999999999">
      <c r="B529" s="156"/>
      <c r="D529" s="150" t="s">
        <v>204</v>
      </c>
      <c r="E529" s="157" t="s">
        <v>1</v>
      </c>
      <c r="F529" s="158" t="s">
        <v>2627</v>
      </c>
      <c r="H529" s="159">
        <v>574.4</v>
      </c>
      <c r="I529" s="160"/>
      <c r="L529" s="156"/>
      <c r="M529" s="161"/>
      <c r="T529" s="162"/>
      <c r="AT529" s="157" t="s">
        <v>204</v>
      </c>
      <c r="AU529" s="157" t="s">
        <v>86</v>
      </c>
      <c r="AV529" s="13" t="s">
        <v>86</v>
      </c>
      <c r="AW529" s="13" t="s">
        <v>32</v>
      </c>
      <c r="AX529" s="13" t="s">
        <v>84</v>
      </c>
      <c r="AY529" s="157" t="s">
        <v>195</v>
      </c>
    </row>
    <row r="530" spans="2:65" s="1" customFormat="1" ht="44.25" customHeight="1">
      <c r="B530" s="32"/>
      <c r="C530" s="183" t="s">
        <v>979</v>
      </c>
      <c r="D530" s="183" t="s">
        <v>612</v>
      </c>
      <c r="E530" s="184" t="s">
        <v>1076</v>
      </c>
      <c r="F530" s="185" t="s">
        <v>1077</v>
      </c>
      <c r="G530" s="186" t="s">
        <v>200</v>
      </c>
      <c r="H530" s="187">
        <v>574.4</v>
      </c>
      <c r="I530" s="188"/>
      <c r="J530" s="189">
        <f>ROUND(I530*H530,2)</f>
        <v>0</v>
      </c>
      <c r="K530" s="185" t="s">
        <v>201</v>
      </c>
      <c r="L530" s="190"/>
      <c r="M530" s="191" t="s">
        <v>1</v>
      </c>
      <c r="N530" s="192" t="s">
        <v>42</v>
      </c>
      <c r="P530" s="145">
        <f>O530*H530</f>
        <v>0</v>
      </c>
      <c r="Q530" s="145">
        <v>5.4000000000000003E-3</v>
      </c>
      <c r="R530" s="145">
        <f>Q530*H530</f>
        <v>3.1017600000000001</v>
      </c>
      <c r="S530" s="145">
        <v>0</v>
      </c>
      <c r="T530" s="146">
        <f>S530*H530</f>
        <v>0</v>
      </c>
      <c r="AR530" s="147" t="s">
        <v>394</v>
      </c>
      <c r="AT530" s="147" t="s">
        <v>612</v>
      </c>
      <c r="AU530" s="147" t="s">
        <v>86</v>
      </c>
      <c r="AY530" s="17" t="s">
        <v>195</v>
      </c>
      <c r="BE530" s="148">
        <f>IF(N530="základní",J530,0)</f>
        <v>0</v>
      </c>
      <c r="BF530" s="148">
        <f>IF(N530="snížená",J530,0)</f>
        <v>0</v>
      </c>
      <c r="BG530" s="148">
        <f>IF(N530="zákl. přenesená",J530,0)</f>
        <v>0</v>
      </c>
      <c r="BH530" s="148">
        <f>IF(N530="sníž. přenesená",J530,0)</f>
        <v>0</v>
      </c>
      <c r="BI530" s="148">
        <f>IF(N530="nulová",J530,0)</f>
        <v>0</v>
      </c>
      <c r="BJ530" s="17" t="s">
        <v>84</v>
      </c>
      <c r="BK530" s="148">
        <f>ROUND(I530*H530,2)</f>
        <v>0</v>
      </c>
      <c r="BL530" s="17" t="s">
        <v>300</v>
      </c>
      <c r="BM530" s="147" t="s">
        <v>2628</v>
      </c>
    </row>
    <row r="531" spans="2:65" s="12" customFormat="1" ht="10.199999999999999">
      <c r="B531" s="149"/>
      <c r="D531" s="150" t="s">
        <v>204</v>
      </c>
      <c r="E531" s="151" t="s">
        <v>1</v>
      </c>
      <c r="F531" s="152" t="s">
        <v>1068</v>
      </c>
      <c r="H531" s="151" t="s">
        <v>1</v>
      </c>
      <c r="I531" s="153"/>
      <c r="L531" s="149"/>
      <c r="M531" s="154"/>
      <c r="T531" s="155"/>
      <c r="AT531" s="151" t="s">
        <v>204</v>
      </c>
      <c r="AU531" s="151" t="s">
        <v>86</v>
      </c>
      <c r="AV531" s="12" t="s">
        <v>84</v>
      </c>
      <c r="AW531" s="12" t="s">
        <v>32</v>
      </c>
      <c r="AX531" s="12" t="s">
        <v>77</v>
      </c>
      <c r="AY531" s="151" t="s">
        <v>195</v>
      </c>
    </row>
    <row r="532" spans="2:65" s="12" customFormat="1" ht="10.199999999999999">
      <c r="B532" s="149"/>
      <c r="D532" s="150" t="s">
        <v>204</v>
      </c>
      <c r="E532" s="151" t="s">
        <v>1</v>
      </c>
      <c r="F532" s="152" t="s">
        <v>1038</v>
      </c>
      <c r="H532" s="151" t="s">
        <v>1</v>
      </c>
      <c r="I532" s="153"/>
      <c r="L532" s="149"/>
      <c r="M532" s="154"/>
      <c r="T532" s="155"/>
      <c r="AT532" s="151" t="s">
        <v>204</v>
      </c>
      <c r="AU532" s="151" t="s">
        <v>86</v>
      </c>
      <c r="AV532" s="12" t="s">
        <v>84</v>
      </c>
      <c r="AW532" s="12" t="s">
        <v>32</v>
      </c>
      <c r="AX532" s="12" t="s">
        <v>77</v>
      </c>
      <c r="AY532" s="151" t="s">
        <v>195</v>
      </c>
    </row>
    <row r="533" spans="2:65" s="13" customFormat="1" ht="10.199999999999999">
      <c r="B533" s="156"/>
      <c r="D533" s="150" t="s">
        <v>204</v>
      </c>
      <c r="E533" s="157" t="s">
        <v>1</v>
      </c>
      <c r="F533" s="158" t="s">
        <v>2626</v>
      </c>
      <c r="H533" s="159">
        <v>459.52</v>
      </c>
      <c r="I533" s="160"/>
      <c r="L533" s="156"/>
      <c r="M533" s="161"/>
      <c r="T533" s="162"/>
      <c r="AT533" s="157" t="s">
        <v>204</v>
      </c>
      <c r="AU533" s="157" t="s">
        <v>86</v>
      </c>
      <c r="AV533" s="13" t="s">
        <v>86</v>
      </c>
      <c r="AW533" s="13" t="s">
        <v>32</v>
      </c>
      <c r="AX533" s="13" t="s">
        <v>77</v>
      </c>
      <c r="AY533" s="157" t="s">
        <v>195</v>
      </c>
    </row>
    <row r="534" spans="2:65" s="14" customFormat="1" ht="10.199999999999999">
      <c r="B534" s="163"/>
      <c r="D534" s="150" t="s">
        <v>204</v>
      </c>
      <c r="E534" s="164" t="s">
        <v>1</v>
      </c>
      <c r="F534" s="165" t="s">
        <v>220</v>
      </c>
      <c r="H534" s="166">
        <v>459.52</v>
      </c>
      <c r="I534" s="167"/>
      <c r="L534" s="163"/>
      <c r="M534" s="168"/>
      <c r="T534" s="169"/>
      <c r="AT534" s="164" t="s">
        <v>204</v>
      </c>
      <c r="AU534" s="164" t="s">
        <v>86</v>
      </c>
      <c r="AV534" s="14" t="s">
        <v>202</v>
      </c>
      <c r="AW534" s="14" t="s">
        <v>32</v>
      </c>
      <c r="AX534" s="14" t="s">
        <v>77</v>
      </c>
      <c r="AY534" s="164" t="s">
        <v>195</v>
      </c>
    </row>
    <row r="535" spans="2:65" s="13" customFormat="1" ht="10.199999999999999">
      <c r="B535" s="156"/>
      <c r="D535" s="150" t="s">
        <v>204</v>
      </c>
      <c r="E535" s="157" t="s">
        <v>1</v>
      </c>
      <c r="F535" s="158" t="s">
        <v>2627</v>
      </c>
      <c r="H535" s="159">
        <v>574.4</v>
      </c>
      <c r="I535" s="160"/>
      <c r="L535" s="156"/>
      <c r="M535" s="161"/>
      <c r="T535" s="162"/>
      <c r="AT535" s="157" t="s">
        <v>204</v>
      </c>
      <c r="AU535" s="157" t="s">
        <v>86</v>
      </c>
      <c r="AV535" s="13" t="s">
        <v>86</v>
      </c>
      <c r="AW535" s="13" t="s">
        <v>32</v>
      </c>
      <c r="AX535" s="13" t="s">
        <v>84</v>
      </c>
      <c r="AY535" s="157" t="s">
        <v>195</v>
      </c>
    </row>
    <row r="536" spans="2:65" s="1" customFormat="1" ht="24.15" customHeight="1">
      <c r="B536" s="32"/>
      <c r="C536" s="136" t="s">
        <v>983</v>
      </c>
      <c r="D536" s="136" t="s">
        <v>197</v>
      </c>
      <c r="E536" s="137" t="s">
        <v>1080</v>
      </c>
      <c r="F536" s="138" t="s">
        <v>1081</v>
      </c>
      <c r="G536" s="139" t="s">
        <v>200</v>
      </c>
      <c r="H536" s="140">
        <v>48.5</v>
      </c>
      <c r="I536" s="141"/>
      <c r="J536" s="142">
        <f>ROUND(I536*H536,2)</f>
        <v>0</v>
      </c>
      <c r="K536" s="138" t="s">
        <v>201</v>
      </c>
      <c r="L536" s="32"/>
      <c r="M536" s="143" t="s">
        <v>1</v>
      </c>
      <c r="N536" s="144" t="s">
        <v>42</v>
      </c>
      <c r="P536" s="145">
        <f>O536*H536</f>
        <v>0</v>
      </c>
      <c r="Q536" s="145">
        <v>4.0000000000000002E-4</v>
      </c>
      <c r="R536" s="145">
        <f>Q536*H536</f>
        <v>1.9400000000000001E-2</v>
      </c>
      <c r="S536" s="145">
        <v>0</v>
      </c>
      <c r="T536" s="146">
        <f>S536*H536</f>
        <v>0</v>
      </c>
      <c r="AR536" s="147" t="s">
        <v>300</v>
      </c>
      <c r="AT536" s="147" t="s">
        <v>197</v>
      </c>
      <c r="AU536" s="147" t="s">
        <v>86</v>
      </c>
      <c r="AY536" s="17" t="s">
        <v>195</v>
      </c>
      <c r="BE536" s="148">
        <f>IF(N536="základní",J536,0)</f>
        <v>0</v>
      </c>
      <c r="BF536" s="148">
        <f>IF(N536="snížená",J536,0)</f>
        <v>0</v>
      </c>
      <c r="BG536" s="148">
        <f>IF(N536="zákl. přenesená",J536,0)</f>
        <v>0</v>
      </c>
      <c r="BH536" s="148">
        <f>IF(N536="sníž. přenesená",J536,0)</f>
        <v>0</v>
      </c>
      <c r="BI536" s="148">
        <f>IF(N536="nulová",J536,0)</f>
        <v>0</v>
      </c>
      <c r="BJ536" s="17" t="s">
        <v>84</v>
      </c>
      <c r="BK536" s="148">
        <f>ROUND(I536*H536,2)</f>
        <v>0</v>
      </c>
      <c r="BL536" s="17" t="s">
        <v>300</v>
      </c>
      <c r="BM536" s="147" t="s">
        <v>2629</v>
      </c>
    </row>
    <row r="537" spans="2:65" s="12" customFormat="1" ht="10.199999999999999">
      <c r="B537" s="149"/>
      <c r="D537" s="150" t="s">
        <v>204</v>
      </c>
      <c r="E537" s="151" t="s">
        <v>1</v>
      </c>
      <c r="F537" s="152" t="s">
        <v>1083</v>
      </c>
      <c r="H537" s="151" t="s">
        <v>1</v>
      </c>
      <c r="I537" s="153"/>
      <c r="L537" s="149"/>
      <c r="M537" s="154"/>
      <c r="T537" s="155"/>
      <c r="AT537" s="151" t="s">
        <v>204</v>
      </c>
      <c r="AU537" s="151" t="s">
        <v>86</v>
      </c>
      <c r="AV537" s="12" t="s">
        <v>84</v>
      </c>
      <c r="AW537" s="12" t="s">
        <v>32</v>
      </c>
      <c r="AX537" s="12" t="s">
        <v>77</v>
      </c>
      <c r="AY537" s="151" t="s">
        <v>195</v>
      </c>
    </row>
    <row r="538" spans="2:65" s="13" customFormat="1" ht="10.199999999999999">
      <c r="B538" s="156"/>
      <c r="D538" s="150" t="s">
        <v>204</v>
      </c>
      <c r="E538" s="157" t="s">
        <v>1</v>
      </c>
      <c r="F538" s="158" t="s">
        <v>2092</v>
      </c>
      <c r="H538" s="159">
        <v>18.25</v>
      </c>
      <c r="I538" s="160"/>
      <c r="L538" s="156"/>
      <c r="M538" s="161"/>
      <c r="T538" s="162"/>
      <c r="AT538" s="157" t="s">
        <v>204</v>
      </c>
      <c r="AU538" s="157" t="s">
        <v>86</v>
      </c>
      <c r="AV538" s="13" t="s">
        <v>86</v>
      </c>
      <c r="AW538" s="13" t="s">
        <v>32</v>
      </c>
      <c r="AX538" s="13" t="s">
        <v>77</v>
      </c>
      <c r="AY538" s="157" t="s">
        <v>195</v>
      </c>
    </row>
    <row r="539" spans="2:65" s="13" customFormat="1" ht="10.199999999999999">
      <c r="B539" s="156"/>
      <c r="D539" s="150" t="s">
        <v>204</v>
      </c>
      <c r="E539" s="157" t="s">
        <v>1</v>
      </c>
      <c r="F539" s="158" t="s">
        <v>1084</v>
      </c>
      <c r="H539" s="159">
        <v>6</v>
      </c>
      <c r="I539" s="160"/>
      <c r="L539" s="156"/>
      <c r="M539" s="161"/>
      <c r="T539" s="162"/>
      <c r="AT539" s="157" t="s">
        <v>204</v>
      </c>
      <c r="AU539" s="157" t="s">
        <v>86</v>
      </c>
      <c r="AV539" s="13" t="s">
        <v>86</v>
      </c>
      <c r="AW539" s="13" t="s">
        <v>32</v>
      </c>
      <c r="AX539" s="13" t="s">
        <v>77</v>
      </c>
      <c r="AY539" s="157" t="s">
        <v>195</v>
      </c>
    </row>
    <row r="540" spans="2:65" s="14" customFormat="1" ht="10.199999999999999">
      <c r="B540" s="163"/>
      <c r="D540" s="150" t="s">
        <v>204</v>
      </c>
      <c r="E540" s="164" t="s">
        <v>1</v>
      </c>
      <c r="F540" s="165" t="s">
        <v>220</v>
      </c>
      <c r="H540" s="166">
        <v>24.25</v>
      </c>
      <c r="I540" s="167"/>
      <c r="L540" s="163"/>
      <c r="M540" s="168"/>
      <c r="T540" s="169"/>
      <c r="AT540" s="164" t="s">
        <v>204</v>
      </c>
      <c r="AU540" s="164" t="s">
        <v>86</v>
      </c>
      <c r="AV540" s="14" t="s">
        <v>202</v>
      </c>
      <c r="AW540" s="14" t="s">
        <v>32</v>
      </c>
      <c r="AX540" s="14" t="s">
        <v>77</v>
      </c>
      <c r="AY540" s="164" t="s">
        <v>195</v>
      </c>
    </row>
    <row r="541" spans="2:65" s="13" customFormat="1" ht="10.199999999999999">
      <c r="B541" s="156"/>
      <c r="D541" s="150" t="s">
        <v>204</v>
      </c>
      <c r="E541" s="157" t="s">
        <v>1</v>
      </c>
      <c r="F541" s="158" t="s">
        <v>2630</v>
      </c>
      <c r="H541" s="159">
        <v>48.5</v>
      </c>
      <c r="I541" s="160"/>
      <c r="L541" s="156"/>
      <c r="M541" s="161"/>
      <c r="T541" s="162"/>
      <c r="AT541" s="157" t="s">
        <v>204</v>
      </c>
      <c r="AU541" s="157" t="s">
        <v>86</v>
      </c>
      <c r="AV541" s="13" t="s">
        <v>86</v>
      </c>
      <c r="AW541" s="13" t="s">
        <v>32</v>
      </c>
      <c r="AX541" s="13" t="s">
        <v>77</v>
      </c>
      <c r="AY541" s="157" t="s">
        <v>195</v>
      </c>
    </row>
    <row r="542" spans="2:65" s="14" customFormat="1" ht="10.199999999999999">
      <c r="B542" s="163"/>
      <c r="D542" s="150" t="s">
        <v>204</v>
      </c>
      <c r="E542" s="164" t="s">
        <v>1</v>
      </c>
      <c r="F542" s="165" t="s">
        <v>220</v>
      </c>
      <c r="H542" s="166">
        <v>48.5</v>
      </c>
      <c r="I542" s="167"/>
      <c r="L542" s="163"/>
      <c r="M542" s="168"/>
      <c r="T542" s="169"/>
      <c r="AT542" s="164" t="s">
        <v>204</v>
      </c>
      <c r="AU542" s="164" t="s">
        <v>86</v>
      </c>
      <c r="AV542" s="14" t="s">
        <v>202</v>
      </c>
      <c r="AW542" s="14" t="s">
        <v>32</v>
      </c>
      <c r="AX542" s="14" t="s">
        <v>84</v>
      </c>
      <c r="AY542" s="164" t="s">
        <v>195</v>
      </c>
    </row>
    <row r="543" spans="2:65" s="1" customFormat="1" ht="55.5" customHeight="1">
      <c r="B543" s="32"/>
      <c r="C543" s="183" t="s">
        <v>987</v>
      </c>
      <c r="D543" s="183" t="s">
        <v>612</v>
      </c>
      <c r="E543" s="184" t="s">
        <v>1071</v>
      </c>
      <c r="F543" s="185" t="s">
        <v>1072</v>
      </c>
      <c r="G543" s="186" t="s">
        <v>200</v>
      </c>
      <c r="H543" s="187">
        <v>30.312999999999999</v>
      </c>
      <c r="I543" s="188"/>
      <c r="J543" s="189">
        <f>ROUND(I543*H543,2)</f>
        <v>0</v>
      </c>
      <c r="K543" s="185" t="s">
        <v>201</v>
      </c>
      <c r="L543" s="190"/>
      <c r="M543" s="191" t="s">
        <v>1</v>
      </c>
      <c r="N543" s="192" t="s">
        <v>42</v>
      </c>
      <c r="P543" s="145">
        <f>O543*H543</f>
        <v>0</v>
      </c>
      <c r="Q543" s="145">
        <v>4.7000000000000002E-3</v>
      </c>
      <c r="R543" s="145">
        <f>Q543*H543</f>
        <v>0.14247109999999999</v>
      </c>
      <c r="S543" s="145">
        <v>0</v>
      </c>
      <c r="T543" s="146">
        <f>S543*H543</f>
        <v>0</v>
      </c>
      <c r="AR543" s="147" t="s">
        <v>394</v>
      </c>
      <c r="AT543" s="147" t="s">
        <v>612</v>
      </c>
      <c r="AU543" s="147" t="s">
        <v>86</v>
      </c>
      <c r="AY543" s="17" t="s">
        <v>195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7" t="s">
        <v>84</v>
      </c>
      <c r="BK543" s="148">
        <f>ROUND(I543*H543,2)</f>
        <v>0</v>
      </c>
      <c r="BL543" s="17" t="s">
        <v>300</v>
      </c>
      <c r="BM543" s="147" t="s">
        <v>2631</v>
      </c>
    </row>
    <row r="544" spans="2:65" s="12" customFormat="1" ht="10.199999999999999">
      <c r="B544" s="149"/>
      <c r="D544" s="150" t="s">
        <v>204</v>
      </c>
      <c r="E544" s="151" t="s">
        <v>1</v>
      </c>
      <c r="F544" s="152" t="s">
        <v>1083</v>
      </c>
      <c r="H544" s="151" t="s">
        <v>1</v>
      </c>
      <c r="I544" s="153"/>
      <c r="L544" s="149"/>
      <c r="M544" s="154"/>
      <c r="T544" s="155"/>
      <c r="AT544" s="151" t="s">
        <v>204</v>
      </c>
      <c r="AU544" s="151" t="s">
        <v>86</v>
      </c>
      <c r="AV544" s="12" t="s">
        <v>84</v>
      </c>
      <c r="AW544" s="12" t="s">
        <v>32</v>
      </c>
      <c r="AX544" s="12" t="s">
        <v>77</v>
      </c>
      <c r="AY544" s="151" t="s">
        <v>195</v>
      </c>
    </row>
    <row r="545" spans="2:65" s="13" customFormat="1" ht="10.199999999999999">
      <c r="B545" s="156"/>
      <c r="D545" s="150" t="s">
        <v>204</v>
      </c>
      <c r="E545" s="157" t="s">
        <v>1</v>
      </c>
      <c r="F545" s="158" t="s">
        <v>2092</v>
      </c>
      <c r="H545" s="159">
        <v>18.25</v>
      </c>
      <c r="I545" s="160"/>
      <c r="L545" s="156"/>
      <c r="M545" s="161"/>
      <c r="T545" s="162"/>
      <c r="AT545" s="157" t="s">
        <v>204</v>
      </c>
      <c r="AU545" s="157" t="s">
        <v>86</v>
      </c>
      <c r="AV545" s="13" t="s">
        <v>86</v>
      </c>
      <c r="AW545" s="13" t="s">
        <v>32</v>
      </c>
      <c r="AX545" s="13" t="s">
        <v>77</v>
      </c>
      <c r="AY545" s="157" t="s">
        <v>195</v>
      </c>
    </row>
    <row r="546" spans="2:65" s="13" customFormat="1" ht="10.199999999999999">
      <c r="B546" s="156"/>
      <c r="D546" s="150" t="s">
        <v>204</v>
      </c>
      <c r="E546" s="157" t="s">
        <v>1</v>
      </c>
      <c r="F546" s="158" t="s">
        <v>1084</v>
      </c>
      <c r="H546" s="159">
        <v>6</v>
      </c>
      <c r="I546" s="160"/>
      <c r="L546" s="156"/>
      <c r="M546" s="161"/>
      <c r="T546" s="162"/>
      <c r="AT546" s="157" t="s">
        <v>204</v>
      </c>
      <c r="AU546" s="157" t="s">
        <v>86</v>
      </c>
      <c r="AV546" s="13" t="s">
        <v>86</v>
      </c>
      <c r="AW546" s="13" t="s">
        <v>32</v>
      </c>
      <c r="AX546" s="13" t="s">
        <v>77</v>
      </c>
      <c r="AY546" s="157" t="s">
        <v>195</v>
      </c>
    </row>
    <row r="547" spans="2:65" s="14" customFormat="1" ht="10.199999999999999">
      <c r="B547" s="163"/>
      <c r="D547" s="150" t="s">
        <v>204</v>
      </c>
      <c r="E547" s="164" t="s">
        <v>1</v>
      </c>
      <c r="F547" s="165" t="s">
        <v>220</v>
      </c>
      <c r="H547" s="166">
        <v>24.25</v>
      </c>
      <c r="I547" s="167"/>
      <c r="L547" s="163"/>
      <c r="M547" s="168"/>
      <c r="T547" s="169"/>
      <c r="AT547" s="164" t="s">
        <v>204</v>
      </c>
      <c r="AU547" s="164" t="s">
        <v>86</v>
      </c>
      <c r="AV547" s="14" t="s">
        <v>202</v>
      </c>
      <c r="AW547" s="14" t="s">
        <v>32</v>
      </c>
      <c r="AX547" s="14" t="s">
        <v>77</v>
      </c>
      <c r="AY547" s="164" t="s">
        <v>195</v>
      </c>
    </row>
    <row r="548" spans="2:65" s="13" customFormat="1" ht="10.199999999999999">
      <c r="B548" s="156"/>
      <c r="D548" s="150" t="s">
        <v>204</v>
      </c>
      <c r="E548" s="157" t="s">
        <v>1</v>
      </c>
      <c r="F548" s="158" t="s">
        <v>2632</v>
      </c>
      <c r="H548" s="159">
        <v>30.312999999999999</v>
      </c>
      <c r="I548" s="160"/>
      <c r="L548" s="156"/>
      <c r="M548" s="161"/>
      <c r="T548" s="162"/>
      <c r="AT548" s="157" t="s">
        <v>204</v>
      </c>
      <c r="AU548" s="157" t="s">
        <v>86</v>
      </c>
      <c r="AV548" s="13" t="s">
        <v>86</v>
      </c>
      <c r="AW548" s="13" t="s">
        <v>32</v>
      </c>
      <c r="AX548" s="13" t="s">
        <v>84</v>
      </c>
      <c r="AY548" s="157" t="s">
        <v>195</v>
      </c>
    </row>
    <row r="549" spans="2:65" s="1" customFormat="1" ht="44.25" customHeight="1">
      <c r="B549" s="32"/>
      <c r="C549" s="183" t="s">
        <v>991</v>
      </c>
      <c r="D549" s="183" t="s">
        <v>612</v>
      </c>
      <c r="E549" s="184" t="s">
        <v>1076</v>
      </c>
      <c r="F549" s="185" t="s">
        <v>1077</v>
      </c>
      <c r="G549" s="186" t="s">
        <v>200</v>
      </c>
      <c r="H549" s="187">
        <v>30.312999999999999</v>
      </c>
      <c r="I549" s="188"/>
      <c r="J549" s="189">
        <f>ROUND(I549*H549,2)</f>
        <v>0</v>
      </c>
      <c r="K549" s="185" t="s">
        <v>201</v>
      </c>
      <c r="L549" s="190"/>
      <c r="M549" s="191" t="s">
        <v>1</v>
      </c>
      <c r="N549" s="192" t="s">
        <v>42</v>
      </c>
      <c r="P549" s="145">
        <f>O549*H549</f>
        <v>0</v>
      </c>
      <c r="Q549" s="145">
        <v>5.4000000000000003E-3</v>
      </c>
      <c r="R549" s="145">
        <f>Q549*H549</f>
        <v>0.16369020000000001</v>
      </c>
      <c r="S549" s="145">
        <v>0</v>
      </c>
      <c r="T549" s="146">
        <f>S549*H549</f>
        <v>0</v>
      </c>
      <c r="AR549" s="147" t="s">
        <v>394</v>
      </c>
      <c r="AT549" s="147" t="s">
        <v>612</v>
      </c>
      <c r="AU549" s="147" t="s">
        <v>86</v>
      </c>
      <c r="AY549" s="17" t="s">
        <v>195</v>
      </c>
      <c r="BE549" s="148">
        <f>IF(N549="základní",J549,0)</f>
        <v>0</v>
      </c>
      <c r="BF549" s="148">
        <f>IF(N549="snížená",J549,0)</f>
        <v>0</v>
      </c>
      <c r="BG549" s="148">
        <f>IF(N549="zákl. přenesená",J549,0)</f>
        <v>0</v>
      </c>
      <c r="BH549" s="148">
        <f>IF(N549="sníž. přenesená",J549,0)</f>
        <v>0</v>
      </c>
      <c r="BI549" s="148">
        <f>IF(N549="nulová",J549,0)</f>
        <v>0</v>
      </c>
      <c r="BJ549" s="17" t="s">
        <v>84</v>
      </c>
      <c r="BK549" s="148">
        <f>ROUND(I549*H549,2)</f>
        <v>0</v>
      </c>
      <c r="BL549" s="17" t="s">
        <v>300</v>
      </c>
      <c r="BM549" s="147" t="s">
        <v>2633</v>
      </c>
    </row>
    <row r="550" spans="2:65" s="12" customFormat="1" ht="10.199999999999999">
      <c r="B550" s="149"/>
      <c r="D550" s="150" t="s">
        <v>204</v>
      </c>
      <c r="E550" s="151" t="s">
        <v>1</v>
      </c>
      <c r="F550" s="152" t="s">
        <v>1083</v>
      </c>
      <c r="H550" s="151" t="s">
        <v>1</v>
      </c>
      <c r="I550" s="153"/>
      <c r="L550" s="149"/>
      <c r="M550" s="154"/>
      <c r="T550" s="155"/>
      <c r="AT550" s="151" t="s">
        <v>204</v>
      </c>
      <c r="AU550" s="151" t="s">
        <v>86</v>
      </c>
      <c r="AV550" s="12" t="s">
        <v>84</v>
      </c>
      <c r="AW550" s="12" t="s">
        <v>32</v>
      </c>
      <c r="AX550" s="12" t="s">
        <v>77</v>
      </c>
      <c r="AY550" s="151" t="s">
        <v>195</v>
      </c>
    </row>
    <row r="551" spans="2:65" s="13" customFormat="1" ht="10.199999999999999">
      <c r="B551" s="156"/>
      <c r="D551" s="150" t="s">
        <v>204</v>
      </c>
      <c r="E551" s="157" t="s">
        <v>1</v>
      </c>
      <c r="F551" s="158" t="s">
        <v>2092</v>
      </c>
      <c r="H551" s="159">
        <v>18.25</v>
      </c>
      <c r="I551" s="160"/>
      <c r="L551" s="156"/>
      <c r="M551" s="161"/>
      <c r="T551" s="162"/>
      <c r="AT551" s="157" t="s">
        <v>204</v>
      </c>
      <c r="AU551" s="157" t="s">
        <v>86</v>
      </c>
      <c r="AV551" s="13" t="s">
        <v>86</v>
      </c>
      <c r="AW551" s="13" t="s">
        <v>32</v>
      </c>
      <c r="AX551" s="13" t="s">
        <v>77</v>
      </c>
      <c r="AY551" s="157" t="s">
        <v>195</v>
      </c>
    </row>
    <row r="552" spans="2:65" s="13" customFormat="1" ht="10.199999999999999">
      <c r="B552" s="156"/>
      <c r="D552" s="150" t="s">
        <v>204</v>
      </c>
      <c r="E552" s="157" t="s">
        <v>1</v>
      </c>
      <c r="F552" s="158" t="s">
        <v>1084</v>
      </c>
      <c r="H552" s="159">
        <v>6</v>
      </c>
      <c r="I552" s="160"/>
      <c r="L552" s="156"/>
      <c r="M552" s="161"/>
      <c r="T552" s="162"/>
      <c r="AT552" s="157" t="s">
        <v>204</v>
      </c>
      <c r="AU552" s="157" t="s">
        <v>86</v>
      </c>
      <c r="AV552" s="13" t="s">
        <v>86</v>
      </c>
      <c r="AW552" s="13" t="s">
        <v>32</v>
      </c>
      <c r="AX552" s="13" t="s">
        <v>77</v>
      </c>
      <c r="AY552" s="157" t="s">
        <v>195</v>
      </c>
    </row>
    <row r="553" spans="2:65" s="14" customFormat="1" ht="10.199999999999999">
      <c r="B553" s="163"/>
      <c r="D553" s="150" t="s">
        <v>204</v>
      </c>
      <c r="E553" s="164" t="s">
        <v>1</v>
      </c>
      <c r="F553" s="165" t="s">
        <v>220</v>
      </c>
      <c r="H553" s="166">
        <v>24.25</v>
      </c>
      <c r="I553" s="167"/>
      <c r="L553" s="163"/>
      <c r="M553" s="168"/>
      <c r="T553" s="169"/>
      <c r="AT553" s="164" t="s">
        <v>204</v>
      </c>
      <c r="AU553" s="164" t="s">
        <v>86</v>
      </c>
      <c r="AV553" s="14" t="s">
        <v>202</v>
      </c>
      <c r="AW553" s="14" t="s">
        <v>32</v>
      </c>
      <c r="AX553" s="14" t="s">
        <v>77</v>
      </c>
      <c r="AY553" s="164" t="s">
        <v>195</v>
      </c>
    </row>
    <row r="554" spans="2:65" s="13" customFormat="1" ht="10.199999999999999">
      <c r="B554" s="156"/>
      <c r="D554" s="150" t="s">
        <v>204</v>
      </c>
      <c r="E554" s="157" t="s">
        <v>1</v>
      </c>
      <c r="F554" s="158" t="s">
        <v>2632</v>
      </c>
      <c r="H554" s="159">
        <v>30.312999999999999</v>
      </c>
      <c r="I554" s="160"/>
      <c r="L554" s="156"/>
      <c r="M554" s="161"/>
      <c r="T554" s="162"/>
      <c r="AT554" s="157" t="s">
        <v>204</v>
      </c>
      <c r="AU554" s="157" t="s">
        <v>86</v>
      </c>
      <c r="AV554" s="13" t="s">
        <v>86</v>
      </c>
      <c r="AW554" s="13" t="s">
        <v>32</v>
      </c>
      <c r="AX554" s="13" t="s">
        <v>84</v>
      </c>
      <c r="AY554" s="157" t="s">
        <v>195</v>
      </c>
    </row>
    <row r="555" spans="2:65" s="1" customFormat="1" ht="24.15" customHeight="1">
      <c r="B555" s="32"/>
      <c r="C555" s="136" t="s">
        <v>996</v>
      </c>
      <c r="D555" s="136" t="s">
        <v>197</v>
      </c>
      <c r="E555" s="137" t="s">
        <v>1092</v>
      </c>
      <c r="F555" s="138" t="s">
        <v>1093</v>
      </c>
      <c r="G555" s="139" t="s">
        <v>200</v>
      </c>
      <c r="H555" s="140">
        <v>152.49600000000001</v>
      </c>
      <c r="I555" s="141"/>
      <c r="J555" s="142">
        <f>ROUND(I555*H555,2)</f>
        <v>0</v>
      </c>
      <c r="K555" s="138" t="s">
        <v>201</v>
      </c>
      <c r="L555" s="32"/>
      <c r="M555" s="143" t="s">
        <v>1</v>
      </c>
      <c r="N555" s="144" t="s">
        <v>42</v>
      </c>
      <c r="P555" s="145">
        <f>O555*H555</f>
        <v>0</v>
      </c>
      <c r="Q555" s="145">
        <v>4.0000000000000003E-5</v>
      </c>
      <c r="R555" s="145">
        <f>Q555*H555</f>
        <v>6.0998400000000005E-3</v>
      </c>
      <c r="S555" s="145">
        <v>0</v>
      </c>
      <c r="T555" s="146">
        <f>S555*H555</f>
        <v>0</v>
      </c>
      <c r="AR555" s="147" t="s">
        <v>300</v>
      </c>
      <c r="AT555" s="147" t="s">
        <v>197</v>
      </c>
      <c r="AU555" s="147" t="s">
        <v>86</v>
      </c>
      <c r="AY555" s="17" t="s">
        <v>195</v>
      </c>
      <c r="BE555" s="148">
        <f>IF(N555="základní",J555,0)</f>
        <v>0</v>
      </c>
      <c r="BF555" s="148">
        <f>IF(N555="snížená",J555,0)</f>
        <v>0</v>
      </c>
      <c r="BG555" s="148">
        <f>IF(N555="zákl. přenesená",J555,0)</f>
        <v>0</v>
      </c>
      <c r="BH555" s="148">
        <f>IF(N555="sníž. přenesená",J555,0)</f>
        <v>0</v>
      </c>
      <c r="BI555" s="148">
        <f>IF(N555="nulová",J555,0)</f>
        <v>0</v>
      </c>
      <c r="BJ555" s="17" t="s">
        <v>84</v>
      </c>
      <c r="BK555" s="148">
        <f>ROUND(I555*H555,2)</f>
        <v>0</v>
      </c>
      <c r="BL555" s="17" t="s">
        <v>300</v>
      </c>
      <c r="BM555" s="147" t="s">
        <v>2634</v>
      </c>
    </row>
    <row r="556" spans="2:65" s="12" customFormat="1" ht="10.199999999999999">
      <c r="B556" s="149"/>
      <c r="D556" s="150" t="s">
        <v>204</v>
      </c>
      <c r="E556" s="151" t="s">
        <v>1</v>
      </c>
      <c r="F556" s="152" t="s">
        <v>1095</v>
      </c>
      <c r="H556" s="151" t="s">
        <v>1</v>
      </c>
      <c r="I556" s="153"/>
      <c r="L556" s="149"/>
      <c r="M556" s="154"/>
      <c r="T556" s="155"/>
      <c r="AT556" s="151" t="s">
        <v>204</v>
      </c>
      <c r="AU556" s="151" t="s">
        <v>86</v>
      </c>
      <c r="AV556" s="12" t="s">
        <v>84</v>
      </c>
      <c r="AW556" s="12" t="s">
        <v>32</v>
      </c>
      <c r="AX556" s="12" t="s">
        <v>77</v>
      </c>
      <c r="AY556" s="151" t="s">
        <v>195</v>
      </c>
    </row>
    <row r="557" spans="2:65" s="12" customFormat="1" ht="10.199999999999999">
      <c r="B557" s="149"/>
      <c r="D557" s="150" t="s">
        <v>204</v>
      </c>
      <c r="E557" s="151" t="s">
        <v>1</v>
      </c>
      <c r="F557" s="152" t="s">
        <v>1056</v>
      </c>
      <c r="H557" s="151" t="s">
        <v>1</v>
      </c>
      <c r="I557" s="153"/>
      <c r="L557" s="149"/>
      <c r="M557" s="154"/>
      <c r="T557" s="155"/>
      <c r="AT557" s="151" t="s">
        <v>204</v>
      </c>
      <c r="AU557" s="151" t="s">
        <v>86</v>
      </c>
      <c r="AV557" s="12" t="s">
        <v>84</v>
      </c>
      <c r="AW557" s="12" t="s">
        <v>32</v>
      </c>
      <c r="AX557" s="12" t="s">
        <v>77</v>
      </c>
      <c r="AY557" s="151" t="s">
        <v>195</v>
      </c>
    </row>
    <row r="558" spans="2:65" s="12" customFormat="1" ht="10.199999999999999">
      <c r="B558" s="149"/>
      <c r="D558" s="150" t="s">
        <v>204</v>
      </c>
      <c r="E558" s="151" t="s">
        <v>1</v>
      </c>
      <c r="F558" s="152" t="s">
        <v>1057</v>
      </c>
      <c r="H558" s="151" t="s">
        <v>1</v>
      </c>
      <c r="I558" s="153"/>
      <c r="L558" s="149"/>
      <c r="M558" s="154"/>
      <c r="T558" s="155"/>
      <c r="AT558" s="151" t="s">
        <v>204</v>
      </c>
      <c r="AU558" s="151" t="s">
        <v>86</v>
      </c>
      <c r="AV558" s="12" t="s">
        <v>84</v>
      </c>
      <c r="AW558" s="12" t="s">
        <v>32</v>
      </c>
      <c r="AX558" s="12" t="s">
        <v>77</v>
      </c>
      <c r="AY558" s="151" t="s">
        <v>195</v>
      </c>
    </row>
    <row r="559" spans="2:65" s="12" customFormat="1" ht="10.199999999999999">
      <c r="B559" s="149"/>
      <c r="D559" s="150" t="s">
        <v>204</v>
      </c>
      <c r="E559" s="151" t="s">
        <v>1</v>
      </c>
      <c r="F559" s="152" t="s">
        <v>1058</v>
      </c>
      <c r="H559" s="151" t="s">
        <v>1</v>
      </c>
      <c r="I559" s="153"/>
      <c r="L559" s="149"/>
      <c r="M559" s="154"/>
      <c r="T559" s="155"/>
      <c r="AT559" s="151" t="s">
        <v>204</v>
      </c>
      <c r="AU559" s="151" t="s">
        <v>86</v>
      </c>
      <c r="AV559" s="12" t="s">
        <v>84</v>
      </c>
      <c r="AW559" s="12" t="s">
        <v>32</v>
      </c>
      <c r="AX559" s="12" t="s">
        <v>77</v>
      </c>
      <c r="AY559" s="151" t="s">
        <v>195</v>
      </c>
    </row>
    <row r="560" spans="2:65" s="13" customFormat="1" ht="10.199999999999999">
      <c r="B560" s="156"/>
      <c r="D560" s="150" t="s">
        <v>204</v>
      </c>
      <c r="E560" s="157" t="s">
        <v>1</v>
      </c>
      <c r="F560" s="158" t="s">
        <v>2190</v>
      </c>
      <c r="H560" s="159">
        <v>58.74</v>
      </c>
      <c r="I560" s="160"/>
      <c r="L560" s="156"/>
      <c r="M560" s="161"/>
      <c r="T560" s="162"/>
      <c r="AT560" s="157" t="s">
        <v>204</v>
      </c>
      <c r="AU560" s="157" t="s">
        <v>86</v>
      </c>
      <c r="AV560" s="13" t="s">
        <v>86</v>
      </c>
      <c r="AW560" s="13" t="s">
        <v>32</v>
      </c>
      <c r="AX560" s="13" t="s">
        <v>77</v>
      </c>
      <c r="AY560" s="157" t="s">
        <v>195</v>
      </c>
    </row>
    <row r="561" spans="2:65" s="12" customFormat="1" ht="10.199999999999999">
      <c r="B561" s="149"/>
      <c r="D561" s="150" t="s">
        <v>204</v>
      </c>
      <c r="E561" s="151" t="s">
        <v>1</v>
      </c>
      <c r="F561" s="152" t="s">
        <v>1059</v>
      </c>
      <c r="H561" s="151" t="s">
        <v>1</v>
      </c>
      <c r="I561" s="153"/>
      <c r="L561" s="149"/>
      <c r="M561" s="154"/>
      <c r="T561" s="155"/>
      <c r="AT561" s="151" t="s">
        <v>204</v>
      </c>
      <c r="AU561" s="151" t="s">
        <v>86</v>
      </c>
      <c r="AV561" s="12" t="s">
        <v>84</v>
      </c>
      <c r="AW561" s="12" t="s">
        <v>32</v>
      </c>
      <c r="AX561" s="12" t="s">
        <v>77</v>
      </c>
      <c r="AY561" s="151" t="s">
        <v>195</v>
      </c>
    </row>
    <row r="562" spans="2:65" s="13" customFormat="1" ht="10.199999999999999">
      <c r="B562" s="156"/>
      <c r="D562" s="150" t="s">
        <v>204</v>
      </c>
      <c r="E562" s="157" t="s">
        <v>1</v>
      </c>
      <c r="F562" s="158" t="s">
        <v>2064</v>
      </c>
      <c r="H562" s="159">
        <v>43.8</v>
      </c>
      <c r="I562" s="160"/>
      <c r="L562" s="156"/>
      <c r="M562" s="161"/>
      <c r="T562" s="162"/>
      <c r="AT562" s="157" t="s">
        <v>204</v>
      </c>
      <c r="AU562" s="157" t="s">
        <v>86</v>
      </c>
      <c r="AV562" s="13" t="s">
        <v>86</v>
      </c>
      <c r="AW562" s="13" t="s">
        <v>32</v>
      </c>
      <c r="AX562" s="13" t="s">
        <v>77</v>
      </c>
      <c r="AY562" s="157" t="s">
        <v>195</v>
      </c>
    </row>
    <row r="563" spans="2:65" s="13" customFormat="1" ht="10.199999999999999">
      <c r="B563" s="156"/>
      <c r="D563" s="150" t="s">
        <v>204</v>
      </c>
      <c r="E563" s="157" t="s">
        <v>1</v>
      </c>
      <c r="F563" s="158" t="s">
        <v>2175</v>
      </c>
      <c r="H563" s="159">
        <v>-27</v>
      </c>
      <c r="I563" s="160"/>
      <c r="L563" s="156"/>
      <c r="M563" s="161"/>
      <c r="T563" s="162"/>
      <c r="AT563" s="157" t="s">
        <v>204</v>
      </c>
      <c r="AU563" s="157" t="s">
        <v>86</v>
      </c>
      <c r="AV563" s="13" t="s">
        <v>86</v>
      </c>
      <c r="AW563" s="13" t="s">
        <v>32</v>
      </c>
      <c r="AX563" s="13" t="s">
        <v>77</v>
      </c>
      <c r="AY563" s="157" t="s">
        <v>195</v>
      </c>
    </row>
    <row r="564" spans="2:65" s="13" customFormat="1" ht="10.199999999999999">
      <c r="B564" s="156"/>
      <c r="D564" s="150" t="s">
        <v>204</v>
      </c>
      <c r="E564" s="157" t="s">
        <v>1</v>
      </c>
      <c r="F564" s="158" t="s">
        <v>2176</v>
      </c>
      <c r="H564" s="159">
        <v>-4.2</v>
      </c>
      <c r="I564" s="160"/>
      <c r="L564" s="156"/>
      <c r="M564" s="161"/>
      <c r="T564" s="162"/>
      <c r="AT564" s="157" t="s">
        <v>204</v>
      </c>
      <c r="AU564" s="157" t="s">
        <v>86</v>
      </c>
      <c r="AV564" s="13" t="s">
        <v>86</v>
      </c>
      <c r="AW564" s="13" t="s">
        <v>32</v>
      </c>
      <c r="AX564" s="13" t="s">
        <v>77</v>
      </c>
      <c r="AY564" s="157" t="s">
        <v>195</v>
      </c>
    </row>
    <row r="565" spans="2:65" s="13" customFormat="1" ht="10.199999999999999">
      <c r="B565" s="156"/>
      <c r="D565" s="150" t="s">
        <v>204</v>
      </c>
      <c r="E565" s="157" t="s">
        <v>1</v>
      </c>
      <c r="F565" s="158" t="s">
        <v>2177</v>
      </c>
      <c r="H565" s="159">
        <v>6.48</v>
      </c>
      <c r="I565" s="160"/>
      <c r="L565" s="156"/>
      <c r="M565" s="161"/>
      <c r="T565" s="162"/>
      <c r="AT565" s="157" t="s">
        <v>204</v>
      </c>
      <c r="AU565" s="157" t="s">
        <v>86</v>
      </c>
      <c r="AV565" s="13" t="s">
        <v>86</v>
      </c>
      <c r="AW565" s="13" t="s">
        <v>32</v>
      </c>
      <c r="AX565" s="13" t="s">
        <v>77</v>
      </c>
      <c r="AY565" s="157" t="s">
        <v>195</v>
      </c>
    </row>
    <row r="566" spans="2:65" s="13" customFormat="1" ht="10.199999999999999">
      <c r="B566" s="156"/>
      <c r="D566" s="150" t="s">
        <v>204</v>
      </c>
      <c r="E566" s="157" t="s">
        <v>1</v>
      </c>
      <c r="F566" s="158" t="s">
        <v>2078</v>
      </c>
      <c r="H566" s="159">
        <v>29.952000000000002</v>
      </c>
      <c r="I566" s="160"/>
      <c r="L566" s="156"/>
      <c r="M566" s="161"/>
      <c r="T566" s="162"/>
      <c r="AT566" s="157" t="s">
        <v>204</v>
      </c>
      <c r="AU566" s="157" t="s">
        <v>86</v>
      </c>
      <c r="AV566" s="13" t="s">
        <v>86</v>
      </c>
      <c r="AW566" s="13" t="s">
        <v>32</v>
      </c>
      <c r="AX566" s="13" t="s">
        <v>77</v>
      </c>
      <c r="AY566" s="157" t="s">
        <v>195</v>
      </c>
    </row>
    <row r="567" spans="2:65" s="15" customFormat="1" ht="10.199999999999999">
      <c r="B567" s="173"/>
      <c r="D567" s="150" t="s">
        <v>204</v>
      </c>
      <c r="E567" s="174" t="s">
        <v>1</v>
      </c>
      <c r="F567" s="175" t="s">
        <v>281</v>
      </c>
      <c r="H567" s="176">
        <v>107.77199999999999</v>
      </c>
      <c r="I567" s="177"/>
      <c r="L567" s="173"/>
      <c r="M567" s="178"/>
      <c r="T567" s="179"/>
      <c r="AT567" s="174" t="s">
        <v>204</v>
      </c>
      <c r="AU567" s="174" t="s">
        <v>86</v>
      </c>
      <c r="AV567" s="15" t="s">
        <v>100</v>
      </c>
      <c r="AW567" s="15" t="s">
        <v>32</v>
      </c>
      <c r="AX567" s="15" t="s">
        <v>77</v>
      </c>
      <c r="AY567" s="174" t="s">
        <v>195</v>
      </c>
    </row>
    <row r="568" spans="2:65" s="12" customFormat="1" ht="10.199999999999999">
      <c r="B568" s="149"/>
      <c r="D568" s="150" t="s">
        <v>204</v>
      </c>
      <c r="E568" s="151" t="s">
        <v>1</v>
      </c>
      <c r="F568" s="152" t="s">
        <v>1061</v>
      </c>
      <c r="H568" s="151" t="s">
        <v>1</v>
      </c>
      <c r="I568" s="153"/>
      <c r="L568" s="149"/>
      <c r="M568" s="154"/>
      <c r="T568" s="155"/>
      <c r="AT568" s="151" t="s">
        <v>204</v>
      </c>
      <c r="AU568" s="151" t="s">
        <v>86</v>
      </c>
      <c r="AV568" s="12" t="s">
        <v>84</v>
      </c>
      <c r="AW568" s="12" t="s">
        <v>32</v>
      </c>
      <c r="AX568" s="12" t="s">
        <v>77</v>
      </c>
      <c r="AY568" s="151" t="s">
        <v>195</v>
      </c>
    </row>
    <row r="569" spans="2:65" s="12" customFormat="1" ht="10.199999999999999">
      <c r="B569" s="149"/>
      <c r="D569" s="150" t="s">
        <v>204</v>
      </c>
      <c r="E569" s="151" t="s">
        <v>1</v>
      </c>
      <c r="F569" s="152" t="s">
        <v>1062</v>
      </c>
      <c r="H569" s="151" t="s">
        <v>1</v>
      </c>
      <c r="I569" s="153"/>
      <c r="L569" s="149"/>
      <c r="M569" s="154"/>
      <c r="T569" s="155"/>
      <c r="AT569" s="151" t="s">
        <v>204</v>
      </c>
      <c r="AU569" s="151" t="s">
        <v>86</v>
      </c>
      <c r="AV569" s="12" t="s">
        <v>84</v>
      </c>
      <c r="AW569" s="12" t="s">
        <v>32</v>
      </c>
      <c r="AX569" s="12" t="s">
        <v>77</v>
      </c>
      <c r="AY569" s="151" t="s">
        <v>195</v>
      </c>
    </row>
    <row r="570" spans="2:65" s="13" customFormat="1" ht="10.199999999999999">
      <c r="B570" s="156"/>
      <c r="D570" s="150" t="s">
        <v>204</v>
      </c>
      <c r="E570" s="157" t="s">
        <v>1</v>
      </c>
      <c r="F570" s="158" t="s">
        <v>2088</v>
      </c>
      <c r="H570" s="159">
        <v>39.923999999999999</v>
      </c>
      <c r="I570" s="160"/>
      <c r="L570" s="156"/>
      <c r="M570" s="161"/>
      <c r="T570" s="162"/>
      <c r="AT570" s="157" t="s">
        <v>204</v>
      </c>
      <c r="AU570" s="157" t="s">
        <v>86</v>
      </c>
      <c r="AV570" s="13" t="s">
        <v>86</v>
      </c>
      <c r="AW570" s="13" t="s">
        <v>32</v>
      </c>
      <c r="AX570" s="13" t="s">
        <v>77</v>
      </c>
      <c r="AY570" s="157" t="s">
        <v>195</v>
      </c>
    </row>
    <row r="571" spans="2:65" s="15" customFormat="1" ht="10.199999999999999">
      <c r="B571" s="173"/>
      <c r="D571" s="150" t="s">
        <v>204</v>
      </c>
      <c r="E571" s="174" t="s">
        <v>1</v>
      </c>
      <c r="F571" s="175" t="s">
        <v>281</v>
      </c>
      <c r="H571" s="176">
        <v>39.923999999999999</v>
      </c>
      <c r="I571" s="177"/>
      <c r="L571" s="173"/>
      <c r="M571" s="178"/>
      <c r="T571" s="179"/>
      <c r="AT571" s="174" t="s">
        <v>204</v>
      </c>
      <c r="AU571" s="174" t="s">
        <v>86</v>
      </c>
      <c r="AV571" s="15" t="s">
        <v>100</v>
      </c>
      <c r="AW571" s="15" t="s">
        <v>32</v>
      </c>
      <c r="AX571" s="15" t="s">
        <v>77</v>
      </c>
      <c r="AY571" s="174" t="s">
        <v>195</v>
      </c>
    </row>
    <row r="572" spans="2:65" s="12" customFormat="1" ht="10.199999999999999">
      <c r="B572" s="149"/>
      <c r="D572" s="150" t="s">
        <v>204</v>
      </c>
      <c r="E572" s="151" t="s">
        <v>1</v>
      </c>
      <c r="F572" s="152" t="s">
        <v>648</v>
      </c>
      <c r="H572" s="151" t="s">
        <v>1</v>
      </c>
      <c r="I572" s="153"/>
      <c r="L572" s="149"/>
      <c r="M572" s="154"/>
      <c r="T572" s="155"/>
      <c r="AT572" s="151" t="s">
        <v>204</v>
      </c>
      <c r="AU572" s="151" t="s">
        <v>86</v>
      </c>
      <c r="AV572" s="12" t="s">
        <v>84</v>
      </c>
      <c r="AW572" s="12" t="s">
        <v>32</v>
      </c>
      <c r="AX572" s="12" t="s">
        <v>77</v>
      </c>
      <c r="AY572" s="151" t="s">
        <v>195</v>
      </c>
    </row>
    <row r="573" spans="2:65" s="13" customFormat="1" ht="10.199999999999999">
      <c r="B573" s="156"/>
      <c r="D573" s="150" t="s">
        <v>204</v>
      </c>
      <c r="E573" s="157" t="s">
        <v>1</v>
      </c>
      <c r="F573" s="158" t="s">
        <v>1106</v>
      </c>
      <c r="H573" s="159">
        <v>4.8</v>
      </c>
      <c r="I573" s="160"/>
      <c r="L573" s="156"/>
      <c r="M573" s="161"/>
      <c r="T573" s="162"/>
      <c r="AT573" s="157" t="s">
        <v>204</v>
      </c>
      <c r="AU573" s="157" t="s">
        <v>86</v>
      </c>
      <c r="AV573" s="13" t="s">
        <v>86</v>
      </c>
      <c r="AW573" s="13" t="s">
        <v>32</v>
      </c>
      <c r="AX573" s="13" t="s">
        <v>77</v>
      </c>
      <c r="AY573" s="157" t="s">
        <v>195</v>
      </c>
    </row>
    <row r="574" spans="2:65" s="14" customFormat="1" ht="10.199999999999999">
      <c r="B574" s="163"/>
      <c r="D574" s="150" t="s">
        <v>204</v>
      </c>
      <c r="E574" s="164" t="s">
        <v>1</v>
      </c>
      <c r="F574" s="165" t="s">
        <v>220</v>
      </c>
      <c r="H574" s="166">
        <v>152.49600000000001</v>
      </c>
      <c r="I574" s="167"/>
      <c r="L574" s="163"/>
      <c r="M574" s="168"/>
      <c r="T574" s="169"/>
      <c r="AT574" s="164" t="s">
        <v>204</v>
      </c>
      <c r="AU574" s="164" t="s">
        <v>86</v>
      </c>
      <c r="AV574" s="14" t="s">
        <v>202</v>
      </c>
      <c r="AW574" s="14" t="s">
        <v>32</v>
      </c>
      <c r="AX574" s="14" t="s">
        <v>84</v>
      </c>
      <c r="AY574" s="164" t="s">
        <v>195</v>
      </c>
    </row>
    <row r="575" spans="2:65" s="1" customFormat="1" ht="33" customHeight="1">
      <c r="B575" s="32"/>
      <c r="C575" s="183" t="s">
        <v>1001</v>
      </c>
      <c r="D575" s="183" t="s">
        <v>612</v>
      </c>
      <c r="E575" s="184" t="s">
        <v>1098</v>
      </c>
      <c r="F575" s="185" t="s">
        <v>1099</v>
      </c>
      <c r="G575" s="186" t="s">
        <v>200</v>
      </c>
      <c r="H575" s="187">
        <v>134.76</v>
      </c>
      <c r="I575" s="188"/>
      <c r="J575" s="189">
        <f>ROUND(I575*H575,2)</f>
        <v>0</v>
      </c>
      <c r="K575" s="185" t="s">
        <v>201</v>
      </c>
      <c r="L575" s="190"/>
      <c r="M575" s="191" t="s">
        <v>1</v>
      </c>
      <c r="N575" s="192" t="s">
        <v>42</v>
      </c>
      <c r="P575" s="145">
        <f>O575*H575</f>
        <v>0</v>
      </c>
      <c r="Q575" s="145">
        <v>6.3000000000000003E-4</v>
      </c>
      <c r="R575" s="145">
        <f>Q575*H575</f>
        <v>8.4898799999999996E-2</v>
      </c>
      <c r="S575" s="145">
        <v>0</v>
      </c>
      <c r="T575" s="146">
        <f>S575*H575</f>
        <v>0</v>
      </c>
      <c r="AR575" s="147" t="s">
        <v>394</v>
      </c>
      <c r="AT575" s="147" t="s">
        <v>612</v>
      </c>
      <c r="AU575" s="147" t="s">
        <v>86</v>
      </c>
      <c r="AY575" s="17" t="s">
        <v>195</v>
      </c>
      <c r="BE575" s="148">
        <f>IF(N575="základní",J575,0)</f>
        <v>0</v>
      </c>
      <c r="BF575" s="148">
        <f>IF(N575="snížená",J575,0)</f>
        <v>0</v>
      </c>
      <c r="BG575" s="148">
        <f>IF(N575="zákl. přenesená",J575,0)</f>
        <v>0</v>
      </c>
      <c r="BH575" s="148">
        <f>IF(N575="sníž. přenesená",J575,0)</f>
        <v>0</v>
      </c>
      <c r="BI575" s="148">
        <f>IF(N575="nulová",J575,0)</f>
        <v>0</v>
      </c>
      <c r="BJ575" s="17" t="s">
        <v>84</v>
      </c>
      <c r="BK575" s="148">
        <f>ROUND(I575*H575,2)</f>
        <v>0</v>
      </c>
      <c r="BL575" s="17" t="s">
        <v>300</v>
      </c>
      <c r="BM575" s="147" t="s">
        <v>2635</v>
      </c>
    </row>
    <row r="576" spans="2:65" s="12" customFormat="1" ht="10.199999999999999">
      <c r="B576" s="149"/>
      <c r="D576" s="150" t="s">
        <v>204</v>
      </c>
      <c r="E576" s="151" t="s">
        <v>1</v>
      </c>
      <c r="F576" s="152" t="s">
        <v>1056</v>
      </c>
      <c r="H576" s="151" t="s">
        <v>1</v>
      </c>
      <c r="I576" s="153"/>
      <c r="L576" s="149"/>
      <c r="M576" s="154"/>
      <c r="T576" s="155"/>
      <c r="AT576" s="151" t="s">
        <v>204</v>
      </c>
      <c r="AU576" s="151" t="s">
        <v>86</v>
      </c>
      <c r="AV576" s="12" t="s">
        <v>84</v>
      </c>
      <c r="AW576" s="12" t="s">
        <v>32</v>
      </c>
      <c r="AX576" s="12" t="s">
        <v>77</v>
      </c>
      <c r="AY576" s="151" t="s">
        <v>195</v>
      </c>
    </row>
    <row r="577" spans="2:65" s="12" customFormat="1" ht="10.199999999999999">
      <c r="B577" s="149"/>
      <c r="D577" s="150" t="s">
        <v>204</v>
      </c>
      <c r="E577" s="151" t="s">
        <v>1</v>
      </c>
      <c r="F577" s="152" t="s">
        <v>1057</v>
      </c>
      <c r="H577" s="151" t="s">
        <v>1</v>
      </c>
      <c r="I577" s="153"/>
      <c r="L577" s="149"/>
      <c r="M577" s="154"/>
      <c r="T577" s="155"/>
      <c r="AT577" s="151" t="s">
        <v>204</v>
      </c>
      <c r="AU577" s="151" t="s">
        <v>86</v>
      </c>
      <c r="AV577" s="12" t="s">
        <v>84</v>
      </c>
      <c r="AW577" s="12" t="s">
        <v>32</v>
      </c>
      <c r="AX577" s="12" t="s">
        <v>77</v>
      </c>
      <c r="AY577" s="151" t="s">
        <v>195</v>
      </c>
    </row>
    <row r="578" spans="2:65" s="12" customFormat="1" ht="10.199999999999999">
      <c r="B578" s="149"/>
      <c r="D578" s="150" t="s">
        <v>204</v>
      </c>
      <c r="E578" s="151" t="s">
        <v>1</v>
      </c>
      <c r="F578" s="152" t="s">
        <v>1058</v>
      </c>
      <c r="H578" s="151" t="s">
        <v>1</v>
      </c>
      <c r="I578" s="153"/>
      <c r="L578" s="149"/>
      <c r="M578" s="154"/>
      <c r="T578" s="155"/>
      <c r="AT578" s="151" t="s">
        <v>204</v>
      </c>
      <c r="AU578" s="151" t="s">
        <v>86</v>
      </c>
      <c r="AV578" s="12" t="s">
        <v>84</v>
      </c>
      <c r="AW578" s="12" t="s">
        <v>32</v>
      </c>
      <c r="AX578" s="12" t="s">
        <v>77</v>
      </c>
      <c r="AY578" s="151" t="s">
        <v>195</v>
      </c>
    </row>
    <row r="579" spans="2:65" s="13" customFormat="1" ht="10.199999999999999">
      <c r="B579" s="156"/>
      <c r="D579" s="150" t="s">
        <v>204</v>
      </c>
      <c r="E579" s="157" t="s">
        <v>1</v>
      </c>
      <c r="F579" s="158" t="s">
        <v>1951</v>
      </c>
      <c r="H579" s="159">
        <v>58.776000000000003</v>
      </c>
      <c r="I579" s="160"/>
      <c r="L579" s="156"/>
      <c r="M579" s="161"/>
      <c r="T579" s="162"/>
      <c r="AT579" s="157" t="s">
        <v>204</v>
      </c>
      <c r="AU579" s="157" t="s">
        <v>86</v>
      </c>
      <c r="AV579" s="13" t="s">
        <v>86</v>
      </c>
      <c r="AW579" s="13" t="s">
        <v>32</v>
      </c>
      <c r="AX579" s="13" t="s">
        <v>77</v>
      </c>
      <c r="AY579" s="157" t="s">
        <v>195</v>
      </c>
    </row>
    <row r="580" spans="2:65" s="12" customFormat="1" ht="10.199999999999999">
      <c r="B580" s="149"/>
      <c r="D580" s="150" t="s">
        <v>204</v>
      </c>
      <c r="E580" s="151" t="s">
        <v>1</v>
      </c>
      <c r="F580" s="152" t="s">
        <v>1059</v>
      </c>
      <c r="H580" s="151" t="s">
        <v>1</v>
      </c>
      <c r="I580" s="153"/>
      <c r="L580" s="149"/>
      <c r="M580" s="154"/>
      <c r="T580" s="155"/>
      <c r="AT580" s="151" t="s">
        <v>204</v>
      </c>
      <c r="AU580" s="151" t="s">
        <v>86</v>
      </c>
      <c r="AV580" s="12" t="s">
        <v>84</v>
      </c>
      <c r="AW580" s="12" t="s">
        <v>32</v>
      </c>
      <c r="AX580" s="12" t="s">
        <v>77</v>
      </c>
      <c r="AY580" s="151" t="s">
        <v>195</v>
      </c>
    </row>
    <row r="581" spans="2:65" s="13" customFormat="1" ht="10.199999999999999">
      <c r="B581" s="156"/>
      <c r="D581" s="150" t="s">
        <v>204</v>
      </c>
      <c r="E581" s="157" t="s">
        <v>1</v>
      </c>
      <c r="F581" s="158" t="s">
        <v>2064</v>
      </c>
      <c r="H581" s="159">
        <v>43.8</v>
      </c>
      <c r="I581" s="160"/>
      <c r="L581" s="156"/>
      <c r="M581" s="161"/>
      <c r="T581" s="162"/>
      <c r="AT581" s="157" t="s">
        <v>204</v>
      </c>
      <c r="AU581" s="157" t="s">
        <v>86</v>
      </c>
      <c r="AV581" s="13" t="s">
        <v>86</v>
      </c>
      <c r="AW581" s="13" t="s">
        <v>32</v>
      </c>
      <c r="AX581" s="13" t="s">
        <v>77</v>
      </c>
      <c r="AY581" s="157" t="s">
        <v>195</v>
      </c>
    </row>
    <row r="582" spans="2:65" s="13" customFormat="1" ht="10.199999999999999">
      <c r="B582" s="156"/>
      <c r="D582" s="150" t="s">
        <v>204</v>
      </c>
      <c r="E582" s="157" t="s">
        <v>1</v>
      </c>
      <c r="F582" s="158" t="s">
        <v>2175</v>
      </c>
      <c r="H582" s="159">
        <v>-27</v>
      </c>
      <c r="I582" s="160"/>
      <c r="L582" s="156"/>
      <c r="M582" s="161"/>
      <c r="T582" s="162"/>
      <c r="AT582" s="157" t="s">
        <v>204</v>
      </c>
      <c r="AU582" s="157" t="s">
        <v>86</v>
      </c>
      <c r="AV582" s="13" t="s">
        <v>86</v>
      </c>
      <c r="AW582" s="13" t="s">
        <v>32</v>
      </c>
      <c r="AX582" s="13" t="s">
        <v>77</v>
      </c>
      <c r="AY582" s="157" t="s">
        <v>195</v>
      </c>
    </row>
    <row r="583" spans="2:65" s="13" customFormat="1" ht="10.199999999999999">
      <c r="B583" s="156"/>
      <c r="D583" s="150" t="s">
        <v>204</v>
      </c>
      <c r="E583" s="157" t="s">
        <v>1</v>
      </c>
      <c r="F583" s="158" t="s">
        <v>2176</v>
      </c>
      <c r="H583" s="159">
        <v>-4.2</v>
      </c>
      <c r="I583" s="160"/>
      <c r="L583" s="156"/>
      <c r="M583" s="161"/>
      <c r="T583" s="162"/>
      <c r="AT583" s="157" t="s">
        <v>204</v>
      </c>
      <c r="AU583" s="157" t="s">
        <v>86</v>
      </c>
      <c r="AV583" s="13" t="s">
        <v>86</v>
      </c>
      <c r="AW583" s="13" t="s">
        <v>32</v>
      </c>
      <c r="AX583" s="13" t="s">
        <v>77</v>
      </c>
      <c r="AY583" s="157" t="s">
        <v>195</v>
      </c>
    </row>
    <row r="584" spans="2:65" s="13" customFormat="1" ht="10.199999999999999">
      <c r="B584" s="156"/>
      <c r="D584" s="150" t="s">
        <v>204</v>
      </c>
      <c r="E584" s="157" t="s">
        <v>1</v>
      </c>
      <c r="F584" s="158" t="s">
        <v>2177</v>
      </c>
      <c r="H584" s="159">
        <v>6.48</v>
      </c>
      <c r="I584" s="160"/>
      <c r="L584" s="156"/>
      <c r="M584" s="161"/>
      <c r="T584" s="162"/>
      <c r="AT584" s="157" t="s">
        <v>204</v>
      </c>
      <c r="AU584" s="157" t="s">
        <v>86</v>
      </c>
      <c r="AV584" s="13" t="s">
        <v>86</v>
      </c>
      <c r="AW584" s="13" t="s">
        <v>32</v>
      </c>
      <c r="AX584" s="13" t="s">
        <v>77</v>
      </c>
      <c r="AY584" s="157" t="s">
        <v>195</v>
      </c>
    </row>
    <row r="585" spans="2:65" s="13" customFormat="1" ht="10.199999999999999">
      <c r="B585" s="156"/>
      <c r="D585" s="150" t="s">
        <v>204</v>
      </c>
      <c r="E585" s="157" t="s">
        <v>1</v>
      </c>
      <c r="F585" s="158" t="s">
        <v>2078</v>
      </c>
      <c r="H585" s="159">
        <v>29.952000000000002</v>
      </c>
      <c r="I585" s="160"/>
      <c r="L585" s="156"/>
      <c r="M585" s="161"/>
      <c r="T585" s="162"/>
      <c r="AT585" s="157" t="s">
        <v>204</v>
      </c>
      <c r="AU585" s="157" t="s">
        <v>86</v>
      </c>
      <c r="AV585" s="13" t="s">
        <v>86</v>
      </c>
      <c r="AW585" s="13" t="s">
        <v>32</v>
      </c>
      <c r="AX585" s="13" t="s">
        <v>77</v>
      </c>
      <c r="AY585" s="157" t="s">
        <v>195</v>
      </c>
    </row>
    <row r="586" spans="2:65" s="14" customFormat="1" ht="10.199999999999999">
      <c r="B586" s="163"/>
      <c r="D586" s="150" t="s">
        <v>204</v>
      </c>
      <c r="E586" s="164" t="s">
        <v>1</v>
      </c>
      <c r="F586" s="165" t="s">
        <v>220</v>
      </c>
      <c r="H586" s="166">
        <v>107.80800000000001</v>
      </c>
      <c r="I586" s="167"/>
      <c r="L586" s="163"/>
      <c r="M586" s="168"/>
      <c r="T586" s="169"/>
      <c r="AT586" s="164" t="s">
        <v>204</v>
      </c>
      <c r="AU586" s="164" t="s">
        <v>86</v>
      </c>
      <c r="AV586" s="14" t="s">
        <v>202</v>
      </c>
      <c r="AW586" s="14" t="s">
        <v>32</v>
      </c>
      <c r="AX586" s="14" t="s">
        <v>77</v>
      </c>
      <c r="AY586" s="164" t="s">
        <v>195</v>
      </c>
    </row>
    <row r="587" spans="2:65" s="13" customFormat="1" ht="10.199999999999999">
      <c r="B587" s="156"/>
      <c r="D587" s="150" t="s">
        <v>204</v>
      </c>
      <c r="E587" s="157" t="s">
        <v>1</v>
      </c>
      <c r="F587" s="158" t="s">
        <v>2192</v>
      </c>
      <c r="H587" s="159">
        <v>134.76</v>
      </c>
      <c r="I587" s="160"/>
      <c r="L587" s="156"/>
      <c r="M587" s="161"/>
      <c r="T587" s="162"/>
      <c r="AT587" s="157" t="s">
        <v>204</v>
      </c>
      <c r="AU587" s="157" t="s">
        <v>86</v>
      </c>
      <c r="AV587" s="13" t="s">
        <v>86</v>
      </c>
      <c r="AW587" s="13" t="s">
        <v>32</v>
      </c>
      <c r="AX587" s="13" t="s">
        <v>77</v>
      </c>
      <c r="AY587" s="157" t="s">
        <v>195</v>
      </c>
    </row>
    <row r="588" spans="2:65" s="14" customFormat="1" ht="10.199999999999999">
      <c r="B588" s="163"/>
      <c r="D588" s="150" t="s">
        <v>204</v>
      </c>
      <c r="E588" s="164" t="s">
        <v>1</v>
      </c>
      <c r="F588" s="165" t="s">
        <v>220</v>
      </c>
      <c r="H588" s="166">
        <v>134.76</v>
      </c>
      <c r="I588" s="167"/>
      <c r="L588" s="163"/>
      <c r="M588" s="168"/>
      <c r="T588" s="169"/>
      <c r="AT588" s="164" t="s">
        <v>204</v>
      </c>
      <c r="AU588" s="164" t="s">
        <v>86</v>
      </c>
      <c r="AV588" s="14" t="s">
        <v>202</v>
      </c>
      <c r="AW588" s="14" t="s">
        <v>32</v>
      </c>
      <c r="AX588" s="14" t="s">
        <v>84</v>
      </c>
      <c r="AY588" s="164" t="s">
        <v>195</v>
      </c>
    </row>
    <row r="589" spans="2:65" s="1" customFormat="1" ht="24.15" customHeight="1">
      <c r="B589" s="32"/>
      <c r="C589" s="183" t="s">
        <v>1006</v>
      </c>
      <c r="D589" s="183" t="s">
        <v>612</v>
      </c>
      <c r="E589" s="184" t="s">
        <v>1103</v>
      </c>
      <c r="F589" s="185" t="s">
        <v>1104</v>
      </c>
      <c r="G589" s="186" t="s">
        <v>200</v>
      </c>
      <c r="H589" s="187">
        <v>55.905000000000001</v>
      </c>
      <c r="I589" s="188"/>
      <c r="J589" s="189">
        <f>ROUND(I589*H589,2)</f>
        <v>0</v>
      </c>
      <c r="K589" s="185" t="s">
        <v>201</v>
      </c>
      <c r="L589" s="190"/>
      <c r="M589" s="191" t="s">
        <v>1</v>
      </c>
      <c r="N589" s="192" t="s">
        <v>42</v>
      </c>
      <c r="P589" s="145">
        <f>O589*H589</f>
        <v>0</v>
      </c>
      <c r="Q589" s="145">
        <v>2.9999999999999997E-4</v>
      </c>
      <c r="R589" s="145">
        <f>Q589*H589</f>
        <v>1.6771499999999998E-2</v>
      </c>
      <c r="S589" s="145">
        <v>0</v>
      </c>
      <c r="T589" s="146">
        <f>S589*H589</f>
        <v>0</v>
      </c>
      <c r="AR589" s="147" t="s">
        <v>394</v>
      </c>
      <c r="AT589" s="147" t="s">
        <v>612</v>
      </c>
      <c r="AU589" s="147" t="s">
        <v>86</v>
      </c>
      <c r="AY589" s="17" t="s">
        <v>195</v>
      </c>
      <c r="BE589" s="148">
        <f>IF(N589="základní",J589,0)</f>
        <v>0</v>
      </c>
      <c r="BF589" s="148">
        <f>IF(N589="snížená",J589,0)</f>
        <v>0</v>
      </c>
      <c r="BG589" s="148">
        <f>IF(N589="zákl. přenesená",J589,0)</f>
        <v>0</v>
      </c>
      <c r="BH589" s="148">
        <f>IF(N589="sníž. přenesená",J589,0)</f>
        <v>0</v>
      </c>
      <c r="BI589" s="148">
        <f>IF(N589="nulová",J589,0)</f>
        <v>0</v>
      </c>
      <c r="BJ589" s="17" t="s">
        <v>84</v>
      </c>
      <c r="BK589" s="148">
        <f>ROUND(I589*H589,2)</f>
        <v>0</v>
      </c>
      <c r="BL589" s="17" t="s">
        <v>300</v>
      </c>
      <c r="BM589" s="147" t="s">
        <v>2636</v>
      </c>
    </row>
    <row r="590" spans="2:65" s="12" customFormat="1" ht="10.199999999999999">
      <c r="B590" s="149"/>
      <c r="D590" s="150" t="s">
        <v>204</v>
      </c>
      <c r="E590" s="151" t="s">
        <v>1</v>
      </c>
      <c r="F590" s="152" t="s">
        <v>1061</v>
      </c>
      <c r="H590" s="151" t="s">
        <v>1</v>
      </c>
      <c r="I590" s="153"/>
      <c r="L590" s="149"/>
      <c r="M590" s="154"/>
      <c r="T590" s="155"/>
      <c r="AT590" s="151" t="s">
        <v>204</v>
      </c>
      <c r="AU590" s="151" t="s">
        <v>86</v>
      </c>
      <c r="AV590" s="12" t="s">
        <v>84</v>
      </c>
      <c r="AW590" s="12" t="s">
        <v>32</v>
      </c>
      <c r="AX590" s="12" t="s">
        <v>77</v>
      </c>
      <c r="AY590" s="151" t="s">
        <v>195</v>
      </c>
    </row>
    <row r="591" spans="2:65" s="12" customFormat="1" ht="10.199999999999999">
      <c r="B591" s="149"/>
      <c r="D591" s="150" t="s">
        <v>204</v>
      </c>
      <c r="E591" s="151" t="s">
        <v>1</v>
      </c>
      <c r="F591" s="152" t="s">
        <v>1062</v>
      </c>
      <c r="H591" s="151" t="s">
        <v>1</v>
      </c>
      <c r="I591" s="153"/>
      <c r="L591" s="149"/>
      <c r="M591" s="154"/>
      <c r="T591" s="155"/>
      <c r="AT591" s="151" t="s">
        <v>204</v>
      </c>
      <c r="AU591" s="151" t="s">
        <v>86</v>
      </c>
      <c r="AV591" s="12" t="s">
        <v>84</v>
      </c>
      <c r="AW591" s="12" t="s">
        <v>32</v>
      </c>
      <c r="AX591" s="12" t="s">
        <v>77</v>
      </c>
      <c r="AY591" s="151" t="s">
        <v>195</v>
      </c>
    </row>
    <row r="592" spans="2:65" s="13" customFormat="1" ht="10.199999999999999">
      <c r="B592" s="156"/>
      <c r="D592" s="150" t="s">
        <v>204</v>
      </c>
      <c r="E592" s="157" t="s">
        <v>1</v>
      </c>
      <c r="F592" s="158" t="s">
        <v>2088</v>
      </c>
      <c r="H592" s="159">
        <v>39.923999999999999</v>
      </c>
      <c r="I592" s="160"/>
      <c r="L592" s="156"/>
      <c r="M592" s="161"/>
      <c r="T592" s="162"/>
      <c r="AT592" s="157" t="s">
        <v>204</v>
      </c>
      <c r="AU592" s="157" t="s">
        <v>86</v>
      </c>
      <c r="AV592" s="13" t="s">
        <v>86</v>
      </c>
      <c r="AW592" s="13" t="s">
        <v>32</v>
      </c>
      <c r="AX592" s="13" t="s">
        <v>77</v>
      </c>
      <c r="AY592" s="157" t="s">
        <v>195</v>
      </c>
    </row>
    <row r="593" spans="2:65" s="12" customFormat="1" ht="10.199999999999999">
      <c r="B593" s="149"/>
      <c r="D593" s="150" t="s">
        <v>204</v>
      </c>
      <c r="E593" s="151" t="s">
        <v>1</v>
      </c>
      <c r="F593" s="152" t="s">
        <v>648</v>
      </c>
      <c r="H593" s="151" t="s">
        <v>1</v>
      </c>
      <c r="I593" s="153"/>
      <c r="L593" s="149"/>
      <c r="M593" s="154"/>
      <c r="T593" s="155"/>
      <c r="AT593" s="151" t="s">
        <v>204</v>
      </c>
      <c r="AU593" s="151" t="s">
        <v>86</v>
      </c>
      <c r="AV593" s="12" t="s">
        <v>84</v>
      </c>
      <c r="AW593" s="12" t="s">
        <v>32</v>
      </c>
      <c r="AX593" s="12" t="s">
        <v>77</v>
      </c>
      <c r="AY593" s="151" t="s">
        <v>195</v>
      </c>
    </row>
    <row r="594" spans="2:65" s="13" customFormat="1" ht="10.199999999999999">
      <c r="B594" s="156"/>
      <c r="D594" s="150" t="s">
        <v>204</v>
      </c>
      <c r="E594" s="157" t="s">
        <v>1</v>
      </c>
      <c r="F594" s="158" t="s">
        <v>1106</v>
      </c>
      <c r="H594" s="159">
        <v>4.8</v>
      </c>
      <c r="I594" s="160"/>
      <c r="L594" s="156"/>
      <c r="M594" s="161"/>
      <c r="T594" s="162"/>
      <c r="AT594" s="157" t="s">
        <v>204</v>
      </c>
      <c r="AU594" s="157" t="s">
        <v>86</v>
      </c>
      <c r="AV594" s="13" t="s">
        <v>86</v>
      </c>
      <c r="AW594" s="13" t="s">
        <v>32</v>
      </c>
      <c r="AX594" s="13" t="s">
        <v>77</v>
      </c>
      <c r="AY594" s="157" t="s">
        <v>195</v>
      </c>
    </row>
    <row r="595" spans="2:65" s="15" customFormat="1" ht="10.199999999999999">
      <c r="B595" s="173"/>
      <c r="D595" s="150" t="s">
        <v>204</v>
      </c>
      <c r="E595" s="174" t="s">
        <v>1</v>
      </c>
      <c r="F595" s="175" t="s">
        <v>281</v>
      </c>
      <c r="H595" s="176">
        <v>44.723999999999997</v>
      </c>
      <c r="I595" s="177"/>
      <c r="L595" s="173"/>
      <c r="M595" s="178"/>
      <c r="T595" s="179"/>
      <c r="AT595" s="174" t="s">
        <v>204</v>
      </c>
      <c r="AU595" s="174" t="s">
        <v>86</v>
      </c>
      <c r="AV595" s="15" t="s">
        <v>100</v>
      </c>
      <c r="AW595" s="15" t="s">
        <v>32</v>
      </c>
      <c r="AX595" s="15" t="s">
        <v>77</v>
      </c>
      <c r="AY595" s="174" t="s">
        <v>195</v>
      </c>
    </row>
    <row r="596" spans="2:65" s="14" customFormat="1" ht="10.199999999999999">
      <c r="B596" s="163"/>
      <c r="D596" s="150" t="s">
        <v>204</v>
      </c>
      <c r="E596" s="164" t="s">
        <v>1</v>
      </c>
      <c r="F596" s="165" t="s">
        <v>220</v>
      </c>
      <c r="H596" s="166">
        <v>44.723999999999997</v>
      </c>
      <c r="I596" s="167"/>
      <c r="L596" s="163"/>
      <c r="M596" s="168"/>
      <c r="T596" s="169"/>
      <c r="AT596" s="164" t="s">
        <v>204</v>
      </c>
      <c r="AU596" s="164" t="s">
        <v>86</v>
      </c>
      <c r="AV596" s="14" t="s">
        <v>202</v>
      </c>
      <c r="AW596" s="14" t="s">
        <v>32</v>
      </c>
      <c r="AX596" s="14" t="s">
        <v>77</v>
      </c>
      <c r="AY596" s="164" t="s">
        <v>195</v>
      </c>
    </row>
    <row r="597" spans="2:65" s="13" customFormat="1" ht="10.199999999999999">
      <c r="B597" s="156"/>
      <c r="D597" s="150" t="s">
        <v>204</v>
      </c>
      <c r="E597" s="157" t="s">
        <v>1</v>
      </c>
      <c r="F597" s="158" t="s">
        <v>2637</v>
      </c>
      <c r="H597" s="159">
        <v>55.905000000000001</v>
      </c>
      <c r="I597" s="160"/>
      <c r="L597" s="156"/>
      <c r="M597" s="161"/>
      <c r="T597" s="162"/>
      <c r="AT597" s="157" t="s">
        <v>204</v>
      </c>
      <c r="AU597" s="157" t="s">
        <v>86</v>
      </c>
      <c r="AV597" s="13" t="s">
        <v>86</v>
      </c>
      <c r="AW597" s="13" t="s">
        <v>32</v>
      </c>
      <c r="AX597" s="13" t="s">
        <v>77</v>
      </c>
      <c r="AY597" s="157" t="s">
        <v>195</v>
      </c>
    </row>
    <row r="598" spans="2:65" s="14" customFormat="1" ht="10.199999999999999">
      <c r="B598" s="163"/>
      <c r="D598" s="150" t="s">
        <v>204</v>
      </c>
      <c r="E598" s="164" t="s">
        <v>1</v>
      </c>
      <c r="F598" s="165" t="s">
        <v>220</v>
      </c>
      <c r="H598" s="166">
        <v>55.905000000000001</v>
      </c>
      <c r="I598" s="167"/>
      <c r="L598" s="163"/>
      <c r="M598" s="168"/>
      <c r="T598" s="169"/>
      <c r="AT598" s="164" t="s">
        <v>204</v>
      </c>
      <c r="AU598" s="164" t="s">
        <v>86</v>
      </c>
      <c r="AV598" s="14" t="s">
        <v>202</v>
      </c>
      <c r="AW598" s="14" t="s">
        <v>32</v>
      </c>
      <c r="AX598" s="14" t="s">
        <v>84</v>
      </c>
      <c r="AY598" s="164" t="s">
        <v>195</v>
      </c>
    </row>
    <row r="599" spans="2:65" s="1" customFormat="1" ht="24.15" customHeight="1">
      <c r="B599" s="32"/>
      <c r="C599" s="136" t="s">
        <v>1010</v>
      </c>
      <c r="D599" s="136" t="s">
        <v>197</v>
      </c>
      <c r="E599" s="137" t="s">
        <v>1109</v>
      </c>
      <c r="F599" s="138" t="s">
        <v>1110</v>
      </c>
      <c r="G599" s="139" t="s">
        <v>329</v>
      </c>
      <c r="H599" s="140">
        <v>127.905</v>
      </c>
      <c r="I599" s="141"/>
      <c r="J599" s="142">
        <f>ROUND(I599*H599,2)</f>
        <v>0</v>
      </c>
      <c r="K599" s="138" t="s">
        <v>201</v>
      </c>
      <c r="L599" s="32"/>
      <c r="M599" s="143" t="s">
        <v>1</v>
      </c>
      <c r="N599" s="144" t="s">
        <v>42</v>
      </c>
      <c r="P599" s="145">
        <f>O599*H599</f>
        <v>0</v>
      </c>
      <c r="Q599" s="145">
        <v>1.6000000000000001E-4</v>
      </c>
      <c r="R599" s="145">
        <f>Q599*H599</f>
        <v>2.0464800000000002E-2</v>
      </c>
      <c r="S599" s="145">
        <v>0</v>
      </c>
      <c r="T599" s="146">
        <f>S599*H599</f>
        <v>0</v>
      </c>
      <c r="AR599" s="147" t="s">
        <v>202</v>
      </c>
      <c r="AT599" s="147" t="s">
        <v>197</v>
      </c>
      <c r="AU599" s="147" t="s">
        <v>86</v>
      </c>
      <c r="AY599" s="17" t="s">
        <v>195</v>
      </c>
      <c r="BE599" s="148">
        <f>IF(N599="základní",J599,0)</f>
        <v>0</v>
      </c>
      <c r="BF599" s="148">
        <f>IF(N599="snížená",J599,0)</f>
        <v>0</v>
      </c>
      <c r="BG599" s="148">
        <f>IF(N599="zákl. přenesená",J599,0)</f>
        <v>0</v>
      </c>
      <c r="BH599" s="148">
        <f>IF(N599="sníž. přenesená",J599,0)</f>
        <v>0</v>
      </c>
      <c r="BI599" s="148">
        <f>IF(N599="nulová",J599,0)</f>
        <v>0</v>
      </c>
      <c r="BJ599" s="17" t="s">
        <v>84</v>
      </c>
      <c r="BK599" s="148">
        <f>ROUND(I599*H599,2)</f>
        <v>0</v>
      </c>
      <c r="BL599" s="17" t="s">
        <v>202</v>
      </c>
      <c r="BM599" s="147" t="s">
        <v>2638</v>
      </c>
    </row>
    <row r="600" spans="2:65" s="13" customFormat="1" ht="10.199999999999999">
      <c r="B600" s="156"/>
      <c r="D600" s="150" t="s">
        <v>204</v>
      </c>
      <c r="E600" s="157" t="s">
        <v>1</v>
      </c>
      <c r="F600" s="158" t="s">
        <v>1979</v>
      </c>
      <c r="H600" s="159">
        <v>36.5</v>
      </c>
      <c r="I600" s="160"/>
      <c r="L600" s="156"/>
      <c r="M600" s="161"/>
      <c r="T600" s="162"/>
      <c r="AT600" s="157" t="s">
        <v>204</v>
      </c>
      <c r="AU600" s="157" t="s">
        <v>86</v>
      </c>
      <c r="AV600" s="13" t="s">
        <v>86</v>
      </c>
      <c r="AW600" s="13" t="s">
        <v>32</v>
      </c>
      <c r="AX600" s="13" t="s">
        <v>77</v>
      </c>
      <c r="AY600" s="157" t="s">
        <v>195</v>
      </c>
    </row>
    <row r="601" spans="2:65" s="13" customFormat="1" ht="10.199999999999999">
      <c r="B601" s="156"/>
      <c r="D601" s="150" t="s">
        <v>204</v>
      </c>
      <c r="E601" s="157" t="s">
        <v>1</v>
      </c>
      <c r="F601" s="158" t="s">
        <v>2196</v>
      </c>
      <c r="H601" s="159">
        <v>-22.5</v>
      </c>
      <c r="I601" s="160"/>
      <c r="L601" s="156"/>
      <c r="M601" s="161"/>
      <c r="T601" s="162"/>
      <c r="AT601" s="157" t="s">
        <v>204</v>
      </c>
      <c r="AU601" s="157" t="s">
        <v>86</v>
      </c>
      <c r="AV601" s="13" t="s">
        <v>86</v>
      </c>
      <c r="AW601" s="13" t="s">
        <v>32</v>
      </c>
      <c r="AX601" s="13" t="s">
        <v>77</v>
      </c>
      <c r="AY601" s="157" t="s">
        <v>195</v>
      </c>
    </row>
    <row r="602" spans="2:65" s="13" customFormat="1" ht="10.199999999999999">
      <c r="B602" s="156"/>
      <c r="D602" s="150" t="s">
        <v>204</v>
      </c>
      <c r="E602" s="157" t="s">
        <v>1</v>
      </c>
      <c r="F602" s="158" t="s">
        <v>2197</v>
      </c>
      <c r="H602" s="159">
        <v>-3.5</v>
      </c>
      <c r="I602" s="160"/>
      <c r="L602" s="156"/>
      <c r="M602" s="161"/>
      <c r="T602" s="162"/>
      <c r="AT602" s="157" t="s">
        <v>204</v>
      </c>
      <c r="AU602" s="157" t="s">
        <v>86</v>
      </c>
      <c r="AV602" s="13" t="s">
        <v>86</v>
      </c>
      <c r="AW602" s="13" t="s">
        <v>32</v>
      </c>
      <c r="AX602" s="13" t="s">
        <v>77</v>
      </c>
      <c r="AY602" s="157" t="s">
        <v>195</v>
      </c>
    </row>
    <row r="603" spans="2:65" s="13" customFormat="1" ht="10.199999999999999">
      <c r="B603" s="156"/>
      <c r="D603" s="150" t="s">
        <v>204</v>
      </c>
      <c r="E603" s="157" t="s">
        <v>1</v>
      </c>
      <c r="F603" s="158" t="s">
        <v>2198</v>
      </c>
      <c r="H603" s="159">
        <v>49.905000000000001</v>
      </c>
      <c r="I603" s="160"/>
      <c r="L603" s="156"/>
      <c r="M603" s="161"/>
      <c r="T603" s="162"/>
      <c r="AT603" s="157" t="s">
        <v>204</v>
      </c>
      <c r="AU603" s="157" t="s">
        <v>86</v>
      </c>
      <c r="AV603" s="13" t="s">
        <v>86</v>
      </c>
      <c r="AW603" s="13" t="s">
        <v>32</v>
      </c>
      <c r="AX603" s="13" t="s">
        <v>77</v>
      </c>
      <c r="AY603" s="157" t="s">
        <v>195</v>
      </c>
    </row>
    <row r="604" spans="2:65" s="13" customFormat="1" ht="10.199999999999999">
      <c r="B604" s="156"/>
      <c r="D604" s="150" t="s">
        <v>204</v>
      </c>
      <c r="E604" s="157" t="s">
        <v>1</v>
      </c>
      <c r="F604" s="158" t="s">
        <v>2199</v>
      </c>
      <c r="H604" s="159">
        <v>61.5</v>
      </c>
      <c r="I604" s="160"/>
      <c r="L604" s="156"/>
      <c r="M604" s="161"/>
      <c r="T604" s="162"/>
      <c r="AT604" s="157" t="s">
        <v>204</v>
      </c>
      <c r="AU604" s="157" t="s">
        <v>86</v>
      </c>
      <c r="AV604" s="13" t="s">
        <v>86</v>
      </c>
      <c r="AW604" s="13" t="s">
        <v>32</v>
      </c>
      <c r="AX604" s="13" t="s">
        <v>77</v>
      </c>
      <c r="AY604" s="157" t="s">
        <v>195</v>
      </c>
    </row>
    <row r="605" spans="2:65" s="13" customFormat="1" ht="10.199999999999999">
      <c r="B605" s="156"/>
      <c r="D605" s="150" t="s">
        <v>204</v>
      </c>
      <c r="E605" s="157" t="s">
        <v>1</v>
      </c>
      <c r="F605" s="158" t="s">
        <v>1116</v>
      </c>
      <c r="H605" s="159">
        <v>6</v>
      </c>
      <c r="I605" s="160"/>
      <c r="L605" s="156"/>
      <c r="M605" s="161"/>
      <c r="T605" s="162"/>
      <c r="AT605" s="157" t="s">
        <v>204</v>
      </c>
      <c r="AU605" s="157" t="s">
        <v>86</v>
      </c>
      <c r="AV605" s="13" t="s">
        <v>86</v>
      </c>
      <c r="AW605" s="13" t="s">
        <v>32</v>
      </c>
      <c r="AX605" s="13" t="s">
        <v>77</v>
      </c>
      <c r="AY605" s="157" t="s">
        <v>195</v>
      </c>
    </row>
    <row r="606" spans="2:65" s="14" customFormat="1" ht="10.199999999999999">
      <c r="B606" s="163"/>
      <c r="D606" s="150" t="s">
        <v>204</v>
      </c>
      <c r="E606" s="164" t="s">
        <v>1</v>
      </c>
      <c r="F606" s="165" t="s">
        <v>220</v>
      </c>
      <c r="H606" s="166">
        <v>127.905</v>
      </c>
      <c r="I606" s="167"/>
      <c r="L606" s="163"/>
      <c r="M606" s="168"/>
      <c r="T606" s="169"/>
      <c r="AT606" s="164" t="s">
        <v>204</v>
      </c>
      <c r="AU606" s="164" t="s">
        <v>86</v>
      </c>
      <c r="AV606" s="14" t="s">
        <v>202</v>
      </c>
      <c r="AW606" s="14" t="s">
        <v>32</v>
      </c>
      <c r="AX606" s="14" t="s">
        <v>84</v>
      </c>
      <c r="AY606" s="164" t="s">
        <v>195</v>
      </c>
    </row>
    <row r="607" spans="2:65" s="1" customFormat="1" ht="33" customHeight="1">
      <c r="B607" s="32"/>
      <c r="C607" s="136" t="s">
        <v>1018</v>
      </c>
      <c r="D607" s="136" t="s">
        <v>197</v>
      </c>
      <c r="E607" s="137" t="s">
        <v>1118</v>
      </c>
      <c r="F607" s="138" t="s">
        <v>1119</v>
      </c>
      <c r="G607" s="139" t="s">
        <v>237</v>
      </c>
      <c r="H607" s="140">
        <v>7.4820000000000002</v>
      </c>
      <c r="I607" s="141"/>
      <c r="J607" s="142">
        <f>ROUND(I607*H607,2)</f>
        <v>0</v>
      </c>
      <c r="K607" s="138" t="s">
        <v>201</v>
      </c>
      <c r="L607" s="32"/>
      <c r="M607" s="143" t="s">
        <v>1</v>
      </c>
      <c r="N607" s="144" t="s">
        <v>42</v>
      </c>
      <c r="P607" s="145">
        <f>O607*H607</f>
        <v>0</v>
      </c>
      <c r="Q607" s="145">
        <v>0</v>
      </c>
      <c r="R607" s="145">
        <f>Q607*H607</f>
        <v>0</v>
      </c>
      <c r="S607" s="145">
        <v>0</v>
      </c>
      <c r="T607" s="146">
        <f>S607*H607</f>
        <v>0</v>
      </c>
      <c r="AR607" s="147" t="s">
        <v>300</v>
      </c>
      <c r="AT607" s="147" t="s">
        <v>197</v>
      </c>
      <c r="AU607" s="147" t="s">
        <v>86</v>
      </c>
      <c r="AY607" s="17" t="s">
        <v>195</v>
      </c>
      <c r="BE607" s="148">
        <f>IF(N607="základní",J607,0)</f>
        <v>0</v>
      </c>
      <c r="BF607" s="148">
        <f>IF(N607="snížená",J607,0)</f>
        <v>0</v>
      </c>
      <c r="BG607" s="148">
        <f>IF(N607="zákl. přenesená",J607,0)</f>
        <v>0</v>
      </c>
      <c r="BH607" s="148">
        <f>IF(N607="sníž. přenesená",J607,0)</f>
        <v>0</v>
      </c>
      <c r="BI607" s="148">
        <f>IF(N607="nulová",J607,0)</f>
        <v>0</v>
      </c>
      <c r="BJ607" s="17" t="s">
        <v>84</v>
      </c>
      <c r="BK607" s="148">
        <f>ROUND(I607*H607,2)</f>
        <v>0</v>
      </c>
      <c r="BL607" s="17" t="s">
        <v>300</v>
      </c>
      <c r="BM607" s="147" t="s">
        <v>2639</v>
      </c>
    </row>
    <row r="608" spans="2:65" s="11" customFormat="1" ht="22.8" customHeight="1">
      <c r="B608" s="124"/>
      <c r="D608" s="125" t="s">
        <v>76</v>
      </c>
      <c r="E608" s="134" t="s">
        <v>414</v>
      </c>
      <c r="F608" s="134" t="s">
        <v>415</v>
      </c>
      <c r="I608" s="127"/>
      <c r="J608" s="135">
        <f>BK608</f>
        <v>0</v>
      </c>
      <c r="L608" s="124"/>
      <c r="M608" s="129"/>
      <c r="P608" s="130">
        <f>SUM(P609:P616)</f>
        <v>0</v>
      </c>
      <c r="R608" s="130">
        <f>SUM(R609:R616)</f>
        <v>2.8060032000000001</v>
      </c>
      <c r="T608" s="131">
        <f>SUM(T609:T616)</f>
        <v>0</v>
      </c>
      <c r="AR608" s="125" t="s">
        <v>86</v>
      </c>
      <c r="AT608" s="132" t="s">
        <v>76</v>
      </c>
      <c r="AU608" s="132" t="s">
        <v>84</v>
      </c>
      <c r="AY608" s="125" t="s">
        <v>195</v>
      </c>
      <c r="BK608" s="133">
        <f>SUM(BK609:BK616)</f>
        <v>0</v>
      </c>
    </row>
    <row r="609" spans="2:65" s="1" customFormat="1" ht="24.15" customHeight="1">
      <c r="B609" s="32"/>
      <c r="C609" s="136" t="s">
        <v>1023</v>
      </c>
      <c r="D609" s="136" t="s">
        <v>197</v>
      </c>
      <c r="E609" s="137" t="s">
        <v>1122</v>
      </c>
      <c r="F609" s="138" t="s">
        <v>1123</v>
      </c>
      <c r="G609" s="139" t="s">
        <v>200</v>
      </c>
      <c r="H609" s="140">
        <v>911.04</v>
      </c>
      <c r="I609" s="141"/>
      <c r="J609" s="142">
        <f>ROUND(I609*H609,2)</f>
        <v>0</v>
      </c>
      <c r="K609" s="138" t="s">
        <v>201</v>
      </c>
      <c r="L609" s="32"/>
      <c r="M609" s="143" t="s">
        <v>1</v>
      </c>
      <c r="N609" s="144" t="s">
        <v>42</v>
      </c>
      <c r="P609" s="145">
        <f>O609*H609</f>
        <v>0</v>
      </c>
      <c r="Q609" s="145">
        <v>0</v>
      </c>
      <c r="R609" s="145">
        <f>Q609*H609</f>
        <v>0</v>
      </c>
      <c r="S609" s="145">
        <v>0</v>
      </c>
      <c r="T609" s="146">
        <f>S609*H609</f>
        <v>0</v>
      </c>
      <c r="AR609" s="147" t="s">
        <v>300</v>
      </c>
      <c r="AT609" s="147" t="s">
        <v>197</v>
      </c>
      <c r="AU609" s="147" t="s">
        <v>86</v>
      </c>
      <c r="AY609" s="17" t="s">
        <v>195</v>
      </c>
      <c r="BE609" s="148">
        <f>IF(N609="základní",J609,0)</f>
        <v>0</v>
      </c>
      <c r="BF609" s="148">
        <f>IF(N609="snížená",J609,0)</f>
        <v>0</v>
      </c>
      <c r="BG609" s="148">
        <f>IF(N609="zákl. přenesená",J609,0)</f>
        <v>0</v>
      </c>
      <c r="BH609" s="148">
        <f>IF(N609="sníž. přenesená",J609,0)</f>
        <v>0</v>
      </c>
      <c r="BI609" s="148">
        <f>IF(N609="nulová",J609,0)</f>
        <v>0</v>
      </c>
      <c r="BJ609" s="17" t="s">
        <v>84</v>
      </c>
      <c r="BK609" s="148">
        <f>ROUND(I609*H609,2)</f>
        <v>0</v>
      </c>
      <c r="BL609" s="17" t="s">
        <v>300</v>
      </c>
      <c r="BM609" s="147" t="s">
        <v>2640</v>
      </c>
    </row>
    <row r="610" spans="2:65" s="12" customFormat="1" ht="10.199999999999999">
      <c r="B610" s="149"/>
      <c r="D610" s="150" t="s">
        <v>204</v>
      </c>
      <c r="E610" s="151" t="s">
        <v>1</v>
      </c>
      <c r="F610" s="152" t="s">
        <v>1125</v>
      </c>
      <c r="H610" s="151" t="s">
        <v>1</v>
      </c>
      <c r="I610" s="153"/>
      <c r="L610" s="149"/>
      <c r="M610" s="154"/>
      <c r="T610" s="155"/>
      <c r="AT610" s="151" t="s">
        <v>204</v>
      </c>
      <c r="AU610" s="151" t="s">
        <v>86</v>
      </c>
      <c r="AV610" s="12" t="s">
        <v>84</v>
      </c>
      <c r="AW610" s="12" t="s">
        <v>32</v>
      </c>
      <c r="AX610" s="12" t="s">
        <v>77</v>
      </c>
      <c r="AY610" s="151" t="s">
        <v>195</v>
      </c>
    </row>
    <row r="611" spans="2:65" s="13" customFormat="1" ht="10.199999999999999">
      <c r="B611" s="156"/>
      <c r="D611" s="150" t="s">
        <v>204</v>
      </c>
      <c r="E611" s="157" t="s">
        <v>1</v>
      </c>
      <c r="F611" s="158" t="s">
        <v>2202</v>
      </c>
      <c r="H611" s="159">
        <v>911.04</v>
      </c>
      <c r="I611" s="160"/>
      <c r="L611" s="156"/>
      <c r="M611" s="161"/>
      <c r="T611" s="162"/>
      <c r="AT611" s="157" t="s">
        <v>204</v>
      </c>
      <c r="AU611" s="157" t="s">
        <v>86</v>
      </c>
      <c r="AV611" s="13" t="s">
        <v>86</v>
      </c>
      <c r="AW611" s="13" t="s">
        <v>32</v>
      </c>
      <c r="AX611" s="13" t="s">
        <v>84</v>
      </c>
      <c r="AY611" s="157" t="s">
        <v>195</v>
      </c>
    </row>
    <row r="612" spans="2:65" s="1" customFormat="1" ht="16.5" customHeight="1">
      <c r="B612" s="32"/>
      <c r="C612" s="183" t="s">
        <v>1030</v>
      </c>
      <c r="D612" s="183" t="s">
        <v>612</v>
      </c>
      <c r="E612" s="184" t="s">
        <v>1128</v>
      </c>
      <c r="F612" s="185" t="s">
        <v>1129</v>
      </c>
      <c r="G612" s="186" t="s">
        <v>200</v>
      </c>
      <c r="H612" s="187">
        <v>1002.144</v>
      </c>
      <c r="I612" s="188"/>
      <c r="J612" s="189">
        <f>ROUND(I612*H612,2)</f>
        <v>0</v>
      </c>
      <c r="K612" s="185" t="s">
        <v>201</v>
      </c>
      <c r="L612" s="190"/>
      <c r="M612" s="191" t="s">
        <v>1</v>
      </c>
      <c r="N612" s="192" t="s">
        <v>42</v>
      </c>
      <c r="P612" s="145">
        <f>O612*H612</f>
        <v>0</v>
      </c>
      <c r="Q612" s="145">
        <v>2.8E-3</v>
      </c>
      <c r="R612" s="145">
        <f>Q612*H612</f>
        <v>2.8060032000000001</v>
      </c>
      <c r="S612" s="145">
        <v>0</v>
      </c>
      <c r="T612" s="146">
        <f>S612*H612</f>
        <v>0</v>
      </c>
      <c r="AR612" s="147" t="s">
        <v>394</v>
      </c>
      <c r="AT612" s="147" t="s">
        <v>612</v>
      </c>
      <c r="AU612" s="147" t="s">
        <v>86</v>
      </c>
      <c r="AY612" s="17" t="s">
        <v>195</v>
      </c>
      <c r="BE612" s="148">
        <f>IF(N612="základní",J612,0)</f>
        <v>0</v>
      </c>
      <c r="BF612" s="148">
        <f>IF(N612="snížená",J612,0)</f>
        <v>0</v>
      </c>
      <c r="BG612" s="148">
        <f>IF(N612="zákl. přenesená",J612,0)</f>
        <v>0</v>
      </c>
      <c r="BH612" s="148">
        <f>IF(N612="sníž. přenesená",J612,0)</f>
        <v>0</v>
      </c>
      <c r="BI612" s="148">
        <f>IF(N612="nulová",J612,0)</f>
        <v>0</v>
      </c>
      <c r="BJ612" s="17" t="s">
        <v>84</v>
      </c>
      <c r="BK612" s="148">
        <f>ROUND(I612*H612,2)</f>
        <v>0</v>
      </c>
      <c r="BL612" s="17" t="s">
        <v>300</v>
      </c>
      <c r="BM612" s="147" t="s">
        <v>2641</v>
      </c>
    </row>
    <row r="613" spans="2:65" s="12" customFormat="1" ht="10.199999999999999">
      <c r="B613" s="149"/>
      <c r="D613" s="150" t="s">
        <v>204</v>
      </c>
      <c r="E613" s="151" t="s">
        <v>1</v>
      </c>
      <c r="F613" s="152" t="s">
        <v>1125</v>
      </c>
      <c r="H613" s="151" t="s">
        <v>1</v>
      </c>
      <c r="I613" s="153"/>
      <c r="L613" s="149"/>
      <c r="M613" s="154"/>
      <c r="T613" s="155"/>
      <c r="AT613" s="151" t="s">
        <v>204</v>
      </c>
      <c r="AU613" s="151" t="s">
        <v>86</v>
      </c>
      <c r="AV613" s="12" t="s">
        <v>84</v>
      </c>
      <c r="AW613" s="12" t="s">
        <v>32</v>
      </c>
      <c r="AX613" s="12" t="s">
        <v>77</v>
      </c>
      <c r="AY613" s="151" t="s">
        <v>195</v>
      </c>
    </row>
    <row r="614" spans="2:65" s="13" customFormat="1" ht="10.199999999999999">
      <c r="B614" s="156"/>
      <c r="D614" s="150" t="s">
        <v>204</v>
      </c>
      <c r="E614" s="157" t="s">
        <v>1</v>
      </c>
      <c r="F614" s="158" t="s">
        <v>2202</v>
      </c>
      <c r="H614" s="159">
        <v>911.04</v>
      </c>
      <c r="I614" s="160"/>
      <c r="L614" s="156"/>
      <c r="M614" s="161"/>
      <c r="T614" s="162"/>
      <c r="AT614" s="157" t="s">
        <v>204</v>
      </c>
      <c r="AU614" s="157" t="s">
        <v>86</v>
      </c>
      <c r="AV614" s="13" t="s">
        <v>86</v>
      </c>
      <c r="AW614" s="13" t="s">
        <v>32</v>
      </c>
      <c r="AX614" s="13" t="s">
        <v>84</v>
      </c>
      <c r="AY614" s="157" t="s">
        <v>195</v>
      </c>
    </row>
    <row r="615" spans="2:65" s="13" customFormat="1" ht="10.199999999999999">
      <c r="B615" s="156"/>
      <c r="D615" s="150" t="s">
        <v>204</v>
      </c>
      <c r="F615" s="158" t="s">
        <v>2204</v>
      </c>
      <c r="H615" s="159">
        <v>1002.144</v>
      </c>
      <c r="I615" s="160"/>
      <c r="L615" s="156"/>
      <c r="M615" s="161"/>
      <c r="T615" s="162"/>
      <c r="AT615" s="157" t="s">
        <v>204</v>
      </c>
      <c r="AU615" s="157" t="s">
        <v>86</v>
      </c>
      <c r="AV615" s="13" t="s">
        <v>86</v>
      </c>
      <c r="AW615" s="13" t="s">
        <v>4</v>
      </c>
      <c r="AX615" s="13" t="s">
        <v>84</v>
      </c>
      <c r="AY615" s="157" t="s">
        <v>195</v>
      </c>
    </row>
    <row r="616" spans="2:65" s="1" customFormat="1" ht="24.15" customHeight="1">
      <c r="B616" s="32"/>
      <c r="C616" s="136" t="s">
        <v>1034</v>
      </c>
      <c r="D616" s="136" t="s">
        <v>197</v>
      </c>
      <c r="E616" s="137" t="s">
        <v>1145</v>
      </c>
      <c r="F616" s="138" t="s">
        <v>1146</v>
      </c>
      <c r="G616" s="139" t="s">
        <v>237</v>
      </c>
      <c r="H616" s="140">
        <v>2.806</v>
      </c>
      <c r="I616" s="141"/>
      <c r="J616" s="142">
        <f>ROUND(I616*H616,2)</f>
        <v>0</v>
      </c>
      <c r="K616" s="138" t="s">
        <v>201</v>
      </c>
      <c r="L616" s="32"/>
      <c r="M616" s="143" t="s">
        <v>1</v>
      </c>
      <c r="N616" s="144" t="s">
        <v>42</v>
      </c>
      <c r="P616" s="145">
        <f>O616*H616</f>
        <v>0</v>
      </c>
      <c r="Q616" s="145">
        <v>0</v>
      </c>
      <c r="R616" s="145">
        <f>Q616*H616</f>
        <v>0</v>
      </c>
      <c r="S616" s="145">
        <v>0</v>
      </c>
      <c r="T616" s="146">
        <f>S616*H616</f>
        <v>0</v>
      </c>
      <c r="AR616" s="147" t="s">
        <v>300</v>
      </c>
      <c r="AT616" s="147" t="s">
        <v>197</v>
      </c>
      <c r="AU616" s="147" t="s">
        <v>86</v>
      </c>
      <c r="AY616" s="17" t="s">
        <v>195</v>
      </c>
      <c r="BE616" s="148">
        <f>IF(N616="základní",J616,0)</f>
        <v>0</v>
      </c>
      <c r="BF616" s="148">
        <f>IF(N616="snížená",J616,0)</f>
        <v>0</v>
      </c>
      <c r="BG616" s="148">
        <f>IF(N616="zákl. přenesená",J616,0)</f>
        <v>0</v>
      </c>
      <c r="BH616" s="148">
        <f>IF(N616="sníž. přenesená",J616,0)</f>
        <v>0</v>
      </c>
      <c r="BI616" s="148">
        <f>IF(N616="nulová",J616,0)</f>
        <v>0</v>
      </c>
      <c r="BJ616" s="17" t="s">
        <v>84</v>
      </c>
      <c r="BK616" s="148">
        <f>ROUND(I616*H616,2)</f>
        <v>0</v>
      </c>
      <c r="BL616" s="17" t="s">
        <v>300</v>
      </c>
      <c r="BM616" s="147" t="s">
        <v>2642</v>
      </c>
    </row>
    <row r="617" spans="2:65" s="11" customFormat="1" ht="22.8" customHeight="1">
      <c r="B617" s="124"/>
      <c r="D617" s="125" t="s">
        <v>76</v>
      </c>
      <c r="E617" s="134" t="s">
        <v>421</v>
      </c>
      <c r="F617" s="134" t="s">
        <v>1148</v>
      </c>
      <c r="I617" s="127"/>
      <c r="J617" s="135">
        <f>BK617</f>
        <v>0</v>
      </c>
      <c r="L617" s="124"/>
      <c r="M617" s="129"/>
      <c r="P617" s="130">
        <f>SUM(P618:P621)</f>
        <v>0</v>
      </c>
      <c r="R617" s="130">
        <f>SUM(R618:R621)</f>
        <v>0</v>
      </c>
      <c r="T617" s="131">
        <f>SUM(T618:T621)</f>
        <v>0</v>
      </c>
      <c r="AR617" s="125" t="s">
        <v>86</v>
      </c>
      <c r="AT617" s="132" t="s">
        <v>76</v>
      </c>
      <c r="AU617" s="132" t="s">
        <v>84</v>
      </c>
      <c r="AY617" s="125" t="s">
        <v>195</v>
      </c>
      <c r="BK617" s="133">
        <f>SUM(BK618:BK621)</f>
        <v>0</v>
      </c>
    </row>
    <row r="618" spans="2:65" s="1" customFormat="1" ht="24.15" customHeight="1">
      <c r="B618" s="32"/>
      <c r="C618" s="136" t="s">
        <v>1039</v>
      </c>
      <c r="D618" s="136" t="s">
        <v>197</v>
      </c>
      <c r="E618" s="137" t="s">
        <v>1150</v>
      </c>
      <c r="F618" s="138" t="s">
        <v>1151</v>
      </c>
      <c r="G618" s="139" t="s">
        <v>244</v>
      </c>
      <c r="H618" s="140">
        <v>4</v>
      </c>
      <c r="I618" s="141"/>
      <c r="J618" s="142">
        <f>ROUND(I618*H618,2)</f>
        <v>0</v>
      </c>
      <c r="K618" s="138" t="s">
        <v>249</v>
      </c>
      <c r="L618" s="32"/>
      <c r="M618" s="143" t="s">
        <v>1</v>
      </c>
      <c r="N618" s="144" t="s">
        <v>42</v>
      </c>
      <c r="P618" s="145">
        <f>O618*H618</f>
        <v>0</v>
      </c>
      <c r="Q618" s="145">
        <v>0</v>
      </c>
      <c r="R618" s="145">
        <f>Q618*H618</f>
        <v>0</v>
      </c>
      <c r="S618" s="145">
        <v>0</v>
      </c>
      <c r="T618" s="146">
        <f>S618*H618</f>
        <v>0</v>
      </c>
      <c r="AR618" s="147" t="s">
        <v>300</v>
      </c>
      <c r="AT618" s="147" t="s">
        <v>197</v>
      </c>
      <c r="AU618" s="147" t="s">
        <v>86</v>
      </c>
      <c r="AY618" s="17" t="s">
        <v>195</v>
      </c>
      <c r="BE618" s="148">
        <f>IF(N618="základní",J618,0)</f>
        <v>0</v>
      </c>
      <c r="BF618" s="148">
        <f>IF(N618="snížená",J618,0)</f>
        <v>0</v>
      </c>
      <c r="BG618" s="148">
        <f>IF(N618="zákl. přenesená",J618,0)</f>
        <v>0</v>
      </c>
      <c r="BH618" s="148">
        <f>IF(N618="sníž. přenesená",J618,0)</f>
        <v>0</v>
      </c>
      <c r="BI618" s="148">
        <f>IF(N618="nulová",J618,0)</f>
        <v>0</v>
      </c>
      <c r="BJ618" s="17" t="s">
        <v>84</v>
      </c>
      <c r="BK618" s="148">
        <f>ROUND(I618*H618,2)</f>
        <v>0</v>
      </c>
      <c r="BL618" s="17" t="s">
        <v>300</v>
      </c>
      <c r="BM618" s="147" t="s">
        <v>2643</v>
      </c>
    </row>
    <row r="619" spans="2:65" s="1" customFormat="1" ht="28.8">
      <c r="B619" s="32"/>
      <c r="D619" s="150" t="s">
        <v>251</v>
      </c>
      <c r="F619" s="170" t="s">
        <v>252</v>
      </c>
      <c r="I619" s="171"/>
      <c r="L619" s="32"/>
      <c r="M619" s="172"/>
      <c r="T619" s="56"/>
      <c r="AT619" s="17" t="s">
        <v>251</v>
      </c>
      <c r="AU619" s="17" t="s">
        <v>86</v>
      </c>
    </row>
    <row r="620" spans="2:65" s="12" customFormat="1" ht="10.199999999999999">
      <c r="B620" s="149"/>
      <c r="D620" s="150" t="s">
        <v>204</v>
      </c>
      <c r="E620" s="151" t="s">
        <v>1</v>
      </c>
      <c r="F620" s="152" t="s">
        <v>1153</v>
      </c>
      <c r="H620" s="151" t="s">
        <v>1</v>
      </c>
      <c r="I620" s="153"/>
      <c r="L620" s="149"/>
      <c r="M620" s="154"/>
      <c r="T620" s="155"/>
      <c r="AT620" s="151" t="s">
        <v>204</v>
      </c>
      <c r="AU620" s="151" t="s">
        <v>86</v>
      </c>
      <c r="AV620" s="12" t="s">
        <v>84</v>
      </c>
      <c r="AW620" s="12" t="s">
        <v>32</v>
      </c>
      <c r="AX620" s="12" t="s">
        <v>77</v>
      </c>
      <c r="AY620" s="151" t="s">
        <v>195</v>
      </c>
    </row>
    <row r="621" spans="2:65" s="13" customFormat="1" ht="10.199999999999999">
      <c r="B621" s="156"/>
      <c r="D621" s="150" t="s">
        <v>204</v>
      </c>
      <c r="E621" s="157" t="s">
        <v>1</v>
      </c>
      <c r="F621" s="158" t="s">
        <v>202</v>
      </c>
      <c r="H621" s="159">
        <v>4</v>
      </c>
      <c r="I621" s="160"/>
      <c r="L621" s="156"/>
      <c r="M621" s="161"/>
      <c r="T621" s="162"/>
      <c r="AT621" s="157" t="s">
        <v>204</v>
      </c>
      <c r="AU621" s="157" t="s">
        <v>86</v>
      </c>
      <c r="AV621" s="13" t="s">
        <v>86</v>
      </c>
      <c r="AW621" s="13" t="s">
        <v>32</v>
      </c>
      <c r="AX621" s="13" t="s">
        <v>84</v>
      </c>
      <c r="AY621" s="157" t="s">
        <v>195</v>
      </c>
    </row>
    <row r="622" spans="2:65" s="11" customFormat="1" ht="22.8" customHeight="1">
      <c r="B622" s="124"/>
      <c r="D622" s="125" t="s">
        <v>76</v>
      </c>
      <c r="E622" s="134" t="s">
        <v>1159</v>
      </c>
      <c r="F622" s="134" t="s">
        <v>1160</v>
      </c>
      <c r="I622" s="127"/>
      <c r="J622" s="135">
        <f>BK622</f>
        <v>0</v>
      </c>
      <c r="L622" s="124"/>
      <c r="M622" s="129"/>
      <c r="P622" s="130">
        <f>SUM(P623:P630)</f>
        <v>0</v>
      </c>
      <c r="R622" s="130">
        <f>SUM(R623:R630)</f>
        <v>0.14721988</v>
      </c>
      <c r="T622" s="131">
        <f>SUM(T623:T630)</f>
        <v>0</v>
      </c>
      <c r="AR622" s="125" t="s">
        <v>86</v>
      </c>
      <c r="AT622" s="132" t="s">
        <v>76</v>
      </c>
      <c r="AU622" s="132" t="s">
        <v>84</v>
      </c>
      <c r="AY622" s="125" t="s">
        <v>195</v>
      </c>
      <c r="BK622" s="133">
        <f>SUM(BK623:BK630)</f>
        <v>0</v>
      </c>
    </row>
    <row r="623" spans="2:65" s="1" customFormat="1" ht="16.5" customHeight="1">
      <c r="B623" s="32"/>
      <c r="C623" s="136" t="s">
        <v>1044</v>
      </c>
      <c r="D623" s="136" t="s">
        <v>197</v>
      </c>
      <c r="E623" s="137" t="s">
        <v>1162</v>
      </c>
      <c r="F623" s="138" t="s">
        <v>1163</v>
      </c>
      <c r="G623" s="139" t="s">
        <v>329</v>
      </c>
      <c r="H623" s="140">
        <v>146</v>
      </c>
      <c r="I623" s="141"/>
      <c r="J623" s="142">
        <f>ROUND(I623*H623,2)</f>
        <v>0</v>
      </c>
      <c r="K623" s="138" t="s">
        <v>249</v>
      </c>
      <c r="L623" s="32"/>
      <c r="M623" s="143" t="s">
        <v>1</v>
      </c>
      <c r="N623" s="144" t="s">
        <v>42</v>
      </c>
      <c r="P623" s="145">
        <f>O623*H623</f>
        <v>0</v>
      </c>
      <c r="Q623" s="145">
        <v>0</v>
      </c>
      <c r="R623" s="145">
        <f>Q623*H623</f>
        <v>0</v>
      </c>
      <c r="S623" s="145">
        <v>0</v>
      </c>
      <c r="T623" s="146">
        <f>S623*H623</f>
        <v>0</v>
      </c>
      <c r="AR623" s="147" t="s">
        <v>300</v>
      </c>
      <c r="AT623" s="147" t="s">
        <v>197</v>
      </c>
      <c r="AU623" s="147" t="s">
        <v>86</v>
      </c>
      <c r="AY623" s="17" t="s">
        <v>195</v>
      </c>
      <c r="BE623" s="148">
        <f>IF(N623="základní",J623,0)</f>
        <v>0</v>
      </c>
      <c r="BF623" s="148">
        <f>IF(N623="snížená",J623,0)</f>
        <v>0</v>
      </c>
      <c r="BG623" s="148">
        <f>IF(N623="zákl. přenesená",J623,0)</f>
        <v>0</v>
      </c>
      <c r="BH623" s="148">
        <f>IF(N623="sníž. přenesená",J623,0)</f>
        <v>0</v>
      </c>
      <c r="BI623" s="148">
        <f>IF(N623="nulová",J623,0)</f>
        <v>0</v>
      </c>
      <c r="BJ623" s="17" t="s">
        <v>84</v>
      </c>
      <c r="BK623" s="148">
        <f>ROUND(I623*H623,2)</f>
        <v>0</v>
      </c>
      <c r="BL623" s="17" t="s">
        <v>300</v>
      </c>
      <c r="BM623" s="147" t="s">
        <v>2644</v>
      </c>
    </row>
    <row r="624" spans="2:65" s="12" customFormat="1" ht="10.199999999999999">
      <c r="B624" s="149"/>
      <c r="D624" s="150" t="s">
        <v>204</v>
      </c>
      <c r="E624" s="151" t="s">
        <v>1</v>
      </c>
      <c r="F624" s="152" t="s">
        <v>1165</v>
      </c>
      <c r="H624" s="151" t="s">
        <v>1</v>
      </c>
      <c r="I624" s="153"/>
      <c r="L624" s="149"/>
      <c r="M624" s="154"/>
      <c r="T624" s="155"/>
      <c r="AT624" s="151" t="s">
        <v>204</v>
      </c>
      <c r="AU624" s="151" t="s">
        <v>86</v>
      </c>
      <c r="AV624" s="12" t="s">
        <v>84</v>
      </c>
      <c r="AW624" s="12" t="s">
        <v>32</v>
      </c>
      <c r="AX624" s="12" t="s">
        <v>77</v>
      </c>
      <c r="AY624" s="151" t="s">
        <v>195</v>
      </c>
    </row>
    <row r="625" spans="2:65" s="13" customFormat="1" ht="10.199999999999999">
      <c r="B625" s="156"/>
      <c r="D625" s="150" t="s">
        <v>204</v>
      </c>
      <c r="E625" s="157" t="s">
        <v>1</v>
      </c>
      <c r="F625" s="158" t="s">
        <v>2208</v>
      </c>
      <c r="H625" s="159">
        <v>146</v>
      </c>
      <c r="I625" s="160"/>
      <c r="L625" s="156"/>
      <c r="M625" s="161"/>
      <c r="T625" s="162"/>
      <c r="AT625" s="157" t="s">
        <v>204</v>
      </c>
      <c r="AU625" s="157" t="s">
        <v>86</v>
      </c>
      <c r="AV625" s="13" t="s">
        <v>86</v>
      </c>
      <c r="AW625" s="13" t="s">
        <v>32</v>
      </c>
      <c r="AX625" s="13" t="s">
        <v>84</v>
      </c>
      <c r="AY625" s="157" t="s">
        <v>195</v>
      </c>
    </row>
    <row r="626" spans="2:65" s="1" customFormat="1" ht="21.75" customHeight="1">
      <c r="B626" s="32"/>
      <c r="C626" s="183" t="s">
        <v>1049</v>
      </c>
      <c r="D626" s="183" t="s">
        <v>612</v>
      </c>
      <c r="E626" s="184" t="s">
        <v>1168</v>
      </c>
      <c r="F626" s="185" t="s">
        <v>1169</v>
      </c>
      <c r="G626" s="186" t="s">
        <v>214</v>
      </c>
      <c r="H626" s="187">
        <v>0.25700000000000001</v>
      </c>
      <c r="I626" s="188"/>
      <c r="J626" s="189">
        <f>ROUND(I626*H626,2)</f>
        <v>0</v>
      </c>
      <c r="K626" s="185" t="s">
        <v>201</v>
      </c>
      <c r="L626" s="190"/>
      <c r="M626" s="191" t="s">
        <v>1</v>
      </c>
      <c r="N626" s="192" t="s">
        <v>42</v>
      </c>
      <c r="P626" s="145">
        <f>O626*H626</f>
        <v>0</v>
      </c>
      <c r="Q626" s="145">
        <v>0.55000000000000004</v>
      </c>
      <c r="R626" s="145">
        <f>Q626*H626</f>
        <v>0.14135</v>
      </c>
      <c r="S626" s="145">
        <v>0</v>
      </c>
      <c r="T626" s="146">
        <f>S626*H626</f>
        <v>0</v>
      </c>
      <c r="AR626" s="147" t="s">
        <v>394</v>
      </c>
      <c r="AT626" s="147" t="s">
        <v>612</v>
      </c>
      <c r="AU626" s="147" t="s">
        <v>86</v>
      </c>
      <c r="AY626" s="17" t="s">
        <v>195</v>
      </c>
      <c r="BE626" s="148">
        <f>IF(N626="základní",J626,0)</f>
        <v>0</v>
      </c>
      <c r="BF626" s="148">
        <f>IF(N626="snížená",J626,0)</f>
        <v>0</v>
      </c>
      <c r="BG626" s="148">
        <f>IF(N626="zákl. přenesená",J626,0)</f>
        <v>0</v>
      </c>
      <c r="BH626" s="148">
        <f>IF(N626="sníž. přenesená",J626,0)</f>
        <v>0</v>
      </c>
      <c r="BI626" s="148">
        <f>IF(N626="nulová",J626,0)</f>
        <v>0</v>
      </c>
      <c r="BJ626" s="17" t="s">
        <v>84</v>
      </c>
      <c r="BK626" s="148">
        <f>ROUND(I626*H626,2)</f>
        <v>0</v>
      </c>
      <c r="BL626" s="17" t="s">
        <v>300</v>
      </c>
      <c r="BM626" s="147" t="s">
        <v>2645</v>
      </c>
    </row>
    <row r="627" spans="2:65" s="13" customFormat="1" ht="10.199999999999999">
      <c r="B627" s="156"/>
      <c r="D627" s="150" t="s">
        <v>204</v>
      </c>
      <c r="E627" s="157" t="s">
        <v>1</v>
      </c>
      <c r="F627" s="158" t="s">
        <v>2210</v>
      </c>
      <c r="H627" s="159">
        <v>0.25700000000000001</v>
      </c>
      <c r="I627" s="160"/>
      <c r="L627" s="156"/>
      <c r="M627" s="161"/>
      <c r="T627" s="162"/>
      <c r="AT627" s="157" t="s">
        <v>204</v>
      </c>
      <c r="AU627" s="157" t="s">
        <v>86</v>
      </c>
      <c r="AV627" s="13" t="s">
        <v>86</v>
      </c>
      <c r="AW627" s="13" t="s">
        <v>32</v>
      </c>
      <c r="AX627" s="13" t="s">
        <v>84</v>
      </c>
      <c r="AY627" s="157" t="s">
        <v>195</v>
      </c>
    </row>
    <row r="628" spans="2:65" s="1" customFormat="1" ht="24.15" customHeight="1">
      <c r="B628" s="32"/>
      <c r="C628" s="136" t="s">
        <v>1052</v>
      </c>
      <c r="D628" s="136" t="s">
        <v>197</v>
      </c>
      <c r="E628" s="137" t="s">
        <v>1173</v>
      </c>
      <c r="F628" s="138" t="s">
        <v>1174</v>
      </c>
      <c r="G628" s="139" t="s">
        <v>214</v>
      </c>
      <c r="H628" s="140">
        <v>0.25700000000000001</v>
      </c>
      <c r="I628" s="141"/>
      <c r="J628" s="142">
        <f>ROUND(I628*H628,2)</f>
        <v>0</v>
      </c>
      <c r="K628" s="138" t="s">
        <v>201</v>
      </c>
      <c r="L628" s="32"/>
      <c r="M628" s="143" t="s">
        <v>1</v>
      </c>
      <c r="N628" s="144" t="s">
        <v>42</v>
      </c>
      <c r="P628" s="145">
        <f>O628*H628</f>
        <v>0</v>
      </c>
      <c r="Q628" s="145">
        <v>2.2839999999999999E-2</v>
      </c>
      <c r="R628" s="145">
        <f>Q628*H628</f>
        <v>5.8698800000000001E-3</v>
      </c>
      <c r="S628" s="145">
        <v>0</v>
      </c>
      <c r="T628" s="146">
        <f>S628*H628</f>
        <v>0</v>
      </c>
      <c r="AR628" s="147" t="s">
        <v>300</v>
      </c>
      <c r="AT628" s="147" t="s">
        <v>197</v>
      </c>
      <c r="AU628" s="147" t="s">
        <v>86</v>
      </c>
      <c r="AY628" s="17" t="s">
        <v>195</v>
      </c>
      <c r="BE628" s="148">
        <f>IF(N628="základní",J628,0)</f>
        <v>0</v>
      </c>
      <c r="BF628" s="148">
        <f>IF(N628="snížená",J628,0)</f>
        <v>0</v>
      </c>
      <c r="BG628" s="148">
        <f>IF(N628="zákl. přenesená",J628,0)</f>
        <v>0</v>
      </c>
      <c r="BH628" s="148">
        <f>IF(N628="sníž. přenesená",J628,0)</f>
        <v>0</v>
      </c>
      <c r="BI628" s="148">
        <f>IF(N628="nulová",J628,0)</f>
        <v>0</v>
      </c>
      <c r="BJ628" s="17" t="s">
        <v>84</v>
      </c>
      <c r="BK628" s="148">
        <f>ROUND(I628*H628,2)</f>
        <v>0</v>
      </c>
      <c r="BL628" s="17" t="s">
        <v>300</v>
      </c>
      <c r="BM628" s="147" t="s">
        <v>2646</v>
      </c>
    </row>
    <row r="629" spans="2:65" s="13" customFormat="1" ht="10.199999999999999">
      <c r="B629" s="156"/>
      <c r="D629" s="150" t="s">
        <v>204</v>
      </c>
      <c r="E629" s="157" t="s">
        <v>1</v>
      </c>
      <c r="F629" s="158" t="s">
        <v>2212</v>
      </c>
      <c r="H629" s="159">
        <v>0.25700000000000001</v>
      </c>
      <c r="I629" s="160"/>
      <c r="L629" s="156"/>
      <c r="M629" s="161"/>
      <c r="T629" s="162"/>
      <c r="AT629" s="157" t="s">
        <v>204</v>
      </c>
      <c r="AU629" s="157" t="s">
        <v>86</v>
      </c>
      <c r="AV629" s="13" t="s">
        <v>86</v>
      </c>
      <c r="AW629" s="13" t="s">
        <v>32</v>
      </c>
      <c r="AX629" s="13" t="s">
        <v>84</v>
      </c>
      <c r="AY629" s="157" t="s">
        <v>195</v>
      </c>
    </row>
    <row r="630" spans="2:65" s="1" customFormat="1" ht="24.15" customHeight="1">
      <c r="B630" s="32"/>
      <c r="C630" s="136" t="s">
        <v>1064</v>
      </c>
      <c r="D630" s="136" t="s">
        <v>197</v>
      </c>
      <c r="E630" s="137" t="s">
        <v>1177</v>
      </c>
      <c r="F630" s="138" t="s">
        <v>1178</v>
      </c>
      <c r="G630" s="139" t="s">
        <v>237</v>
      </c>
      <c r="H630" s="140">
        <v>0.14699999999999999</v>
      </c>
      <c r="I630" s="141"/>
      <c r="J630" s="142">
        <f>ROUND(I630*H630,2)</f>
        <v>0</v>
      </c>
      <c r="K630" s="138" t="s">
        <v>201</v>
      </c>
      <c r="L630" s="32"/>
      <c r="M630" s="143" t="s">
        <v>1</v>
      </c>
      <c r="N630" s="144" t="s">
        <v>42</v>
      </c>
      <c r="P630" s="145">
        <f>O630*H630</f>
        <v>0</v>
      </c>
      <c r="Q630" s="145">
        <v>0</v>
      </c>
      <c r="R630" s="145">
        <f>Q630*H630</f>
        <v>0</v>
      </c>
      <c r="S630" s="145">
        <v>0</v>
      </c>
      <c r="T630" s="146">
        <f>S630*H630</f>
        <v>0</v>
      </c>
      <c r="AR630" s="147" t="s">
        <v>300</v>
      </c>
      <c r="AT630" s="147" t="s">
        <v>197</v>
      </c>
      <c r="AU630" s="147" t="s">
        <v>86</v>
      </c>
      <c r="AY630" s="17" t="s">
        <v>195</v>
      </c>
      <c r="BE630" s="148">
        <f>IF(N630="základní",J630,0)</f>
        <v>0</v>
      </c>
      <c r="BF630" s="148">
        <f>IF(N630="snížená",J630,0)</f>
        <v>0</v>
      </c>
      <c r="BG630" s="148">
        <f>IF(N630="zákl. přenesená",J630,0)</f>
        <v>0</v>
      </c>
      <c r="BH630" s="148">
        <f>IF(N630="sníž. přenesená",J630,0)</f>
        <v>0</v>
      </c>
      <c r="BI630" s="148">
        <f>IF(N630="nulová",J630,0)</f>
        <v>0</v>
      </c>
      <c r="BJ630" s="17" t="s">
        <v>84</v>
      </c>
      <c r="BK630" s="148">
        <f>ROUND(I630*H630,2)</f>
        <v>0</v>
      </c>
      <c r="BL630" s="17" t="s">
        <v>300</v>
      </c>
      <c r="BM630" s="147" t="s">
        <v>2647</v>
      </c>
    </row>
    <row r="631" spans="2:65" s="11" customFormat="1" ht="22.8" customHeight="1">
      <c r="B631" s="124"/>
      <c r="D631" s="125" t="s">
        <v>76</v>
      </c>
      <c r="E631" s="134" t="s">
        <v>444</v>
      </c>
      <c r="F631" s="134" t="s">
        <v>445</v>
      </c>
      <c r="I631" s="127"/>
      <c r="J631" s="135">
        <f>BK631</f>
        <v>0</v>
      </c>
      <c r="L631" s="124"/>
      <c r="M631" s="129"/>
      <c r="P631" s="130">
        <f>SUM(P632:P653)</f>
        <v>0</v>
      </c>
      <c r="R631" s="130">
        <f>SUM(R632:R653)</f>
        <v>0.51763539999999986</v>
      </c>
      <c r="T631" s="131">
        <f>SUM(T632:T653)</f>
        <v>0</v>
      </c>
      <c r="AR631" s="125" t="s">
        <v>86</v>
      </c>
      <c r="AT631" s="132" t="s">
        <v>76</v>
      </c>
      <c r="AU631" s="132" t="s">
        <v>84</v>
      </c>
      <c r="AY631" s="125" t="s">
        <v>195</v>
      </c>
      <c r="BK631" s="133">
        <f>SUM(BK632:BK653)</f>
        <v>0</v>
      </c>
    </row>
    <row r="632" spans="2:65" s="1" customFormat="1" ht="24.15" customHeight="1">
      <c r="B632" s="32"/>
      <c r="C632" s="136" t="s">
        <v>1070</v>
      </c>
      <c r="D632" s="136" t="s">
        <v>197</v>
      </c>
      <c r="E632" s="137" t="s">
        <v>1181</v>
      </c>
      <c r="F632" s="138" t="s">
        <v>1182</v>
      </c>
      <c r="G632" s="139" t="s">
        <v>329</v>
      </c>
      <c r="H632" s="140">
        <v>73</v>
      </c>
      <c r="I632" s="141"/>
      <c r="J632" s="142">
        <f>ROUND(I632*H632,2)</f>
        <v>0</v>
      </c>
      <c r="K632" s="138" t="s">
        <v>201</v>
      </c>
      <c r="L632" s="32"/>
      <c r="M632" s="143" t="s">
        <v>1</v>
      </c>
      <c r="N632" s="144" t="s">
        <v>42</v>
      </c>
      <c r="P632" s="145">
        <f>O632*H632</f>
        <v>0</v>
      </c>
      <c r="Q632" s="145">
        <v>1.3799999999999999E-3</v>
      </c>
      <c r="R632" s="145">
        <f>Q632*H632</f>
        <v>0.10074</v>
      </c>
      <c r="S632" s="145">
        <v>0</v>
      </c>
      <c r="T632" s="146">
        <f>S632*H632</f>
        <v>0</v>
      </c>
      <c r="AR632" s="147" t="s">
        <v>300</v>
      </c>
      <c r="AT632" s="147" t="s">
        <v>197</v>
      </c>
      <c r="AU632" s="147" t="s">
        <v>86</v>
      </c>
      <c r="AY632" s="17" t="s">
        <v>195</v>
      </c>
      <c r="BE632" s="148">
        <f>IF(N632="základní",J632,0)</f>
        <v>0</v>
      </c>
      <c r="BF632" s="148">
        <f>IF(N632="snížená",J632,0)</f>
        <v>0</v>
      </c>
      <c r="BG632" s="148">
        <f>IF(N632="zákl. přenesená",J632,0)</f>
        <v>0</v>
      </c>
      <c r="BH632" s="148">
        <f>IF(N632="sníž. přenesená",J632,0)</f>
        <v>0</v>
      </c>
      <c r="BI632" s="148">
        <f>IF(N632="nulová",J632,0)</f>
        <v>0</v>
      </c>
      <c r="BJ632" s="17" t="s">
        <v>84</v>
      </c>
      <c r="BK632" s="148">
        <f>ROUND(I632*H632,2)</f>
        <v>0</v>
      </c>
      <c r="BL632" s="17" t="s">
        <v>300</v>
      </c>
      <c r="BM632" s="147" t="s">
        <v>2648</v>
      </c>
    </row>
    <row r="633" spans="2:65" s="12" customFormat="1" ht="10.199999999999999">
      <c r="B633" s="149"/>
      <c r="D633" s="150" t="s">
        <v>204</v>
      </c>
      <c r="E633" s="151" t="s">
        <v>1</v>
      </c>
      <c r="F633" s="152" t="s">
        <v>1165</v>
      </c>
      <c r="H633" s="151" t="s">
        <v>1</v>
      </c>
      <c r="I633" s="153"/>
      <c r="L633" s="149"/>
      <c r="M633" s="154"/>
      <c r="T633" s="155"/>
      <c r="AT633" s="151" t="s">
        <v>204</v>
      </c>
      <c r="AU633" s="151" t="s">
        <v>86</v>
      </c>
      <c r="AV633" s="12" t="s">
        <v>84</v>
      </c>
      <c r="AW633" s="12" t="s">
        <v>32</v>
      </c>
      <c r="AX633" s="12" t="s">
        <v>77</v>
      </c>
      <c r="AY633" s="151" t="s">
        <v>195</v>
      </c>
    </row>
    <row r="634" spans="2:65" s="12" customFormat="1" ht="10.199999999999999">
      <c r="B634" s="149"/>
      <c r="D634" s="150" t="s">
        <v>204</v>
      </c>
      <c r="E634" s="151" t="s">
        <v>1</v>
      </c>
      <c r="F634" s="152" t="s">
        <v>1184</v>
      </c>
      <c r="H634" s="151" t="s">
        <v>1</v>
      </c>
      <c r="I634" s="153"/>
      <c r="L634" s="149"/>
      <c r="M634" s="154"/>
      <c r="T634" s="155"/>
      <c r="AT634" s="151" t="s">
        <v>204</v>
      </c>
      <c r="AU634" s="151" t="s">
        <v>86</v>
      </c>
      <c r="AV634" s="12" t="s">
        <v>84</v>
      </c>
      <c r="AW634" s="12" t="s">
        <v>32</v>
      </c>
      <c r="AX634" s="12" t="s">
        <v>77</v>
      </c>
      <c r="AY634" s="151" t="s">
        <v>195</v>
      </c>
    </row>
    <row r="635" spans="2:65" s="13" customFormat="1" ht="10.199999999999999">
      <c r="B635" s="156"/>
      <c r="D635" s="150" t="s">
        <v>204</v>
      </c>
      <c r="E635" s="157" t="s">
        <v>1</v>
      </c>
      <c r="F635" s="158" t="s">
        <v>2215</v>
      </c>
      <c r="H635" s="159">
        <v>73</v>
      </c>
      <c r="I635" s="160"/>
      <c r="L635" s="156"/>
      <c r="M635" s="161"/>
      <c r="T635" s="162"/>
      <c r="AT635" s="157" t="s">
        <v>204</v>
      </c>
      <c r="AU635" s="157" t="s">
        <v>86</v>
      </c>
      <c r="AV635" s="13" t="s">
        <v>86</v>
      </c>
      <c r="AW635" s="13" t="s">
        <v>32</v>
      </c>
      <c r="AX635" s="13" t="s">
        <v>84</v>
      </c>
      <c r="AY635" s="157" t="s">
        <v>195</v>
      </c>
    </row>
    <row r="636" spans="2:65" s="1" customFormat="1" ht="33" customHeight="1">
      <c r="B636" s="32"/>
      <c r="C636" s="136" t="s">
        <v>1075</v>
      </c>
      <c r="D636" s="136" t="s">
        <v>197</v>
      </c>
      <c r="E636" s="137" t="s">
        <v>1187</v>
      </c>
      <c r="F636" s="138" t="s">
        <v>1188</v>
      </c>
      <c r="G636" s="139" t="s">
        <v>329</v>
      </c>
      <c r="H636" s="140">
        <v>36.5</v>
      </c>
      <c r="I636" s="141"/>
      <c r="J636" s="142">
        <f>ROUND(I636*H636,2)</f>
        <v>0</v>
      </c>
      <c r="K636" s="138" t="s">
        <v>201</v>
      </c>
      <c r="L636" s="32"/>
      <c r="M636" s="143" t="s">
        <v>1</v>
      </c>
      <c r="N636" s="144" t="s">
        <v>42</v>
      </c>
      <c r="P636" s="145">
        <f>O636*H636</f>
        <v>0</v>
      </c>
      <c r="Q636" s="145">
        <v>4.3699999999999998E-3</v>
      </c>
      <c r="R636" s="145">
        <f>Q636*H636</f>
        <v>0.15950499999999998</v>
      </c>
      <c r="S636" s="145">
        <v>0</v>
      </c>
      <c r="T636" s="146">
        <f>S636*H636</f>
        <v>0</v>
      </c>
      <c r="AR636" s="147" t="s">
        <v>300</v>
      </c>
      <c r="AT636" s="147" t="s">
        <v>197</v>
      </c>
      <c r="AU636" s="147" t="s">
        <v>86</v>
      </c>
      <c r="AY636" s="17" t="s">
        <v>195</v>
      </c>
      <c r="BE636" s="148">
        <f>IF(N636="základní",J636,0)</f>
        <v>0</v>
      </c>
      <c r="BF636" s="148">
        <f>IF(N636="snížená",J636,0)</f>
        <v>0</v>
      </c>
      <c r="BG636" s="148">
        <f>IF(N636="zákl. přenesená",J636,0)</f>
        <v>0</v>
      </c>
      <c r="BH636" s="148">
        <f>IF(N636="sníž. přenesená",J636,0)</f>
        <v>0</v>
      </c>
      <c r="BI636" s="148">
        <f>IF(N636="nulová",J636,0)</f>
        <v>0</v>
      </c>
      <c r="BJ636" s="17" t="s">
        <v>84</v>
      </c>
      <c r="BK636" s="148">
        <f>ROUND(I636*H636,2)</f>
        <v>0</v>
      </c>
      <c r="BL636" s="17" t="s">
        <v>300</v>
      </c>
      <c r="BM636" s="147" t="s">
        <v>2649</v>
      </c>
    </row>
    <row r="637" spans="2:65" s="12" customFormat="1" ht="10.199999999999999">
      <c r="B637" s="149"/>
      <c r="D637" s="150" t="s">
        <v>204</v>
      </c>
      <c r="E637" s="151" t="s">
        <v>1</v>
      </c>
      <c r="F637" s="152" t="s">
        <v>1190</v>
      </c>
      <c r="H637" s="151" t="s">
        <v>1</v>
      </c>
      <c r="I637" s="153"/>
      <c r="L637" s="149"/>
      <c r="M637" s="154"/>
      <c r="T637" s="155"/>
      <c r="AT637" s="151" t="s">
        <v>204</v>
      </c>
      <c r="AU637" s="151" t="s">
        <v>86</v>
      </c>
      <c r="AV637" s="12" t="s">
        <v>84</v>
      </c>
      <c r="AW637" s="12" t="s">
        <v>32</v>
      </c>
      <c r="AX637" s="12" t="s">
        <v>77</v>
      </c>
      <c r="AY637" s="151" t="s">
        <v>195</v>
      </c>
    </row>
    <row r="638" spans="2:65" s="13" customFormat="1" ht="10.199999999999999">
      <c r="B638" s="156"/>
      <c r="D638" s="150" t="s">
        <v>204</v>
      </c>
      <c r="E638" s="157" t="s">
        <v>1</v>
      </c>
      <c r="F638" s="158" t="s">
        <v>1979</v>
      </c>
      <c r="H638" s="159">
        <v>36.5</v>
      </c>
      <c r="I638" s="160"/>
      <c r="L638" s="156"/>
      <c r="M638" s="161"/>
      <c r="T638" s="162"/>
      <c r="AT638" s="157" t="s">
        <v>204</v>
      </c>
      <c r="AU638" s="157" t="s">
        <v>86</v>
      </c>
      <c r="AV638" s="13" t="s">
        <v>86</v>
      </c>
      <c r="AW638" s="13" t="s">
        <v>32</v>
      </c>
      <c r="AX638" s="13" t="s">
        <v>84</v>
      </c>
      <c r="AY638" s="157" t="s">
        <v>195</v>
      </c>
    </row>
    <row r="639" spans="2:65" s="1" customFormat="1" ht="33" customHeight="1">
      <c r="B639" s="32"/>
      <c r="C639" s="136" t="s">
        <v>1079</v>
      </c>
      <c r="D639" s="136" t="s">
        <v>197</v>
      </c>
      <c r="E639" s="137" t="s">
        <v>1193</v>
      </c>
      <c r="F639" s="138" t="s">
        <v>1194</v>
      </c>
      <c r="G639" s="139" t="s">
        <v>329</v>
      </c>
      <c r="H639" s="140">
        <v>13.7</v>
      </c>
      <c r="I639" s="141"/>
      <c r="J639" s="142">
        <f>ROUND(I639*H639,2)</f>
        <v>0</v>
      </c>
      <c r="K639" s="138" t="s">
        <v>201</v>
      </c>
      <c r="L639" s="32"/>
      <c r="M639" s="143" t="s">
        <v>1</v>
      </c>
      <c r="N639" s="144" t="s">
        <v>42</v>
      </c>
      <c r="P639" s="145">
        <f>O639*H639</f>
        <v>0</v>
      </c>
      <c r="Q639" s="145">
        <v>5.8399999999999997E-3</v>
      </c>
      <c r="R639" s="145">
        <f>Q639*H639</f>
        <v>8.0007999999999996E-2</v>
      </c>
      <c r="S639" s="145">
        <v>0</v>
      </c>
      <c r="T639" s="146">
        <f>S639*H639</f>
        <v>0</v>
      </c>
      <c r="AR639" s="147" t="s">
        <v>300</v>
      </c>
      <c r="AT639" s="147" t="s">
        <v>197</v>
      </c>
      <c r="AU639" s="147" t="s">
        <v>86</v>
      </c>
      <c r="AY639" s="17" t="s">
        <v>195</v>
      </c>
      <c r="BE639" s="148">
        <f>IF(N639="základní",J639,0)</f>
        <v>0</v>
      </c>
      <c r="BF639" s="148">
        <f>IF(N639="snížená",J639,0)</f>
        <v>0</v>
      </c>
      <c r="BG639" s="148">
        <f>IF(N639="zákl. přenesená",J639,0)</f>
        <v>0</v>
      </c>
      <c r="BH639" s="148">
        <f>IF(N639="sníž. přenesená",J639,0)</f>
        <v>0</v>
      </c>
      <c r="BI639" s="148">
        <f>IF(N639="nulová",J639,0)</f>
        <v>0</v>
      </c>
      <c r="BJ639" s="17" t="s">
        <v>84</v>
      </c>
      <c r="BK639" s="148">
        <f>ROUND(I639*H639,2)</f>
        <v>0</v>
      </c>
      <c r="BL639" s="17" t="s">
        <v>300</v>
      </c>
      <c r="BM639" s="147" t="s">
        <v>2650</v>
      </c>
    </row>
    <row r="640" spans="2:65" s="12" customFormat="1" ht="10.199999999999999">
      <c r="B640" s="149"/>
      <c r="D640" s="150" t="s">
        <v>204</v>
      </c>
      <c r="E640" s="151" t="s">
        <v>1</v>
      </c>
      <c r="F640" s="152" t="s">
        <v>1196</v>
      </c>
      <c r="H640" s="151" t="s">
        <v>1</v>
      </c>
      <c r="I640" s="153"/>
      <c r="L640" s="149"/>
      <c r="M640" s="154"/>
      <c r="T640" s="155"/>
      <c r="AT640" s="151" t="s">
        <v>204</v>
      </c>
      <c r="AU640" s="151" t="s">
        <v>86</v>
      </c>
      <c r="AV640" s="12" t="s">
        <v>84</v>
      </c>
      <c r="AW640" s="12" t="s">
        <v>32</v>
      </c>
      <c r="AX640" s="12" t="s">
        <v>77</v>
      </c>
      <c r="AY640" s="151" t="s">
        <v>195</v>
      </c>
    </row>
    <row r="641" spans="2:65" s="12" customFormat="1" ht="10.199999999999999">
      <c r="B641" s="149"/>
      <c r="D641" s="150" t="s">
        <v>204</v>
      </c>
      <c r="E641" s="151" t="s">
        <v>1</v>
      </c>
      <c r="F641" s="152" t="s">
        <v>1197</v>
      </c>
      <c r="H641" s="151" t="s">
        <v>1</v>
      </c>
      <c r="I641" s="153"/>
      <c r="L641" s="149"/>
      <c r="M641" s="154"/>
      <c r="T641" s="155"/>
      <c r="AT641" s="151" t="s">
        <v>204</v>
      </c>
      <c r="AU641" s="151" t="s">
        <v>86</v>
      </c>
      <c r="AV641" s="12" t="s">
        <v>84</v>
      </c>
      <c r="AW641" s="12" t="s">
        <v>32</v>
      </c>
      <c r="AX641" s="12" t="s">
        <v>77</v>
      </c>
      <c r="AY641" s="151" t="s">
        <v>195</v>
      </c>
    </row>
    <row r="642" spans="2:65" s="13" customFormat="1" ht="10.199999999999999">
      <c r="B642" s="156"/>
      <c r="D642" s="150" t="s">
        <v>204</v>
      </c>
      <c r="E642" s="157" t="s">
        <v>1</v>
      </c>
      <c r="F642" s="158" t="s">
        <v>1982</v>
      </c>
      <c r="H642" s="159">
        <v>13.7</v>
      </c>
      <c r="I642" s="160"/>
      <c r="L642" s="156"/>
      <c r="M642" s="161"/>
      <c r="T642" s="162"/>
      <c r="AT642" s="157" t="s">
        <v>204</v>
      </c>
      <c r="AU642" s="157" t="s">
        <v>86</v>
      </c>
      <c r="AV642" s="13" t="s">
        <v>86</v>
      </c>
      <c r="AW642" s="13" t="s">
        <v>32</v>
      </c>
      <c r="AX642" s="13" t="s">
        <v>84</v>
      </c>
      <c r="AY642" s="157" t="s">
        <v>195</v>
      </c>
    </row>
    <row r="643" spans="2:65" s="1" customFormat="1" ht="24.15" customHeight="1">
      <c r="B643" s="32"/>
      <c r="C643" s="136" t="s">
        <v>1086</v>
      </c>
      <c r="D643" s="136" t="s">
        <v>197</v>
      </c>
      <c r="E643" s="137" t="s">
        <v>1200</v>
      </c>
      <c r="F643" s="138" t="s">
        <v>1201</v>
      </c>
      <c r="G643" s="139" t="s">
        <v>329</v>
      </c>
      <c r="H643" s="140">
        <v>29.04</v>
      </c>
      <c r="I643" s="141"/>
      <c r="J643" s="142">
        <f>ROUND(I643*H643,2)</f>
        <v>0</v>
      </c>
      <c r="K643" s="138" t="s">
        <v>201</v>
      </c>
      <c r="L643" s="32"/>
      <c r="M643" s="143" t="s">
        <v>1</v>
      </c>
      <c r="N643" s="144" t="s">
        <v>42</v>
      </c>
      <c r="P643" s="145">
        <f>O643*H643</f>
        <v>0</v>
      </c>
      <c r="Q643" s="145">
        <v>2.2599999999999999E-3</v>
      </c>
      <c r="R643" s="145">
        <f>Q643*H643</f>
        <v>6.5630399999999992E-2</v>
      </c>
      <c r="S643" s="145">
        <v>0</v>
      </c>
      <c r="T643" s="146">
        <f>S643*H643</f>
        <v>0</v>
      </c>
      <c r="AR643" s="147" t="s">
        <v>300</v>
      </c>
      <c r="AT643" s="147" t="s">
        <v>197</v>
      </c>
      <c r="AU643" s="147" t="s">
        <v>86</v>
      </c>
      <c r="AY643" s="17" t="s">
        <v>195</v>
      </c>
      <c r="BE643" s="148">
        <f>IF(N643="základní",J643,0)</f>
        <v>0</v>
      </c>
      <c r="BF643" s="148">
        <f>IF(N643="snížená",J643,0)</f>
        <v>0</v>
      </c>
      <c r="BG643" s="148">
        <f>IF(N643="zákl. přenesená",J643,0)</f>
        <v>0</v>
      </c>
      <c r="BH643" s="148">
        <f>IF(N643="sníž. přenesená",J643,0)</f>
        <v>0</v>
      </c>
      <c r="BI643" s="148">
        <f>IF(N643="nulová",J643,0)</f>
        <v>0</v>
      </c>
      <c r="BJ643" s="17" t="s">
        <v>84</v>
      </c>
      <c r="BK643" s="148">
        <f>ROUND(I643*H643,2)</f>
        <v>0</v>
      </c>
      <c r="BL643" s="17" t="s">
        <v>300</v>
      </c>
      <c r="BM643" s="147" t="s">
        <v>2651</v>
      </c>
    </row>
    <row r="644" spans="2:65" s="12" customFormat="1" ht="10.199999999999999">
      <c r="B644" s="149"/>
      <c r="D644" s="150" t="s">
        <v>204</v>
      </c>
      <c r="E644" s="151" t="s">
        <v>1</v>
      </c>
      <c r="F644" s="152" t="s">
        <v>915</v>
      </c>
      <c r="H644" s="151" t="s">
        <v>1</v>
      </c>
      <c r="I644" s="153"/>
      <c r="L644" s="149"/>
      <c r="M644" s="154"/>
      <c r="T644" s="155"/>
      <c r="AT644" s="151" t="s">
        <v>204</v>
      </c>
      <c r="AU644" s="151" t="s">
        <v>86</v>
      </c>
      <c r="AV644" s="12" t="s">
        <v>84</v>
      </c>
      <c r="AW644" s="12" t="s">
        <v>32</v>
      </c>
      <c r="AX644" s="12" t="s">
        <v>77</v>
      </c>
      <c r="AY644" s="151" t="s">
        <v>195</v>
      </c>
    </row>
    <row r="645" spans="2:65" s="12" customFormat="1" ht="10.199999999999999">
      <c r="B645" s="149"/>
      <c r="D645" s="150" t="s">
        <v>204</v>
      </c>
      <c r="E645" s="151" t="s">
        <v>1</v>
      </c>
      <c r="F645" s="152" t="s">
        <v>1203</v>
      </c>
      <c r="H645" s="151" t="s">
        <v>1</v>
      </c>
      <c r="I645" s="153"/>
      <c r="L645" s="149"/>
      <c r="M645" s="154"/>
      <c r="T645" s="155"/>
      <c r="AT645" s="151" t="s">
        <v>204</v>
      </c>
      <c r="AU645" s="151" t="s">
        <v>86</v>
      </c>
      <c r="AV645" s="12" t="s">
        <v>84</v>
      </c>
      <c r="AW645" s="12" t="s">
        <v>32</v>
      </c>
      <c r="AX645" s="12" t="s">
        <v>77</v>
      </c>
      <c r="AY645" s="151" t="s">
        <v>195</v>
      </c>
    </row>
    <row r="646" spans="2:65" s="13" customFormat="1" ht="10.199999999999999">
      <c r="B646" s="156"/>
      <c r="D646" s="150" t="s">
        <v>204</v>
      </c>
      <c r="E646" s="157" t="s">
        <v>1</v>
      </c>
      <c r="F646" s="158" t="s">
        <v>1984</v>
      </c>
      <c r="H646" s="159">
        <v>26.4</v>
      </c>
      <c r="I646" s="160"/>
      <c r="L646" s="156"/>
      <c r="M646" s="161"/>
      <c r="T646" s="162"/>
      <c r="AT646" s="157" t="s">
        <v>204</v>
      </c>
      <c r="AU646" s="157" t="s">
        <v>86</v>
      </c>
      <c r="AV646" s="13" t="s">
        <v>86</v>
      </c>
      <c r="AW646" s="13" t="s">
        <v>32</v>
      </c>
      <c r="AX646" s="13" t="s">
        <v>84</v>
      </c>
      <c r="AY646" s="157" t="s">
        <v>195</v>
      </c>
    </row>
    <row r="647" spans="2:65" s="13" customFormat="1" ht="10.199999999999999">
      <c r="B647" s="156"/>
      <c r="D647" s="150" t="s">
        <v>204</v>
      </c>
      <c r="F647" s="158" t="s">
        <v>2219</v>
      </c>
      <c r="H647" s="159">
        <v>29.04</v>
      </c>
      <c r="I647" s="160"/>
      <c r="L647" s="156"/>
      <c r="M647" s="161"/>
      <c r="T647" s="162"/>
      <c r="AT647" s="157" t="s">
        <v>204</v>
      </c>
      <c r="AU647" s="157" t="s">
        <v>86</v>
      </c>
      <c r="AV647" s="13" t="s">
        <v>86</v>
      </c>
      <c r="AW647" s="13" t="s">
        <v>4</v>
      </c>
      <c r="AX647" s="13" t="s">
        <v>84</v>
      </c>
      <c r="AY647" s="157" t="s">
        <v>195</v>
      </c>
    </row>
    <row r="648" spans="2:65" s="1" customFormat="1" ht="24.15" customHeight="1">
      <c r="B648" s="32"/>
      <c r="C648" s="136" t="s">
        <v>1089</v>
      </c>
      <c r="D648" s="136" t="s">
        <v>197</v>
      </c>
      <c r="E648" s="137" t="s">
        <v>1206</v>
      </c>
      <c r="F648" s="138" t="s">
        <v>1207</v>
      </c>
      <c r="G648" s="139" t="s">
        <v>329</v>
      </c>
      <c r="H648" s="140">
        <v>35.9</v>
      </c>
      <c r="I648" s="141"/>
      <c r="J648" s="142">
        <f>ROUND(I648*H648,2)</f>
        <v>0</v>
      </c>
      <c r="K648" s="138" t="s">
        <v>201</v>
      </c>
      <c r="L648" s="32"/>
      <c r="M648" s="143" t="s">
        <v>1</v>
      </c>
      <c r="N648" s="144" t="s">
        <v>42</v>
      </c>
      <c r="P648" s="145">
        <f>O648*H648</f>
        <v>0</v>
      </c>
      <c r="Q648" s="145">
        <v>2.0100000000000001E-3</v>
      </c>
      <c r="R648" s="145">
        <f>Q648*H648</f>
        <v>7.2159000000000001E-2</v>
      </c>
      <c r="S648" s="145">
        <v>0</v>
      </c>
      <c r="T648" s="146">
        <f>S648*H648</f>
        <v>0</v>
      </c>
      <c r="AR648" s="147" t="s">
        <v>202</v>
      </c>
      <c r="AT648" s="147" t="s">
        <v>197</v>
      </c>
      <c r="AU648" s="147" t="s">
        <v>86</v>
      </c>
      <c r="AY648" s="17" t="s">
        <v>195</v>
      </c>
      <c r="BE648" s="148">
        <f>IF(N648="základní",J648,0)</f>
        <v>0</v>
      </c>
      <c r="BF648" s="148">
        <f>IF(N648="snížená",J648,0)</f>
        <v>0</v>
      </c>
      <c r="BG648" s="148">
        <f>IF(N648="zákl. přenesená",J648,0)</f>
        <v>0</v>
      </c>
      <c r="BH648" s="148">
        <f>IF(N648="sníž. přenesená",J648,0)</f>
        <v>0</v>
      </c>
      <c r="BI648" s="148">
        <f>IF(N648="nulová",J648,0)</f>
        <v>0</v>
      </c>
      <c r="BJ648" s="17" t="s">
        <v>84</v>
      </c>
      <c r="BK648" s="148">
        <f>ROUND(I648*H648,2)</f>
        <v>0</v>
      </c>
      <c r="BL648" s="17" t="s">
        <v>202</v>
      </c>
      <c r="BM648" s="147" t="s">
        <v>2652</v>
      </c>
    </row>
    <row r="649" spans="2:65" s="13" customFormat="1" ht="10.199999999999999">
      <c r="B649" s="156"/>
      <c r="D649" s="150" t="s">
        <v>204</v>
      </c>
      <c r="E649" s="157" t="s">
        <v>1</v>
      </c>
      <c r="F649" s="158" t="s">
        <v>2653</v>
      </c>
      <c r="H649" s="159">
        <v>35.9</v>
      </c>
      <c r="I649" s="160"/>
      <c r="L649" s="156"/>
      <c r="M649" s="161"/>
      <c r="T649" s="162"/>
      <c r="AT649" s="157" t="s">
        <v>204</v>
      </c>
      <c r="AU649" s="157" t="s">
        <v>86</v>
      </c>
      <c r="AV649" s="13" t="s">
        <v>86</v>
      </c>
      <c r="AW649" s="13" t="s">
        <v>32</v>
      </c>
      <c r="AX649" s="13" t="s">
        <v>84</v>
      </c>
      <c r="AY649" s="157" t="s">
        <v>195</v>
      </c>
    </row>
    <row r="650" spans="2:65" s="1" customFormat="1" ht="33" customHeight="1">
      <c r="B650" s="32"/>
      <c r="C650" s="136" t="s">
        <v>1091</v>
      </c>
      <c r="D650" s="136" t="s">
        <v>197</v>
      </c>
      <c r="E650" s="137" t="s">
        <v>1210</v>
      </c>
      <c r="F650" s="138" t="s">
        <v>1211</v>
      </c>
      <c r="G650" s="139" t="s">
        <v>329</v>
      </c>
      <c r="H650" s="140">
        <v>13.7</v>
      </c>
      <c r="I650" s="141"/>
      <c r="J650" s="142">
        <f>ROUND(I650*H650,2)</f>
        <v>0</v>
      </c>
      <c r="K650" s="138" t="s">
        <v>201</v>
      </c>
      <c r="L650" s="32"/>
      <c r="M650" s="143" t="s">
        <v>1</v>
      </c>
      <c r="N650" s="144" t="s">
        <v>42</v>
      </c>
      <c r="P650" s="145">
        <f>O650*H650</f>
        <v>0</v>
      </c>
      <c r="Q650" s="145">
        <v>2.8900000000000002E-3</v>
      </c>
      <c r="R650" s="145">
        <f>Q650*H650</f>
        <v>3.9593000000000003E-2</v>
      </c>
      <c r="S650" s="145">
        <v>0</v>
      </c>
      <c r="T650" s="146">
        <f>S650*H650</f>
        <v>0</v>
      </c>
      <c r="AR650" s="147" t="s">
        <v>300</v>
      </c>
      <c r="AT650" s="147" t="s">
        <v>197</v>
      </c>
      <c r="AU650" s="147" t="s">
        <v>86</v>
      </c>
      <c r="AY650" s="17" t="s">
        <v>195</v>
      </c>
      <c r="BE650" s="148">
        <f>IF(N650="základní",J650,0)</f>
        <v>0</v>
      </c>
      <c r="BF650" s="148">
        <f>IF(N650="snížená",J650,0)</f>
        <v>0</v>
      </c>
      <c r="BG650" s="148">
        <f>IF(N650="zákl. přenesená",J650,0)</f>
        <v>0</v>
      </c>
      <c r="BH650" s="148">
        <f>IF(N650="sníž. přenesená",J650,0)</f>
        <v>0</v>
      </c>
      <c r="BI650" s="148">
        <f>IF(N650="nulová",J650,0)</f>
        <v>0</v>
      </c>
      <c r="BJ650" s="17" t="s">
        <v>84</v>
      </c>
      <c r="BK650" s="148">
        <f>ROUND(I650*H650,2)</f>
        <v>0</v>
      </c>
      <c r="BL650" s="17" t="s">
        <v>300</v>
      </c>
      <c r="BM650" s="147" t="s">
        <v>2654</v>
      </c>
    </row>
    <row r="651" spans="2:65" s="12" customFormat="1" ht="10.199999999999999">
      <c r="B651" s="149"/>
      <c r="D651" s="150" t="s">
        <v>204</v>
      </c>
      <c r="E651" s="151" t="s">
        <v>1</v>
      </c>
      <c r="F651" s="152" t="s">
        <v>1213</v>
      </c>
      <c r="H651" s="151" t="s">
        <v>1</v>
      </c>
      <c r="I651" s="153"/>
      <c r="L651" s="149"/>
      <c r="M651" s="154"/>
      <c r="T651" s="155"/>
      <c r="AT651" s="151" t="s">
        <v>204</v>
      </c>
      <c r="AU651" s="151" t="s">
        <v>86</v>
      </c>
      <c r="AV651" s="12" t="s">
        <v>84</v>
      </c>
      <c r="AW651" s="12" t="s">
        <v>32</v>
      </c>
      <c r="AX651" s="12" t="s">
        <v>77</v>
      </c>
      <c r="AY651" s="151" t="s">
        <v>195</v>
      </c>
    </row>
    <row r="652" spans="2:65" s="13" customFormat="1" ht="10.199999999999999">
      <c r="B652" s="156"/>
      <c r="D652" s="150" t="s">
        <v>204</v>
      </c>
      <c r="E652" s="157" t="s">
        <v>1</v>
      </c>
      <c r="F652" s="158" t="s">
        <v>1982</v>
      </c>
      <c r="H652" s="159">
        <v>13.7</v>
      </c>
      <c r="I652" s="160"/>
      <c r="L652" s="156"/>
      <c r="M652" s="161"/>
      <c r="T652" s="162"/>
      <c r="AT652" s="157" t="s">
        <v>204</v>
      </c>
      <c r="AU652" s="157" t="s">
        <v>86</v>
      </c>
      <c r="AV652" s="13" t="s">
        <v>86</v>
      </c>
      <c r="AW652" s="13" t="s">
        <v>32</v>
      </c>
      <c r="AX652" s="13" t="s">
        <v>84</v>
      </c>
      <c r="AY652" s="157" t="s">
        <v>195</v>
      </c>
    </row>
    <row r="653" spans="2:65" s="1" customFormat="1" ht="24.15" customHeight="1">
      <c r="B653" s="32"/>
      <c r="C653" s="136" t="s">
        <v>1097</v>
      </c>
      <c r="D653" s="136" t="s">
        <v>197</v>
      </c>
      <c r="E653" s="137" t="s">
        <v>1215</v>
      </c>
      <c r="F653" s="138" t="s">
        <v>1216</v>
      </c>
      <c r="G653" s="139" t="s">
        <v>237</v>
      </c>
      <c r="H653" s="140">
        <v>0.44500000000000001</v>
      </c>
      <c r="I653" s="141"/>
      <c r="J653" s="142">
        <f>ROUND(I653*H653,2)</f>
        <v>0</v>
      </c>
      <c r="K653" s="138" t="s">
        <v>201</v>
      </c>
      <c r="L653" s="32"/>
      <c r="M653" s="143" t="s">
        <v>1</v>
      </c>
      <c r="N653" s="144" t="s">
        <v>42</v>
      </c>
      <c r="P653" s="145">
        <f>O653*H653</f>
        <v>0</v>
      </c>
      <c r="Q653" s="145">
        <v>0</v>
      </c>
      <c r="R653" s="145">
        <f>Q653*H653</f>
        <v>0</v>
      </c>
      <c r="S653" s="145">
        <v>0</v>
      </c>
      <c r="T653" s="146">
        <f>S653*H653</f>
        <v>0</v>
      </c>
      <c r="AR653" s="147" t="s">
        <v>300</v>
      </c>
      <c r="AT653" s="147" t="s">
        <v>197</v>
      </c>
      <c r="AU653" s="147" t="s">
        <v>86</v>
      </c>
      <c r="AY653" s="17" t="s">
        <v>195</v>
      </c>
      <c r="BE653" s="148">
        <f>IF(N653="základní",J653,0)</f>
        <v>0</v>
      </c>
      <c r="BF653" s="148">
        <f>IF(N653="snížená",J653,0)</f>
        <v>0</v>
      </c>
      <c r="BG653" s="148">
        <f>IF(N653="zákl. přenesená",J653,0)</f>
        <v>0</v>
      </c>
      <c r="BH653" s="148">
        <f>IF(N653="sníž. přenesená",J653,0)</f>
        <v>0</v>
      </c>
      <c r="BI653" s="148">
        <f>IF(N653="nulová",J653,0)</f>
        <v>0</v>
      </c>
      <c r="BJ653" s="17" t="s">
        <v>84</v>
      </c>
      <c r="BK653" s="148">
        <f>ROUND(I653*H653,2)</f>
        <v>0</v>
      </c>
      <c r="BL653" s="17" t="s">
        <v>300</v>
      </c>
      <c r="BM653" s="147" t="s">
        <v>2655</v>
      </c>
    </row>
    <row r="654" spans="2:65" s="11" customFormat="1" ht="22.8" customHeight="1">
      <c r="B654" s="124"/>
      <c r="D654" s="125" t="s">
        <v>76</v>
      </c>
      <c r="E654" s="134" t="s">
        <v>482</v>
      </c>
      <c r="F654" s="134" t="s">
        <v>483</v>
      </c>
      <c r="I654" s="127"/>
      <c r="J654" s="135">
        <f>BK654</f>
        <v>0</v>
      </c>
      <c r="L654" s="124"/>
      <c r="M654" s="129"/>
      <c r="P654" s="130">
        <f>SUM(P655:P660)</f>
        <v>0</v>
      </c>
      <c r="R654" s="130">
        <f>SUM(R655:R660)</f>
        <v>2.904E-2</v>
      </c>
      <c r="T654" s="131">
        <f>SUM(T655:T660)</f>
        <v>0</v>
      </c>
      <c r="AR654" s="125" t="s">
        <v>86</v>
      </c>
      <c r="AT654" s="132" t="s">
        <v>76</v>
      </c>
      <c r="AU654" s="132" t="s">
        <v>84</v>
      </c>
      <c r="AY654" s="125" t="s">
        <v>195</v>
      </c>
      <c r="BK654" s="133">
        <f>SUM(BK655:BK660)</f>
        <v>0</v>
      </c>
    </row>
    <row r="655" spans="2:65" s="1" customFormat="1" ht="24.15" customHeight="1">
      <c r="B655" s="32"/>
      <c r="C655" s="136" t="s">
        <v>1102</v>
      </c>
      <c r="D655" s="136" t="s">
        <v>197</v>
      </c>
      <c r="E655" s="137" t="s">
        <v>1219</v>
      </c>
      <c r="F655" s="138" t="s">
        <v>1220</v>
      </c>
      <c r="G655" s="139" t="s">
        <v>329</v>
      </c>
      <c r="H655" s="140">
        <v>26.4</v>
      </c>
      <c r="I655" s="141"/>
      <c r="J655" s="142">
        <f>ROUND(I655*H655,2)</f>
        <v>0</v>
      </c>
      <c r="K655" s="138" t="s">
        <v>201</v>
      </c>
      <c r="L655" s="32"/>
      <c r="M655" s="143" t="s">
        <v>1</v>
      </c>
      <c r="N655" s="144" t="s">
        <v>42</v>
      </c>
      <c r="P655" s="145">
        <f>O655*H655</f>
        <v>0</v>
      </c>
      <c r="Q655" s="145">
        <v>0</v>
      </c>
      <c r="R655" s="145">
        <f>Q655*H655</f>
        <v>0</v>
      </c>
      <c r="S655" s="145">
        <v>0</v>
      </c>
      <c r="T655" s="146">
        <f>S655*H655</f>
        <v>0</v>
      </c>
      <c r="AR655" s="147" t="s">
        <v>300</v>
      </c>
      <c r="AT655" s="147" t="s">
        <v>197</v>
      </c>
      <c r="AU655" s="147" t="s">
        <v>86</v>
      </c>
      <c r="AY655" s="17" t="s">
        <v>195</v>
      </c>
      <c r="BE655" s="148">
        <f>IF(N655="základní",J655,0)</f>
        <v>0</v>
      </c>
      <c r="BF655" s="148">
        <f>IF(N655="snížená",J655,0)</f>
        <v>0</v>
      </c>
      <c r="BG655" s="148">
        <f>IF(N655="zákl. přenesená",J655,0)</f>
        <v>0</v>
      </c>
      <c r="BH655" s="148">
        <f>IF(N655="sníž. přenesená",J655,0)</f>
        <v>0</v>
      </c>
      <c r="BI655" s="148">
        <f>IF(N655="nulová",J655,0)</f>
        <v>0</v>
      </c>
      <c r="BJ655" s="17" t="s">
        <v>84</v>
      </c>
      <c r="BK655" s="148">
        <f>ROUND(I655*H655,2)</f>
        <v>0</v>
      </c>
      <c r="BL655" s="17" t="s">
        <v>300</v>
      </c>
      <c r="BM655" s="147" t="s">
        <v>2656</v>
      </c>
    </row>
    <row r="656" spans="2:65" s="12" customFormat="1" ht="10.199999999999999">
      <c r="B656" s="149"/>
      <c r="D656" s="150" t="s">
        <v>204</v>
      </c>
      <c r="E656" s="151" t="s">
        <v>1</v>
      </c>
      <c r="F656" s="152" t="s">
        <v>1196</v>
      </c>
      <c r="H656" s="151" t="s">
        <v>1</v>
      </c>
      <c r="I656" s="153"/>
      <c r="L656" s="149"/>
      <c r="M656" s="154"/>
      <c r="T656" s="155"/>
      <c r="AT656" s="151" t="s">
        <v>204</v>
      </c>
      <c r="AU656" s="151" t="s">
        <v>86</v>
      </c>
      <c r="AV656" s="12" t="s">
        <v>84</v>
      </c>
      <c r="AW656" s="12" t="s">
        <v>32</v>
      </c>
      <c r="AX656" s="12" t="s">
        <v>77</v>
      </c>
      <c r="AY656" s="151" t="s">
        <v>195</v>
      </c>
    </row>
    <row r="657" spans="2:65" s="12" customFormat="1" ht="10.199999999999999">
      <c r="B657" s="149"/>
      <c r="D657" s="150" t="s">
        <v>204</v>
      </c>
      <c r="E657" s="151" t="s">
        <v>1</v>
      </c>
      <c r="F657" s="152" t="s">
        <v>1222</v>
      </c>
      <c r="H657" s="151" t="s">
        <v>1</v>
      </c>
      <c r="I657" s="153"/>
      <c r="L657" s="149"/>
      <c r="M657" s="154"/>
      <c r="T657" s="155"/>
      <c r="AT657" s="151" t="s">
        <v>204</v>
      </c>
      <c r="AU657" s="151" t="s">
        <v>86</v>
      </c>
      <c r="AV657" s="12" t="s">
        <v>84</v>
      </c>
      <c r="AW657" s="12" t="s">
        <v>32</v>
      </c>
      <c r="AX657" s="12" t="s">
        <v>77</v>
      </c>
      <c r="AY657" s="151" t="s">
        <v>195</v>
      </c>
    </row>
    <row r="658" spans="2:65" s="13" customFormat="1" ht="10.199999999999999">
      <c r="B658" s="156"/>
      <c r="D658" s="150" t="s">
        <v>204</v>
      </c>
      <c r="E658" s="157" t="s">
        <v>1</v>
      </c>
      <c r="F658" s="158" t="s">
        <v>1984</v>
      </c>
      <c r="H658" s="159">
        <v>26.4</v>
      </c>
      <c r="I658" s="160"/>
      <c r="L658" s="156"/>
      <c r="M658" s="161"/>
      <c r="T658" s="162"/>
      <c r="AT658" s="157" t="s">
        <v>204</v>
      </c>
      <c r="AU658" s="157" t="s">
        <v>86</v>
      </c>
      <c r="AV658" s="13" t="s">
        <v>86</v>
      </c>
      <c r="AW658" s="13" t="s">
        <v>32</v>
      </c>
      <c r="AX658" s="13" t="s">
        <v>84</v>
      </c>
      <c r="AY658" s="157" t="s">
        <v>195</v>
      </c>
    </row>
    <row r="659" spans="2:65" s="1" customFormat="1" ht="21.75" customHeight="1">
      <c r="B659" s="32"/>
      <c r="C659" s="183" t="s">
        <v>1108</v>
      </c>
      <c r="D659" s="183" t="s">
        <v>612</v>
      </c>
      <c r="E659" s="184" t="s">
        <v>1224</v>
      </c>
      <c r="F659" s="185" t="s">
        <v>1225</v>
      </c>
      <c r="G659" s="186" t="s">
        <v>329</v>
      </c>
      <c r="H659" s="187">
        <v>26.4</v>
      </c>
      <c r="I659" s="188"/>
      <c r="J659" s="189">
        <f>ROUND(I659*H659,2)</f>
        <v>0</v>
      </c>
      <c r="K659" s="185" t="s">
        <v>249</v>
      </c>
      <c r="L659" s="190"/>
      <c r="M659" s="191" t="s">
        <v>1</v>
      </c>
      <c r="N659" s="192" t="s">
        <v>42</v>
      </c>
      <c r="P659" s="145">
        <f>O659*H659</f>
        <v>0</v>
      </c>
      <c r="Q659" s="145">
        <v>1.1000000000000001E-3</v>
      </c>
      <c r="R659" s="145">
        <f>Q659*H659</f>
        <v>2.904E-2</v>
      </c>
      <c r="S659" s="145">
        <v>0</v>
      </c>
      <c r="T659" s="146">
        <f>S659*H659</f>
        <v>0</v>
      </c>
      <c r="AR659" s="147" t="s">
        <v>394</v>
      </c>
      <c r="AT659" s="147" t="s">
        <v>612</v>
      </c>
      <c r="AU659" s="147" t="s">
        <v>86</v>
      </c>
      <c r="AY659" s="17" t="s">
        <v>195</v>
      </c>
      <c r="BE659" s="148">
        <f>IF(N659="základní",J659,0)</f>
        <v>0</v>
      </c>
      <c r="BF659" s="148">
        <f>IF(N659="snížená",J659,0)</f>
        <v>0</v>
      </c>
      <c r="BG659" s="148">
        <f>IF(N659="zákl. přenesená",J659,0)</f>
        <v>0</v>
      </c>
      <c r="BH659" s="148">
        <f>IF(N659="sníž. přenesená",J659,0)</f>
        <v>0</v>
      </c>
      <c r="BI659" s="148">
        <f>IF(N659="nulová",J659,0)</f>
        <v>0</v>
      </c>
      <c r="BJ659" s="17" t="s">
        <v>84</v>
      </c>
      <c r="BK659" s="148">
        <f>ROUND(I659*H659,2)</f>
        <v>0</v>
      </c>
      <c r="BL659" s="17" t="s">
        <v>300</v>
      </c>
      <c r="BM659" s="147" t="s">
        <v>2657</v>
      </c>
    </row>
    <row r="660" spans="2:65" s="1" customFormat="1" ht="24.15" customHeight="1">
      <c r="B660" s="32"/>
      <c r="C660" s="136" t="s">
        <v>1117</v>
      </c>
      <c r="D660" s="136" t="s">
        <v>197</v>
      </c>
      <c r="E660" s="137" t="s">
        <v>1228</v>
      </c>
      <c r="F660" s="138" t="s">
        <v>1229</v>
      </c>
      <c r="G660" s="139" t="s">
        <v>237</v>
      </c>
      <c r="H660" s="140">
        <v>2.9000000000000001E-2</v>
      </c>
      <c r="I660" s="141"/>
      <c r="J660" s="142">
        <f>ROUND(I660*H660,2)</f>
        <v>0</v>
      </c>
      <c r="K660" s="138" t="s">
        <v>201</v>
      </c>
      <c r="L660" s="32"/>
      <c r="M660" s="143" t="s">
        <v>1</v>
      </c>
      <c r="N660" s="144" t="s">
        <v>42</v>
      </c>
      <c r="P660" s="145">
        <f>O660*H660</f>
        <v>0</v>
      </c>
      <c r="Q660" s="145">
        <v>0</v>
      </c>
      <c r="R660" s="145">
        <f>Q660*H660</f>
        <v>0</v>
      </c>
      <c r="S660" s="145">
        <v>0</v>
      </c>
      <c r="T660" s="146">
        <f>S660*H660</f>
        <v>0</v>
      </c>
      <c r="AR660" s="147" t="s">
        <v>300</v>
      </c>
      <c r="AT660" s="147" t="s">
        <v>197</v>
      </c>
      <c r="AU660" s="147" t="s">
        <v>86</v>
      </c>
      <c r="AY660" s="17" t="s">
        <v>195</v>
      </c>
      <c r="BE660" s="148">
        <f>IF(N660="základní",J660,0)</f>
        <v>0</v>
      </c>
      <c r="BF660" s="148">
        <f>IF(N660="snížená",J660,0)</f>
        <v>0</v>
      </c>
      <c r="BG660" s="148">
        <f>IF(N660="zákl. přenesená",J660,0)</f>
        <v>0</v>
      </c>
      <c r="BH660" s="148">
        <f>IF(N660="sníž. přenesená",J660,0)</f>
        <v>0</v>
      </c>
      <c r="BI660" s="148">
        <f>IF(N660="nulová",J660,0)</f>
        <v>0</v>
      </c>
      <c r="BJ660" s="17" t="s">
        <v>84</v>
      </c>
      <c r="BK660" s="148">
        <f>ROUND(I660*H660,2)</f>
        <v>0</v>
      </c>
      <c r="BL660" s="17" t="s">
        <v>300</v>
      </c>
      <c r="BM660" s="147" t="s">
        <v>2658</v>
      </c>
    </row>
    <row r="661" spans="2:65" s="11" customFormat="1" ht="22.8" customHeight="1">
      <c r="B661" s="124"/>
      <c r="D661" s="125" t="s">
        <v>76</v>
      </c>
      <c r="E661" s="134" t="s">
        <v>1231</v>
      </c>
      <c r="F661" s="134" t="s">
        <v>1232</v>
      </c>
      <c r="I661" s="127"/>
      <c r="J661" s="135">
        <f>BK661</f>
        <v>0</v>
      </c>
      <c r="L661" s="124"/>
      <c r="M661" s="129"/>
      <c r="P661" s="130">
        <f>SUM(P662:P665)</f>
        <v>0</v>
      </c>
      <c r="R661" s="130">
        <f>SUM(R662:R665)</f>
        <v>0</v>
      </c>
      <c r="T661" s="131">
        <f>SUM(T662:T665)</f>
        <v>0</v>
      </c>
      <c r="AR661" s="125" t="s">
        <v>86</v>
      </c>
      <c r="AT661" s="132" t="s">
        <v>76</v>
      </c>
      <c r="AU661" s="132" t="s">
        <v>84</v>
      </c>
      <c r="AY661" s="125" t="s">
        <v>195</v>
      </c>
      <c r="BK661" s="133">
        <f>SUM(BK662:BK665)</f>
        <v>0</v>
      </c>
    </row>
    <row r="662" spans="2:65" s="1" customFormat="1" ht="21.75" customHeight="1">
      <c r="B662" s="32"/>
      <c r="C662" s="136" t="s">
        <v>1121</v>
      </c>
      <c r="D662" s="136" t="s">
        <v>197</v>
      </c>
      <c r="E662" s="137" t="s">
        <v>1234</v>
      </c>
      <c r="F662" s="138" t="s">
        <v>1235</v>
      </c>
      <c r="G662" s="139" t="s">
        <v>200</v>
      </c>
      <c r="H662" s="140">
        <v>34.32</v>
      </c>
      <c r="I662" s="141"/>
      <c r="J662" s="142">
        <f>ROUND(I662*H662,2)</f>
        <v>0</v>
      </c>
      <c r="K662" s="138" t="s">
        <v>249</v>
      </c>
      <c r="L662" s="32"/>
      <c r="M662" s="143" t="s">
        <v>1</v>
      </c>
      <c r="N662" s="144" t="s">
        <v>42</v>
      </c>
      <c r="P662" s="145">
        <f>O662*H662</f>
        <v>0</v>
      </c>
      <c r="Q662" s="145">
        <v>0</v>
      </c>
      <c r="R662" s="145">
        <f>Q662*H662</f>
        <v>0</v>
      </c>
      <c r="S662" s="145">
        <v>0</v>
      </c>
      <c r="T662" s="146">
        <f>S662*H662</f>
        <v>0</v>
      </c>
      <c r="AR662" s="147" t="s">
        <v>202</v>
      </c>
      <c r="AT662" s="147" t="s">
        <v>197</v>
      </c>
      <c r="AU662" s="147" t="s">
        <v>86</v>
      </c>
      <c r="AY662" s="17" t="s">
        <v>195</v>
      </c>
      <c r="BE662" s="148">
        <f>IF(N662="základní",J662,0)</f>
        <v>0</v>
      </c>
      <c r="BF662" s="148">
        <f>IF(N662="snížená",J662,0)</f>
        <v>0</v>
      </c>
      <c r="BG662" s="148">
        <f>IF(N662="zákl. přenesená",J662,0)</f>
        <v>0</v>
      </c>
      <c r="BH662" s="148">
        <f>IF(N662="sníž. přenesená",J662,0)</f>
        <v>0</v>
      </c>
      <c r="BI662" s="148">
        <f>IF(N662="nulová",J662,0)</f>
        <v>0</v>
      </c>
      <c r="BJ662" s="17" t="s">
        <v>84</v>
      </c>
      <c r="BK662" s="148">
        <f>ROUND(I662*H662,2)</f>
        <v>0</v>
      </c>
      <c r="BL662" s="17" t="s">
        <v>202</v>
      </c>
      <c r="BM662" s="147" t="s">
        <v>2659</v>
      </c>
    </row>
    <row r="663" spans="2:65" s="1" customFormat="1" ht="28.8">
      <c r="B663" s="32"/>
      <c r="D663" s="150" t="s">
        <v>251</v>
      </c>
      <c r="F663" s="170" t="s">
        <v>252</v>
      </c>
      <c r="I663" s="171"/>
      <c r="L663" s="32"/>
      <c r="M663" s="172"/>
      <c r="T663" s="56"/>
      <c r="AT663" s="17" t="s">
        <v>251</v>
      </c>
      <c r="AU663" s="17" t="s">
        <v>86</v>
      </c>
    </row>
    <row r="664" spans="2:65" s="12" customFormat="1" ht="10.199999999999999">
      <c r="B664" s="149"/>
      <c r="D664" s="150" t="s">
        <v>204</v>
      </c>
      <c r="E664" s="151" t="s">
        <v>1</v>
      </c>
      <c r="F664" s="152" t="s">
        <v>1196</v>
      </c>
      <c r="H664" s="151" t="s">
        <v>1</v>
      </c>
      <c r="I664" s="153"/>
      <c r="L664" s="149"/>
      <c r="M664" s="154"/>
      <c r="T664" s="155"/>
      <c r="AT664" s="151" t="s">
        <v>204</v>
      </c>
      <c r="AU664" s="151" t="s">
        <v>86</v>
      </c>
      <c r="AV664" s="12" t="s">
        <v>84</v>
      </c>
      <c r="AW664" s="12" t="s">
        <v>32</v>
      </c>
      <c r="AX664" s="12" t="s">
        <v>77</v>
      </c>
      <c r="AY664" s="151" t="s">
        <v>195</v>
      </c>
    </row>
    <row r="665" spans="2:65" s="13" customFormat="1" ht="10.199999999999999">
      <c r="B665" s="156"/>
      <c r="D665" s="150" t="s">
        <v>204</v>
      </c>
      <c r="E665" s="157" t="s">
        <v>1</v>
      </c>
      <c r="F665" s="158" t="s">
        <v>1941</v>
      </c>
      <c r="H665" s="159">
        <v>34.32</v>
      </c>
      <c r="I665" s="160"/>
      <c r="L665" s="156"/>
      <c r="M665" s="161"/>
      <c r="T665" s="162"/>
      <c r="AT665" s="157" t="s">
        <v>204</v>
      </c>
      <c r="AU665" s="157" t="s">
        <v>86</v>
      </c>
      <c r="AV665" s="13" t="s">
        <v>86</v>
      </c>
      <c r="AW665" s="13" t="s">
        <v>32</v>
      </c>
      <c r="AX665" s="13" t="s">
        <v>84</v>
      </c>
      <c r="AY665" s="157" t="s">
        <v>195</v>
      </c>
    </row>
    <row r="666" spans="2:65" s="11" customFormat="1" ht="22.8" customHeight="1">
      <c r="B666" s="124"/>
      <c r="D666" s="125" t="s">
        <v>76</v>
      </c>
      <c r="E666" s="134" t="s">
        <v>495</v>
      </c>
      <c r="F666" s="134" t="s">
        <v>496</v>
      </c>
      <c r="I666" s="127"/>
      <c r="J666" s="135">
        <f>BK666</f>
        <v>0</v>
      </c>
      <c r="L666" s="124"/>
      <c r="M666" s="129"/>
      <c r="P666" s="130">
        <f>SUM(P667:P716)</f>
        <v>0</v>
      </c>
      <c r="R666" s="130">
        <f>SUM(R667:R716)</f>
        <v>6.9564237500000008</v>
      </c>
      <c r="T666" s="131">
        <f>SUM(T667:T716)</f>
        <v>0</v>
      </c>
      <c r="AR666" s="125" t="s">
        <v>86</v>
      </c>
      <c r="AT666" s="132" t="s">
        <v>76</v>
      </c>
      <c r="AU666" s="132" t="s">
        <v>84</v>
      </c>
      <c r="AY666" s="125" t="s">
        <v>195</v>
      </c>
      <c r="BK666" s="133">
        <f>SUM(BK667:BK716)</f>
        <v>0</v>
      </c>
    </row>
    <row r="667" spans="2:65" s="1" customFormat="1" ht="37.799999999999997" customHeight="1">
      <c r="B667" s="32"/>
      <c r="C667" s="136" t="s">
        <v>1127</v>
      </c>
      <c r="D667" s="136" t="s">
        <v>197</v>
      </c>
      <c r="E667" s="137" t="s">
        <v>1239</v>
      </c>
      <c r="F667" s="138" t="s">
        <v>1240</v>
      </c>
      <c r="G667" s="139" t="s">
        <v>200</v>
      </c>
      <c r="H667" s="140">
        <v>605.9</v>
      </c>
      <c r="I667" s="141"/>
      <c r="J667" s="142">
        <f>ROUND(I667*H667,2)</f>
        <v>0</v>
      </c>
      <c r="K667" s="138" t="s">
        <v>249</v>
      </c>
      <c r="L667" s="32"/>
      <c r="M667" s="143" t="s">
        <v>1</v>
      </c>
      <c r="N667" s="144" t="s">
        <v>42</v>
      </c>
      <c r="P667" s="145">
        <f>O667*H667</f>
        <v>0</v>
      </c>
      <c r="Q667" s="145">
        <v>2.7999999999999998E-4</v>
      </c>
      <c r="R667" s="145">
        <f>Q667*H667</f>
        <v>0.16965199999999997</v>
      </c>
      <c r="S667" s="145">
        <v>0</v>
      </c>
      <c r="T667" s="146">
        <f>S667*H667</f>
        <v>0</v>
      </c>
      <c r="AR667" s="147" t="s">
        <v>300</v>
      </c>
      <c r="AT667" s="147" t="s">
        <v>197</v>
      </c>
      <c r="AU667" s="147" t="s">
        <v>86</v>
      </c>
      <c r="AY667" s="17" t="s">
        <v>195</v>
      </c>
      <c r="BE667" s="148">
        <f>IF(N667="základní",J667,0)</f>
        <v>0</v>
      </c>
      <c r="BF667" s="148">
        <f>IF(N667="snížená",J667,0)</f>
        <v>0</v>
      </c>
      <c r="BG667" s="148">
        <f>IF(N667="zákl. přenesená",J667,0)</f>
        <v>0</v>
      </c>
      <c r="BH667" s="148">
        <f>IF(N667="sníž. přenesená",J667,0)</f>
        <v>0</v>
      </c>
      <c r="BI667" s="148">
        <f>IF(N667="nulová",J667,0)</f>
        <v>0</v>
      </c>
      <c r="BJ667" s="17" t="s">
        <v>84</v>
      </c>
      <c r="BK667" s="148">
        <f>ROUND(I667*H667,2)</f>
        <v>0</v>
      </c>
      <c r="BL667" s="17" t="s">
        <v>300</v>
      </c>
      <c r="BM667" s="147" t="s">
        <v>2660</v>
      </c>
    </row>
    <row r="668" spans="2:65" s="1" customFormat="1" ht="28.8">
      <c r="B668" s="32"/>
      <c r="D668" s="150" t="s">
        <v>251</v>
      </c>
      <c r="F668" s="170" t="s">
        <v>252</v>
      </c>
      <c r="I668" s="171"/>
      <c r="L668" s="32"/>
      <c r="M668" s="172"/>
      <c r="T668" s="56"/>
      <c r="AT668" s="17" t="s">
        <v>251</v>
      </c>
      <c r="AU668" s="17" t="s">
        <v>86</v>
      </c>
    </row>
    <row r="669" spans="2:65" s="12" customFormat="1" ht="10.199999999999999">
      <c r="B669" s="149"/>
      <c r="D669" s="150" t="s">
        <v>204</v>
      </c>
      <c r="E669" s="151" t="s">
        <v>1</v>
      </c>
      <c r="F669" s="152" t="s">
        <v>1242</v>
      </c>
      <c r="H669" s="151" t="s">
        <v>1</v>
      </c>
      <c r="I669" s="153"/>
      <c r="L669" s="149"/>
      <c r="M669" s="154"/>
      <c r="T669" s="155"/>
      <c r="AT669" s="151" t="s">
        <v>204</v>
      </c>
      <c r="AU669" s="151" t="s">
        <v>86</v>
      </c>
      <c r="AV669" s="12" t="s">
        <v>84</v>
      </c>
      <c r="AW669" s="12" t="s">
        <v>32</v>
      </c>
      <c r="AX669" s="12" t="s">
        <v>77</v>
      </c>
      <c r="AY669" s="151" t="s">
        <v>195</v>
      </c>
    </row>
    <row r="670" spans="2:65" s="12" customFormat="1" ht="10.199999999999999">
      <c r="B670" s="149"/>
      <c r="D670" s="150" t="s">
        <v>204</v>
      </c>
      <c r="E670" s="151" t="s">
        <v>1</v>
      </c>
      <c r="F670" s="152" t="s">
        <v>1243</v>
      </c>
      <c r="H670" s="151" t="s">
        <v>1</v>
      </c>
      <c r="I670" s="153"/>
      <c r="L670" s="149"/>
      <c r="M670" s="154"/>
      <c r="T670" s="155"/>
      <c r="AT670" s="151" t="s">
        <v>204</v>
      </c>
      <c r="AU670" s="151" t="s">
        <v>86</v>
      </c>
      <c r="AV670" s="12" t="s">
        <v>84</v>
      </c>
      <c r="AW670" s="12" t="s">
        <v>32</v>
      </c>
      <c r="AX670" s="12" t="s">
        <v>77</v>
      </c>
      <c r="AY670" s="151" t="s">
        <v>195</v>
      </c>
    </row>
    <row r="671" spans="2:65" s="13" customFormat="1" ht="10.199999999999999">
      <c r="B671" s="156"/>
      <c r="D671" s="150" t="s">
        <v>204</v>
      </c>
      <c r="E671" s="157" t="s">
        <v>1</v>
      </c>
      <c r="F671" s="158" t="s">
        <v>1977</v>
      </c>
      <c r="H671" s="159">
        <v>605.9</v>
      </c>
      <c r="I671" s="160"/>
      <c r="L671" s="156"/>
      <c r="M671" s="161"/>
      <c r="T671" s="162"/>
      <c r="AT671" s="157" t="s">
        <v>204</v>
      </c>
      <c r="AU671" s="157" t="s">
        <v>86</v>
      </c>
      <c r="AV671" s="13" t="s">
        <v>86</v>
      </c>
      <c r="AW671" s="13" t="s">
        <v>32</v>
      </c>
      <c r="AX671" s="13" t="s">
        <v>77</v>
      </c>
      <c r="AY671" s="157" t="s">
        <v>195</v>
      </c>
    </row>
    <row r="672" spans="2:65" s="14" customFormat="1" ht="10.199999999999999">
      <c r="B672" s="163"/>
      <c r="D672" s="150" t="s">
        <v>204</v>
      </c>
      <c r="E672" s="164" t="s">
        <v>1</v>
      </c>
      <c r="F672" s="165" t="s">
        <v>220</v>
      </c>
      <c r="H672" s="166">
        <v>605.9</v>
      </c>
      <c r="I672" s="167"/>
      <c r="L672" s="163"/>
      <c r="M672" s="168"/>
      <c r="T672" s="169"/>
      <c r="AT672" s="164" t="s">
        <v>204</v>
      </c>
      <c r="AU672" s="164" t="s">
        <v>86</v>
      </c>
      <c r="AV672" s="14" t="s">
        <v>202</v>
      </c>
      <c r="AW672" s="14" t="s">
        <v>32</v>
      </c>
      <c r="AX672" s="14" t="s">
        <v>84</v>
      </c>
      <c r="AY672" s="164" t="s">
        <v>195</v>
      </c>
    </row>
    <row r="673" spans="2:65" s="1" customFormat="1" ht="24.15" customHeight="1">
      <c r="B673" s="32"/>
      <c r="C673" s="136" t="s">
        <v>1132</v>
      </c>
      <c r="D673" s="136" t="s">
        <v>197</v>
      </c>
      <c r="E673" s="137" t="s">
        <v>1248</v>
      </c>
      <c r="F673" s="138" t="s">
        <v>1249</v>
      </c>
      <c r="G673" s="139" t="s">
        <v>200</v>
      </c>
      <c r="H673" s="140">
        <v>455.52</v>
      </c>
      <c r="I673" s="141"/>
      <c r="J673" s="142">
        <f>ROUND(I673*H673,2)</f>
        <v>0</v>
      </c>
      <c r="K673" s="138" t="s">
        <v>201</v>
      </c>
      <c r="L673" s="32"/>
      <c r="M673" s="143" t="s">
        <v>1</v>
      </c>
      <c r="N673" s="144" t="s">
        <v>42</v>
      </c>
      <c r="P673" s="145">
        <f>O673*H673</f>
        <v>0</v>
      </c>
      <c r="Q673" s="145">
        <v>2.5000000000000001E-4</v>
      </c>
      <c r="R673" s="145">
        <f>Q673*H673</f>
        <v>0.11388</v>
      </c>
      <c r="S673" s="145">
        <v>0</v>
      </c>
      <c r="T673" s="146">
        <f>S673*H673</f>
        <v>0</v>
      </c>
      <c r="AR673" s="147" t="s">
        <v>300</v>
      </c>
      <c r="AT673" s="147" t="s">
        <v>197</v>
      </c>
      <c r="AU673" s="147" t="s">
        <v>86</v>
      </c>
      <c r="AY673" s="17" t="s">
        <v>195</v>
      </c>
      <c r="BE673" s="148">
        <f>IF(N673="základní",J673,0)</f>
        <v>0</v>
      </c>
      <c r="BF673" s="148">
        <f>IF(N673="snížená",J673,0)</f>
        <v>0</v>
      </c>
      <c r="BG673" s="148">
        <f>IF(N673="zákl. přenesená",J673,0)</f>
        <v>0</v>
      </c>
      <c r="BH673" s="148">
        <f>IF(N673="sníž. přenesená",J673,0)</f>
        <v>0</v>
      </c>
      <c r="BI673" s="148">
        <f>IF(N673="nulová",J673,0)</f>
        <v>0</v>
      </c>
      <c r="BJ673" s="17" t="s">
        <v>84</v>
      </c>
      <c r="BK673" s="148">
        <f>ROUND(I673*H673,2)</f>
        <v>0</v>
      </c>
      <c r="BL673" s="17" t="s">
        <v>300</v>
      </c>
      <c r="BM673" s="147" t="s">
        <v>2661</v>
      </c>
    </row>
    <row r="674" spans="2:65" s="12" customFormat="1" ht="10.199999999999999">
      <c r="B674" s="149"/>
      <c r="D674" s="150" t="s">
        <v>204</v>
      </c>
      <c r="E674" s="151" t="s">
        <v>1</v>
      </c>
      <c r="F674" s="152" t="s">
        <v>1251</v>
      </c>
      <c r="H674" s="151" t="s">
        <v>1</v>
      </c>
      <c r="I674" s="153"/>
      <c r="L674" s="149"/>
      <c r="M674" s="154"/>
      <c r="T674" s="155"/>
      <c r="AT674" s="151" t="s">
        <v>204</v>
      </c>
      <c r="AU674" s="151" t="s">
        <v>86</v>
      </c>
      <c r="AV674" s="12" t="s">
        <v>84</v>
      </c>
      <c r="AW674" s="12" t="s">
        <v>32</v>
      </c>
      <c r="AX674" s="12" t="s">
        <v>77</v>
      </c>
      <c r="AY674" s="151" t="s">
        <v>195</v>
      </c>
    </row>
    <row r="675" spans="2:65" s="12" customFormat="1" ht="10.199999999999999">
      <c r="B675" s="149"/>
      <c r="D675" s="150" t="s">
        <v>204</v>
      </c>
      <c r="E675" s="151" t="s">
        <v>1</v>
      </c>
      <c r="F675" s="152" t="s">
        <v>1252</v>
      </c>
      <c r="H675" s="151" t="s">
        <v>1</v>
      </c>
      <c r="I675" s="153"/>
      <c r="L675" s="149"/>
      <c r="M675" s="154"/>
      <c r="T675" s="155"/>
      <c r="AT675" s="151" t="s">
        <v>204</v>
      </c>
      <c r="AU675" s="151" t="s">
        <v>86</v>
      </c>
      <c r="AV675" s="12" t="s">
        <v>84</v>
      </c>
      <c r="AW675" s="12" t="s">
        <v>32</v>
      </c>
      <c r="AX675" s="12" t="s">
        <v>77</v>
      </c>
      <c r="AY675" s="151" t="s">
        <v>195</v>
      </c>
    </row>
    <row r="676" spans="2:65" s="13" customFormat="1" ht="10.199999999999999">
      <c r="B676" s="156"/>
      <c r="D676" s="150" t="s">
        <v>204</v>
      </c>
      <c r="E676" s="157" t="s">
        <v>1</v>
      </c>
      <c r="F676" s="158" t="s">
        <v>1971</v>
      </c>
      <c r="H676" s="159">
        <v>455.52</v>
      </c>
      <c r="I676" s="160"/>
      <c r="L676" s="156"/>
      <c r="M676" s="161"/>
      <c r="T676" s="162"/>
      <c r="AT676" s="157" t="s">
        <v>204</v>
      </c>
      <c r="AU676" s="157" t="s">
        <v>86</v>
      </c>
      <c r="AV676" s="13" t="s">
        <v>86</v>
      </c>
      <c r="AW676" s="13" t="s">
        <v>32</v>
      </c>
      <c r="AX676" s="13" t="s">
        <v>77</v>
      </c>
      <c r="AY676" s="157" t="s">
        <v>195</v>
      </c>
    </row>
    <row r="677" spans="2:65" s="14" customFormat="1" ht="10.199999999999999">
      <c r="B677" s="163"/>
      <c r="D677" s="150" t="s">
        <v>204</v>
      </c>
      <c r="E677" s="164" t="s">
        <v>1</v>
      </c>
      <c r="F677" s="165" t="s">
        <v>220</v>
      </c>
      <c r="H677" s="166">
        <v>455.52</v>
      </c>
      <c r="I677" s="167"/>
      <c r="L677" s="163"/>
      <c r="M677" s="168"/>
      <c r="T677" s="169"/>
      <c r="AT677" s="164" t="s">
        <v>204</v>
      </c>
      <c r="AU677" s="164" t="s">
        <v>86</v>
      </c>
      <c r="AV677" s="14" t="s">
        <v>202</v>
      </c>
      <c r="AW677" s="14" t="s">
        <v>32</v>
      </c>
      <c r="AX677" s="14" t="s">
        <v>84</v>
      </c>
      <c r="AY677" s="164" t="s">
        <v>195</v>
      </c>
    </row>
    <row r="678" spans="2:65" s="1" customFormat="1" ht="16.5" customHeight="1">
      <c r="B678" s="32"/>
      <c r="C678" s="183" t="s">
        <v>1138</v>
      </c>
      <c r="D678" s="183" t="s">
        <v>612</v>
      </c>
      <c r="E678" s="184" t="s">
        <v>1255</v>
      </c>
      <c r="F678" s="185" t="s">
        <v>1256</v>
      </c>
      <c r="G678" s="186" t="s">
        <v>200</v>
      </c>
      <c r="H678" s="187">
        <v>501.072</v>
      </c>
      <c r="I678" s="188"/>
      <c r="J678" s="189">
        <f>ROUND(I678*H678,2)</f>
        <v>0</v>
      </c>
      <c r="K678" s="185" t="s">
        <v>249</v>
      </c>
      <c r="L678" s="190"/>
      <c r="M678" s="191" t="s">
        <v>1</v>
      </c>
      <c r="N678" s="192" t="s">
        <v>42</v>
      </c>
      <c r="P678" s="145">
        <f>O678*H678</f>
        <v>0</v>
      </c>
      <c r="Q678" s="145">
        <v>1.21E-2</v>
      </c>
      <c r="R678" s="145">
        <f>Q678*H678</f>
        <v>6.0629711999999998</v>
      </c>
      <c r="S678" s="145">
        <v>0</v>
      </c>
      <c r="T678" s="146">
        <f>S678*H678</f>
        <v>0</v>
      </c>
      <c r="AR678" s="147" t="s">
        <v>394</v>
      </c>
      <c r="AT678" s="147" t="s">
        <v>612</v>
      </c>
      <c r="AU678" s="147" t="s">
        <v>86</v>
      </c>
      <c r="AY678" s="17" t="s">
        <v>195</v>
      </c>
      <c r="BE678" s="148">
        <f>IF(N678="základní",J678,0)</f>
        <v>0</v>
      </c>
      <c r="BF678" s="148">
        <f>IF(N678="snížená",J678,0)</f>
        <v>0</v>
      </c>
      <c r="BG678" s="148">
        <f>IF(N678="zákl. přenesená",J678,0)</f>
        <v>0</v>
      </c>
      <c r="BH678" s="148">
        <f>IF(N678="sníž. přenesená",J678,0)</f>
        <v>0</v>
      </c>
      <c r="BI678" s="148">
        <f>IF(N678="nulová",J678,0)</f>
        <v>0</v>
      </c>
      <c r="BJ678" s="17" t="s">
        <v>84</v>
      </c>
      <c r="BK678" s="148">
        <f>ROUND(I678*H678,2)</f>
        <v>0</v>
      </c>
      <c r="BL678" s="17" t="s">
        <v>300</v>
      </c>
      <c r="BM678" s="147" t="s">
        <v>2662</v>
      </c>
    </row>
    <row r="679" spans="2:65" s="12" customFormat="1" ht="10.199999999999999">
      <c r="B679" s="149"/>
      <c r="D679" s="150" t="s">
        <v>204</v>
      </c>
      <c r="E679" s="151" t="s">
        <v>1</v>
      </c>
      <c r="F679" s="152" t="s">
        <v>1251</v>
      </c>
      <c r="H679" s="151" t="s">
        <v>1</v>
      </c>
      <c r="I679" s="153"/>
      <c r="L679" s="149"/>
      <c r="M679" s="154"/>
      <c r="T679" s="155"/>
      <c r="AT679" s="151" t="s">
        <v>204</v>
      </c>
      <c r="AU679" s="151" t="s">
        <v>86</v>
      </c>
      <c r="AV679" s="12" t="s">
        <v>84</v>
      </c>
      <c r="AW679" s="12" t="s">
        <v>32</v>
      </c>
      <c r="AX679" s="12" t="s">
        <v>77</v>
      </c>
      <c r="AY679" s="151" t="s">
        <v>195</v>
      </c>
    </row>
    <row r="680" spans="2:65" s="13" customFormat="1" ht="10.199999999999999">
      <c r="B680" s="156"/>
      <c r="D680" s="150" t="s">
        <v>204</v>
      </c>
      <c r="E680" s="157" t="s">
        <v>1</v>
      </c>
      <c r="F680" s="158" t="s">
        <v>1974</v>
      </c>
      <c r="H680" s="159">
        <v>455.52</v>
      </c>
      <c r="I680" s="160"/>
      <c r="L680" s="156"/>
      <c r="M680" s="161"/>
      <c r="T680" s="162"/>
      <c r="AT680" s="157" t="s">
        <v>204</v>
      </c>
      <c r="AU680" s="157" t="s">
        <v>86</v>
      </c>
      <c r="AV680" s="13" t="s">
        <v>86</v>
      </c>
      <c r="AW680" s="13" t="s">
        <v>32</v>
      </c>
      <c r="AX680" s="13" t="s">
        <v>77</v>
      </c>
      <c r="AY680" s="157" t="s">
        <v>195</v>
      </c>
    </row>
    <row r="681" spans="2:65" s="14" customFormat="1" ht="10.199999999999999">
      <c r="B681" s="163"/>
      <c r="D681" s="150" t="s">
        <v>204</v>
      </c>
      <c r="E681" s="164" t="s">
        <v>1</v>
      </c>
      <c r="F681" s="165" t="s">
        <v>220</v>
      </c>
      <c r="H681" s="166">
        <v>455.52</v>
      </c>
      <c r="I681" s="167"/>
      <c r="L681" s="163"/>
      <c r="M681" s="168"/>
      <c r="T681" s="169"/>
      <c r="AT681" s="164" t="s">
        <v>204</v>
      </c>
      <c r="AU681" s="164" t="s">
        <v>86</v>
      </c>
      <c r="AV681" s="14" t="s">
        <v>202</v>
      </c>
      <c r="AW681" s="14" t="s">
        <v>32</v>
      </c>
      <c r="AX681" s="14" t="s">
        <v>84</v>
      </c>
      <c r="AY681" s="164" t="s">
        <v>195</v>
      </c>
    </row>
    <row r="682" spans="2:65" s="13" customFormat="1" ht="10.199999999999999">
      <c r="B682" s="156"/>
      <c r="D682" s="150" t="s">
        <v>204</v>
      </c>
      <c r="F682" s="158" t="s">
        <v>2231</v>
      </c>
      <c r="H682" s="159">
        <v>501.072</v>
      </c>
      <c r="I682" s="160"/>
      <c r="L682" s="156"/>
      <c r="M682" s="161"/>
      <c r="T682" s="162"/>
      <c r="AT682" s="157" t="s">
        <v>204</v>
      </c>
      <c r="AU682" s="157" t="s">
        <v>86</v>
      </c>
      <c r="AV682" s="13" t="s">
        <v>86</v>
      </c>
      <c r="AW682" s="13" t="s">
        <v>4</v>
      </c>
      <c r="AX682" s="13" t="s">
        <v>84</v>
      </c>
      <c r="AY682" s="157" t="s">
        <v>195</v>
      </c>
    </row>
    <row r="683" spans="2:65" s="1" customFormat="1" ht="24.15" customHeight="1">
      <c r="B683" s="32"/>
      <c r="C683" s="136" t="s">
        <v>1144</v>
      </c>
      <c r="D683" s="136" t="s">
        <v>197</v>
      </c>
      <c r="E683" s="137" t="s">
        <v>1248</v>
      </c>
      <c r="F683" s="138" t="s">
        <v>1249</v>
      </c>
      <c r="G683" s="139" t="s">
        <v>200</v>
      </c>
      <c r="H683" s="140">
        <v>175.2</v>
      </c>
      <c r="I683" s="141"/>
      <c r="J683" s="142">
        <f>ROUND(I683*H683,2)</f>
        <v>0</v>
      </c>
      <c r="K683" s="138" t="s">
        <v>201</v>
      </c>
      <c r="L683" s="32"/>
      <c r="M683" s="143" t="s">
        <v>1</v>
      </c>
      <c r="N683" s="144" t="s">
        <v>42</v>
      </c>
      <c r="P683" s="145">
        <f>O683*H683</f>
        <v>0</v>
      </c>
      <c r="Q683" s="145">
        <v>2.5000000000000001E-4</v>
      </c>
      <c r="R683" s="145">
        <f>Q683*H683</f>
        <v>4.3799999999999999E-2</v>
      </c>
      <c r="S683" s="145">
        <v>0</v>
      </c>
      <c r="T683" s="146">
        <f>S683*H683</f>
        <v>0</v>
      </c>
      <c r="AR683" s="147" t="s">
        <v>300</v>
      </c>
      <c r="AT683" s="147" t="s">
        <v>197</v>
      </c>
      <c r="AU683" s="147" t="s">
        <v>86</v>
      </c>
      <c r="AY683" s="17" t="s">
        <v>195</v>
      </c>
      <c r="BE683" s="148">
        <f>IF(N683="základní",J683,0)</f>
        <v>0</v>
      </c>
      <c r="BF683" s="148">
        <f>IF(N683="snížená",J683,0)</f>
        <v>0</v>
      </c>
      <c r="BG683" s="148">
        <f>IF(N683="zákl. přenesená",J683,0)</f>
        <v>0</v>
      </c>
      <c r="BH683" s="148">
        <f>IF(N683="sníž. přenesená",J683,0)</f>
        <v>0</v>
      </c>
      <c r="BI683" s="148">
        <f>IF(N683="nulová",J683,0)</f>
        <v>0</v>
      </c>
      <c r="BJ683" s="17" t="s">
        <v>84</v>
      </c>
      <c r="BK683" s="148">
        <f>ROUND(I683*H683,2)</f>
        <v>0</v>
      </c>
      <c r="BL683" s="17" t="s">
        <v>300</v>
      </c>
      <c r="BM683" s="147" t="s">
        <v>2663</v>
      </c>
    </row>
    <row r="684" spans="2:65" s="12" customFormat="1" ht="10.199999999999999">
      <c r="B684" s="149"/>
      <c r="D684" s="150" t="s">
        <v>204</v>
      </c>
      <c r="E684" s="151" t="s">
        <v>1</v>
      </c>
      <c r="F684" s="152" t="s">
        <v>2233</v>
      </c>
      <c r="H684" s="151" t="s">
        <v>1</v>
      </c>
      <c r="I684" s="153"/>
      <c r="L684" s="149"/>
      <c r="M684" s="154"/>
      <c r="T684" s="155"/>
      <c r="AT684" s="151" t="s">
        <v>204</v>
      </c>
      <c r="AU684" s="151" t="s">
        <v>86</v>
      </c>
      <c r="AV684" s="12" t="s">
        <v>84</v>
      </c>
      <c r="AW684" s="12" t="s">
        <v>32</v>
      </c>
      <c r="AX684" s="12" t="s">
        <v>77</v>
      </c>
      <c r="AY684" s="151" t="s">
        <v>195</v>
      </c>
    </row>
    <row r="685" spans="2:65" s="13" customFormat="1" ht="10.199999999999999">
      <c r="B685" s="156"/>
      <c r="D685" s="150" t="s">
        <v>204</v>
      </c>
      <c r="E685" s="157" t="s">
        <v>1</v>
      </c>
      <c r="F685" s="158" t="s">
        <v>2234</v>
      </c>
      <c r="H685" s="159">
        <v>175.2</v>
      </c>
      <c r="I685" s="160"/>
      <c r="L685" s="156"/>
      <c r="M685" s="161"/>
      <c r="T685" s="162"/>
      <c r="AT685" s="157" t="s">
        <v>204</v>
      </c>
      <c r="AU685" s="157" t="s">
        <v>86</v>
      </c>
      <c r="AV685" s="13" t="s">
        <v>86</v>
      </c>
      <c r="AW685" s="13" t="s">
        <v>32</v>
      </c>
      <c r="AX685" s="13" t="s">
        <v>84</v>
      </c>
      <c r="AY685" s="157" t="s">
        <v>195</v>
      </c>
    </row>
    <row r="686" spans="2:65" s="1" customFormat="1" ht="24.15" customHeight="1">
      <c r="B686" s="32"/>
      <c r="C686" s="183" t="s">
        <v>1149</v>
      </c>
      <c r="D686" s="183" t="s">
        <v>612</v>
      </c>
      <c r="E686" s="184" t="s">
        <v>1263</v>
      </c>
      <c r="F686" s="185" t="s">
        <v>1264</v>
      </c>
      <c r="G686" s="186" t="s">
        <v>200</v>
      </c>
      <c r="H686" s="187">
        <v>201.48</v>
      </c>
      <c r="I686" s="188"/>
      <c r="J686" s="189">
        <f>ROUND(I686*H686,2)</f>
        <v>0</v>
      </c>
      <c r="K686" s="185" t="s">
        <v>201</v>
      </c>
      <c r="L686" s="190"/>
      <c r="M686" s="191" t="s">
        <v>1</v>
      </c>
      <c r="N686" s="192" t="s">
        <v>42</v>
      </c>
      <c r="P686" s="145">
        <f>O686*H686</f>
        <v>0</v>
      </c>
      <c r="Q686" s="145">
        <v>2.66E-3</v>
      </c>
      <c r="R686" s="145">
        <f>Q686*H686</f>
        <v>0.53593679999999999</v>
      </c>
      <c r="S686" s="145">
        <v>0</v>
      </c>
      <c r="T686" s="146">
        <f>S686*H686</f>
        <v>0</v>
      </c>
      <c r="AR686" s="147" t="s">
        <v>394</v>
      </c>
      <c r="AT686" s="147" t="s">
        <v>612</v>
      </c>
      <c r="AU686" s="147" t="s">
        <v>86</v>
      </c>
      <c r="AY686" s="17" t="s">
        <v>195</v>
      </c>
      <c r="BE686" s="148">
        <f>IF(N686="základní",J686,0)</f>
        <v>0</v>
      </c>
      <c r="BF686" s="148">
        <f>IF(N686="snížená",J686,0)</f>
        <v>0</v>
      </c>
      <c r="BG686" s="148">
        <f>IF(N686="zákl. přenesená",J686,0)</f>
        <v>0</v>
      </c>
      <c r="BH686" s="148">
        <f>IF(N686="sníž. přenesená",J686,0)</f>
        <v>0</v>
      </c>
      <c r="BI686" s="148">
        <f>IF(N686="nulová",J686,0)</f>
        <v>0</v>
      </c>
      <c r="BJ686" s="17" t="s">
        <v>84</v>
      </c>
      <c r="BK686" s="148">
        <f>ROUND(I686*H686,2)</f>
        <v>0</v>
      </c>
      <c r="BL686" s="17" t="s">
        <v>300</v>
      </c>
      <c r="BM686" s="147" t="s">
        <v>2664</v>
      </c>
    </row>
    <row r="687" spans="2:65" s="13" customFormat="1" ht="10.199999999999999">
      <c r="B687" s="156"/>
      <c r="D687" s="150" t="s">
        <v>204</v>
      </c>
      <c r="E687" s="157" t="s">
        <v>1</v>
      </c>
      <c r="F687" s="158" t="s">
        <v>2236</v>
      </c>
      <c r="H687" s="159">
        <v>201.48</v>
      </c>
      <c r="I687" s="160"/>
      <c r="L687" s="156"/>
      <c r="M687" s="161"/>
      <c r="T687" s="162"/>
      <c r="AT687" s="157" t="s">
        <v>204</v>
      </c>
      <c r="AU687" s="157" t="s">
        <v>86</v>
      </c>
      <c r="AV687" s="13" t="s">
        <v>86</v>
      </c>
      <c r="AW687" s="13" t="s">
        <v>32</v>
      </c>
      <c r="AX687" s="13" t="s">
        <v>84</v>
      </c>
      <c r="AY687" s="157" t="s">
        <v>195</v>
      </c>
    </row>
    <row r="688" spans="2:65" s="1" customFormat="1" ht="24.15" customHeight="1">
      <c r="B688" s="32"/>
      <c r="C688" s="136" t="s">
        <v>1154</v>
      </c>
      <c r="D688" s="136" t="s">
        <v>197</v>
      </c>
      <c r="E688" s="137" t="s">
        <v>1268</v>
      </c>
      <c r="F688" s="138" t="s">
        <v>1269</v>
      </c>
      <c r="G688" s="139" t="s">
        <v>200</v>
      </c>
      <c r="H688" s="140">
        <v>119.215</v>
      </c>
      <c r="I688" s="141"/>
      <c r="J688" s="142">
        <f>ROUND(I688*H688,2)</f>
        <v>0</v>
      </c>
      <c r="K688" s="138" t="s">
        <v>249</v>
      </c>
      <c r="L688" s="32"/>
      <c r="M688" s="143" t="s">
        <v>1</v>
      </c>
      <c r="N688" s="144" t="s">
        <v>42</v>
      </c>
      <c r="P688" s="145">
        <f>O688*H688</f>
        <v>0</v>
      </c>
      <c r="Q688" s="145">
        <v>2.5000000000000001E-4</v>
      </c>
      <c r="R688" s="145">
        <f>Q688*H688</f>
        <v>2.980375E-2</v>
      </c>
      <c r="S688" s="145">
        <v>0</v>
      </c>
      <c r="T688" s="146">
        <f>S688*H688</f>
        <v>0</v>
      </c>
      <c r="AR688" s="147" t="s">
        <v>300</v>
      </c>
      <c r="AT688" s="147" t="s">
        <v>197</v>
      </c>
      <c r="AU688" s="147" t="s">
        <v>86</v>
      </c>
      <c r="AY688" s="17" t="s">
        <v>195</v>
      </c>
      <c r="BE688" s="148">
        <f>IF(N688="základní",J688,0)</f>
        <v>0</v>
      </c>
      <c r="BF688" s="148">
        <f>IF(N688="snížená",J688,0)</f>
        <v>0</v>
      </c>
      <c r="BG688" s="148">
        <f>IF(N688="zákl. přenesená",J688,0)</f>
        <v>0</v>
      </c>
      <c r="BH688" s="148">
        <f>IF(N688="sníž. přenesená",J688,0)</f>
        <v>0</v>
      </c>
      <c r="BI688" s="148">
        <f>IF(N688="nulová",J688,0)</f>
        <v>0</v>
      </c>
      <c r="BJ688" s="17" t="s">
        <v>84</v>
      </c>
      <c r="BK688" s="148">
        <f>ROUND(I688*H688,2)</f>
        <v>0</v>
      </c>
      <c r="BL688" s="17" t="s">
        <v>300</v>
      </c>
      <c r="BM688" s="147" t="s">
        <v>2665</v>
      </c>
    </row>
    <row r="689" spans="2:65" s="1" customFormat="1" ht="28.8">
      <c r="B689" s="32"/>
      <c r="D689" s="150" t="s">
        <v>251</v>
      </c>
      <c r="F689" s="170" t="s">
        <v>252</v>
      </c>
      <c r="I689" s="171"/>
      <c r="L689" s="32"/>
      <c r="M689" s="172"/>
      <c r="T689" s="56"/>
      <c r="AT689" s="17" t="s">
        <v>251</v>
      </c>
      <c r="AU689" s="17" t="s">
        <v>86</v>
      </c>
    </row>
    <row r="690" spans="2:65" s="12" customFormat="1" ht="20.399999999999999">
      <c r="B690" s="149"/>
      <c r="D690" s="150" t="s">
        <v>204</v>
      </c>
      <c r="E690" s="151" t="s">
        <v>1</v>
      </c>
      <c r="F690" s="152" t="s">
        <v>2666</v>
      </c>
      <c r="H690" s="151" t="s">
        <v>1</v>
      </c>
      <c r="I690" s="153"/>
      <c r="L690" s="149"/>
      <c r="M690" s="154"/>
      <c r="T690" s="155"/>
      <c r="AT690" s="151" t="s">
        <v>204</v>
      </c>
      <c r="AU690" s="151" t="s">
        <v>86</v>
      </c>
      <c r="AV690" s="12" t="s">
        <v>84</v>
      </c>
      <c r="AW690" s="12" t="s">
        <v>32</v>
      </c>
      <c r="AX690" s="12" t="s">
        <v>77</v>
      </c>
      <c r="AY690" s="151" t="s">
        <v>195</v>
      </c>
    </row>
    <row r="691" spans="2:65" s="13" customFormat="1" ht="10.199999999999999">
      <c r="B691" s="156"/>
      <c r="D691" s="150" t="s">
        <v>204</v>
      </c>
      <c r="E691" s="157" t="s">
        <v>1</v>
      </c>
      <c r="F691" s="158" t="s">
        <v>2238</v>
      </c>
      <c r="H691" s="159">
        <v>85.754999999999995</v>
      </c>
      <c r="I691" s="160"/>
      <c r="L691" s="156"/>
      <c r="M691" s="161"/>
      <c r="T691" s="162"/>
      <c r="AT691" s="157" t="s">
        <v>204</v>
      </c>
      <c r="AU691" s="157" t="s">
        <v>86</v>
      </c>
      <c r="AV691" s="13" t="s">
        <v>86</v>
      </c>
      <c r="AW691" s="13" t="s">
        <v>32</v>
      </c>
      <c r="AX691" s="13" t="s">
        <v>77</v>
      </c>
      <c r="AY691" s="157" t="s">
        <v>195</v>
      </c>
    </row>
    <row r="692" spans="2:65" s="13" customFormat="1" ht="10.199999999999999">
      <c r="B692" s="156"/>
      <c r="D692" s="150" t="s">
        <v>204</v>
      </c>
      <c r="E692" s="157" t="s">
        <v>1</v>
      </c>
      <c r="F692" s="158" t="s">
        <v>2139</v>
      </c>
      <c r="H692" s="159">
        <v>8.5</v>
      </c>
      <c r="I692" s="160"/>
      <c r="L692" s="156"/>
      <c r="M692" s="161"/>
      <c r="T692" s="162"/>
      <c r="AT692" s="157" t="s">
        <v>204</v>
      </c>
      <c r="AU692" s="157" t="s">
        <v>86</v>
      </c>
      <c r="AV692" s="13" t="s">
        <v>86</v>
      </c>
      <c r="AW692" s="13" t="s">
        <v>32</v>
      </c>
      <c r="AX692" s="13" t="s">
        <v>77</v>
      </c>
      <c r="AY692" s="157" t="s">
        <v>195</v>
      </c>
    </row>
    <row r="693" spans="2:65" s="13" customFormat="1" ht="10.199999999999999">
      <c r="B693" s="156"/>
      <c r="D693" s="150" t="s">
        <v>204</v>
      </c>
      <c r="E693" s="157" t="s">
        <v>1</v>
      </c>
      <c r="F693" s="158" t="s">
        <v>2140</v>
      </c>
      <c r="H693" s="159">
        <v>24.96</v>
      </c>
      <c r="I693" s="160"/>
      <c r="L693" s="156"/>
      <c r="M693" s="161"/>
      <c r="T693" s="162"/>
      <c r="AT693" s="157" t="s">
        <v>204</v>
      </c>
      <c r="AU693" s="157" t="s">
        <v>86</v>
      </c>
      <c r="AV693" s="13" t="s">
        <v>86</v>
      </c>
      <c r="AW693" s="13" t="s">
        <v>32</v>
      </c>
      <c r="AX693" s="13" t="s">
        <v>77</v>
      </c>
      <c r="AY693" s="157" t="s">
        <v>195</v>
      </c>
    </row>
    <row r="694" spans="2:65" s="14" customFormat="1" ht="10.199999999999999">
      <c r="B694" s="163"/>
      <c r="D694" s="150" t="s">
        <v>204</v>
      </c>
      <c r="E694" s="164" t="s">
        <v>1</v>
      </c>
      <c r="F694" s="165" t="s">
        <v>220</v>
      </c>
      <c r="H694" s="166">
        <v>119.215</v>
      </c>
      <c r="I694" s="167"/>
      <c r="L694" s="163"/>
      <c r="M694" s="168"/>
      <c r="T694" s="169"/>
      <c r="AT694" s="164" t="s">
        <v>204</v>
      </c>
      <c r="AU694" s="164" t="s">
        <v>86</v>
      </c>
      <c r="AV694" s="14" t="s">
        <v>202</v>
      </c>
      <c r="AW694" s="14" t="s">
        <v>32</v>
      </c>
      <c r="AX694" s="14" t="s">
        <v>84</v>
      </c>
      <c r="AY694" s="164" t="s">
        <v>195</v>
      </c>
    </row>
    <row r="695" spans="2:65" s="1" customFormat="1" ht="24.15" customHeight="1">
      <c r="B695" s="32"/>
      <c r="C695" s="136" t="s">
        <v>1161</v>
      </c>
      <c r="D695" s="136" t="s">
        <v>197</v>
      </c>
      <c r="E695" s="137" t="s">
        <v>1272</v>
      </c>
      <c r="F695" s="138" t="s">
        <v>1273</v>
      </c>
      <c r="G695" s="139" t="s">
        <v>432</v>
      </c>
      <c r="H695" s="140">
        <v>1</v>
      </c>
      <c r="I695" s="141"/>
      <c r="J695" s="142">
        <f>ROUND(I695*H695,2)</f>
        <v>0</v>
      </c>
      <c r="K695" s="138" t="s">
        <v>249</v>
      </c>
      <c r="L695" s="32"/>
      <c r="M695" s="143" t="s">
        <v>1</v>
      </c>
      <c r="N695" s="144" t="s">
        <v>42</v>
      </c>
      <c r="P695" s="145">
        <f>O695*H695</f>
        <v>0</v>
      </c>
      <c r="Q695" s="145">
        <v>2.5000000000000001E-4</v>
      </c>
      <c r="R695" s="145">
        <f>Q695*H695</f>
        <v>2.5000000000000001E-4</v>
      </c>
      <c r="S695" s="145">
        <v>0</v>
      </c>
      <c r="T695" s="146">
        <f>S695*H695</f>
        <v>0</v>
      </c>
      <c r="AR695" s="147" t="s">
        <v>300</v>
      </c>
      <c r="AT695" s="147" t="s">
        <v>197</v>
      </c>
      <c r="AU695" s="147" t="s">
        <v>86</v>
      </c>
      <c r="AY695" s="17" t="s">
        <v>195</v>
      </c>
      <c r="BE695" s="148">
        <f>IF(N695="základní",J695,0)</f>
        <v>0</v>
      </c>
      <c r="BF695" s="148">
        <f>IF(N695="snížená",J695,0)</f>
        <v>0</v>
      </c>
      <c r="BG695" s="148">
        <f>IF(N695="zákl. přenesená",J695,0)</f>
        <v>0</v>
      </c>
      <c r="BH695" s="148">
        <f>IF(N695="sníž. přenesená",J695,0)</f>
        <v>0</v>
      </c>
      <c r="BI695" s="148">
        <f>IF(N695="nulová",J695,0)</f>
        <v>0</v>
      </c>
      <c r="BJ695" s="17" t="s">
        <v>84</v>
      </c>
      <c r="BK695" s="148">
        <f>ROUND(I695*H695,2)</f>
        <v>0</v>
      </c>
      <c r="BL695" s="17" t="s">
        <v>300</v>
      </c>
      <c r="BM695" s="147" t="s">
        <v>2667</v>
      </c>
    </row>
    <row r="696" spans="2:65" s="1" customFormat="1" ht="28.8">
      <c r="B696" s="32"/>
      <c r="D696" s="150" t="s">
        <v>251</v>
      </c>
      <c r="F696" s="170" t="s">
        <v>252</v>
      </c>
      <c r="I696" s="171"/>
      <c r="L696" s="32"/>
      <c r="M696" s="172"/>
      <c r="T696" s="56"/>
      <c r="AT696" s="17" t="s">
        <v>251</v>
      </c>
      <c r="AU696" s="17" t="s">
        <v>86</v>
      </c>
    </row>
    <row r="697" spans="2:65" s="12" customFormat="1" ht="10.199999999999999">
      <c r="B697" s="149"/>
      <c r="D697" s="150" t="s">
        <v>204</v>
      </c>
      <c r="E697" s="151" t="s">
        <v>1</v>
      </c>
      <c r="F697" s="152" t="s">
        <v>1251</v>
      </c>
      <c r="H697" s="151" t="s">
        <v>1</v>
      </c>
      <c r="I697" s="153"/>
      <c r="L697" s="149"/>
      <c r="M697" s="154"/>
      <c r="T697" s="155"/>
      <c r="AT697" s="151" t="s">
        <v>204</v>
      </c>
      <c r="AU697" s="151" t="s">
        <v>86</v>
      </c>
      <c r="AV697" s="12" t="s">
        <v>84</v>
      </c>
      <c r="AW697" s="12" t="s">
        <v>32</v>
      </c>
      <c r="AX697" s="12" t="s">
        <v>77</v>
      </c>
      <c r="AY697" s="151" t="s">
        <v>195</v>
      </c>
    </row>
    <row r="698" spans="2:65" s="13" customFormat="1" ht="10.199999999999999">
      <c r="B698" s="156"/>
      <c r="D698" s="150" t="s">
        <v>204</v>
      </c>
      <c r="E698" s="157" t="s">
        <v>1</v>
      </c>
      <c r="F698" s="158" t="s">
        <v>84</v>
      </c>
      <c r="H698" s="159">
        <v>1</v>
      </c>
      <c r="I698" s="160"/>
      <c r="L698" s="156"/>
      <c r="M698" s="161"/>
      <c r="T698" s="162"/>
      <c r="AT698" s="157" t="s">
        <v>204</v>
      </c>
      <c r="AU698" s="157" t="s">
        <v>86</v>
      </c>
      <c r="AV698" s="13" t="s">
        <v>86</v>
      </c>
      <c r="AW698" s="13" t="s">
        <v>32</v>
      </c>
      <c r="AX698" s="13" t="s">
        <v>84</v>
      </c>
      <c r="AY698" s="157" t="s">
        <v>195</v>
      </c>
    </row>
    <row r="699" spans="2:65" s="1" customFormat="1" ht="21.75" customHeight="1">
      <c r="B699" s="32"/>
      <c r="C699" s="136" t="s">
        <v>1167</v>
      </c>
      <c r="D699" s="136" t="s">
        <v>197</v>
      </c>
      <c r="E699" s="137" t="s">
        <v>2668</v>
      </c>
      <c r="F699" s="138" t="s">
        <v>2669</v>
      </c>
      <c r="G699" s="139" t="s">
        <v>244</v>
      </c>
      <c r="H699" s="140">
        <v>1</v>
      </c>
      <c r="I699" s="141"/>
      <c r="J699" s="142">
        <f>ROUND(I699*H699,2)</f>
        <v>0</v>
      </c>
      <c r="K699" s="138" t="s">
        <v>249</v>
      </c>
      <c r="L699" s="32"/>
      <c r="M699" s="143" t="s">
        <v>1</v>
      </c>
      <c r="N699" s="144" t="s">
        <v>42</v>
      </c>
      <c r="P699" s="145">
        <f>O699*H699</f>
        <v>0</v>
      </c>
      <c r="Q699" s="145">
        <v>1.2999999999999999E-4</v>
      </c>
      <c r="R699" s="145">
        <f>Q699*H699</f>
        <v>1.2999999999999999E-4</v>
      </c>
      <c r="S699" s="145">
        <v>0</v>
      </c>
      <c r="T699" s="146">
        <f>S699*H699</f>
        <v>0</v>
      </c>
      <c r="AR699" s="147" t="s">
        <v>300</v>
      </c>
      <c r="AT699" s="147" t="s">
        <v>197</v>
      </c>
      <c r="AU699" s="147" t="s">
        <v>86</v>
      </c>
      <c r="AY699" s="17" t="s">
        <v>195</v>
      </c>
      <c r="BE699" s="148">
        <f>IF(N699="základní",J699,0)</f>
        <v>0</v>
      </c>
      <c r="BF699" s="148">
        <f>IF(N699="snížená",J699,0)</f>
        <v>0</v>
      </c>
      <c r="BG699" s="148">
        <f>IF(N699="zákl. přenesená",J699,0)</f>
        <v>0</v>
      </c>
      <c r="BH699" s="148">
        <f>IF(N699="sníž. přenesená",J699,0)</f>
        <v>0</v>
      </c>
      <c r="BI699" s="148">
        <f>IF(N699="nulová",J699,0)</f>
        <v>0</v>
      </c>
      <c r="BJ699" s="17" t="s">
        <v>84</v>
      </c>
      <c r="BK699" s="148">
        <f>ROUND(I699*H699,2)</f>
        <v>0</v>
      </c>
      <c r="BL699" s="17" t="s">
        <v>300</v>
      </c>
      <c r="BM699" s="147" t="s">
        <v>2670</v>
      </c>
    </row>
    <row r="700" spans="2:65" s="1" customFormat="1" ht="28.8">
      <c r="B700" s="32"/>
      <c r="D700" s="150" t="s">
        <v>251</v>
      </c>
      <c r="F700" s="170" t="s">
        <v>252</v>
      </c>
      <c r="I700" s="171"/>
      <c r="L700" s="32"/>
      <c r="M700" s="172"/>
      <c r="T700" s="56"/>
      <c r="AT700" s="17" t="s">
        <v>251</v>
      </c>
      <c r="AU700" s="17" t="s">
        <v>86</v>
      </c>
    </row>
    <row r="701" spans="2:65" s="12" customFormat="1" ht="10.199999999999999">
      <c r="B701" s="149"/>
      <c r="D701" s="150" t="s">
        <v>204</v>
      </c>
      <c r="E701" s="151" t="s">
        <v>1</v>
      </c>
      <c r="F701" s="152" t="s">
        <v>2671</v>
      </c>
      <c r="H701" s="151" t="s">
        <v>1</v>
      </c>
      <c r="I701" s="153"/>
      <c r="L701" s="149"/>
      <c r="M701" s="154"/>
      <c r="T701" s="155"/>
      <c r="AT701" s="151" t="s">
        <v>204</v>
      </c>
      <c r="AU701" s="151" t="s">
        <v>86</v>
      </c>
      <c r="AV701" s="12" t="s">
        <v>84</v>
      </c>
      <c r="AW701" s="12" t="s">
        <v>32</v>
      </c>
      <c r="AX701" s="12" t="s">
        <v>77</v>
      </c>
      <c r="AY701" s="151" t="s">
        <v>195</v>
      </c>
    </row>
    <row r="702" spans="2:65" s="13" customFormat="1" ht="10.199999999999999">
      <c r="B702" s="156"/>
      <c r="D702" s="150" t="s">
        <v>204</v>
      </c>
      <c r="E702" s="157" t="s">
        <v>1</v>
      </c>
      <c r="F702" s="158" t="s">
        <v>84</v>
      </c>
      <c r="H702" s="159">
        <v>1</v>
      </c>
      <c r="I702" s="160"/>
      <c r="L702" s="156"/>
      <c r="M702" s="161"/>
      <c r="T702" s="162"/>
      <c r="AT702" s="157" t="s">
        <v>204</v>
      </c>
      <c r="AU702" s="157" t="s">
        <v>86</v>
      </c>
      <c r="AV702" s="13" t="s">
        <v>86</v>
      </c>
      <c r="AW702" s="13" t="s">
        <v>32</v>
      </c>
      <c r="AX702" s="13" t="s">
        <v>84</v>
      </c>
      <c r="AY702" s="157" t="s">
        <v>195</v>
      </c>
    </row>
    <row r="703" spans="2:65" s="1" customFormat="1" ht="33" customHeight="1">
      <c r="B703" s="32"/>
      <c r="C703" s="136" t="s">
        <v>1172</v>
      </c>
      <c r="D703" s="136" t="s">
        <v>197</v>
      </c>
      <c r="E703" s="137" t="s">
        <v>1287</v>
      </c>
      <c r="F703" s="138" t="s">
        <v>2244</v>
      </c>
      <c r="G703" s="139" t="s">
        <v>244</v>
      </c>
      <c r="H703" s="140">
        <v>6</v>
      </c>
      <c r="I703" s="141"/>
      <c r="J703" s="142">
        <f>ROUND(I703*H703,2)</f>
        <v>0</v>
      </c>
      <c r="K703" s="138" t="s">
        <v>249</v>
      </c>
      <c r="L703" s="32"/>
      <c r="M703" s="143" t="s">
        <v>1</v>
      </c>
      <c r="N703" s="144" t="s">
        <v>42</v>
      </c>
      <c r="P703" s="145">
        <f>O703*H703</f>
        <v>0</v>
      </c>
      <c r="Q703" s="145">
        <v>0</v>
      </c>
      <c r="R703" s="145">
        <f>Q703*H703</f>
        <v>0</v>
      </c>
      <c r="S703" s="145">
        <v>0</v>
      </c>
      <c r="T703" s="146">
        <f>S703*H703</f>
        <v>0</v>
      </c>
      <c r="AR703" s="147" t="s">
        <v>300</v>
      </c>
      <c r="AT703" s="147" t="s">
        <v>197</v>
      </c>
      <c r="AU703" s="147" t="s">
        <v>86</v>
      </c>
      <c r="AY703" s="17" t="s">
        <v>195</v>
      </c>
      <c r="BE703" s="148">
        <f>IF(N703="základní",J703,0)</f>
        <v>0</v>
      </c>
      <c r="BF703" s="148">
        <f>IF(N703="snížená",J703,0)</f>
        <v>0</v>
      </c>
      <c r="BG703" s="148">
        <f>IF(N703="zákl. přenesená",J703,0)</f>
        <v>0</v>
      </c>
      <c r="BH703" s="148">
        <f>IF(N703="sníž. přenesená",J703,0)</f>
        <v>0</v>
      </c>
      <c r="BI703" s="148">
        <f>IF(N703="nulová",J703,0)</f>
        <v>0</v>
      </c>
      <c r="BJ703" s="17" t="s">
        <v>84</v>
      </c>
      <c r="BK703" s="148">
        <f>ROUND(I703*H703,2)</f>
        <v>0</v>
      </c>
      <c r="BL703" s="17" t="s">
        <v>300</v>
      </c>
      <c r="BM703" s="147" t="s">
        <v>2672</v>
      </c>
    </row>
    <row r="704" spans="2:65" s="1" customFormat="1" ht="28.8">
      <c r="B704" s="32"/>
      <c r="D704" s="150" t="s">
        <v>251</v>
      </c>
      <c r="F704" s="170" t="s">
        <v>252</v>
      </c>
      <c r="I704" s="171"/>
      <c r="L704" s="32"/>
      <c r="M704" s="172"/>
      <c r="T704" s="56"/>
      <c r="AT704" s="17" t="s">
        <v>251</v>
      </c>
      <c r="AU704" s="17" t="s">
        <v>86</v>
      </c>
    </row>
    <row r="705" spans="2:65" s="12" customFormat="1" ht="20.399999999999999">
      <c r="B705" s="149"/>
      <c r="D705" s="150" t="s">
        <v>204</v>
      </c>
      <c r="E705" s="151" t="s">
        <v>1</v>
      </c>
      <c r="F705" s="152" t="s">
        <v>1290</v>
      </c>
      <c r="H705" s="151" t="s">
        <v>1</v>
      </c>
      <c r="I705" s="153"/>
      <c r="L705" s="149"/>
      <c r="M705" s="154"/>
      <c r="T705" s="155"/>
      <c r="AT705" s="151" t="s">
        <v>204</v>
      </c>
      <c r="AU705" s="151" t="s">
        <v>86</v>
      </c>
      <c r="AV705" s="12" t="s">
        <v>84</v>
      </c>
      <c r="AW705" s="12" t="s">
        <v>32</v>
      </c>
      <c r="AX705" s="12" t="s">
        <v>77</v>
      </c>
      <c r="AY705" s="151" t="s">
        <v>195</v>
      </c>
    </row>
    <row r="706" spans="2:65" s="13" customFormat="1" ht="10.199999999999999">
      <c r="B706" s="156"/>
      <c r="D706" s="150" t="s">
        <v>204</v>
      </c>
      <c r="E706" s="157" t="s">
        <v>1</v>
      </c>
      <c r="F706" s="158" t="s">
        <v>230</v>
      </c>
      <c r="H706" s="159">
        <v>6</v>
      </c>
      <c r="I706" s="160"/>
      <c r="L706" s="156"/>
      <c r="M706" s="161"/>
      <c r="T706" s="162"/>
      <c r="AT706" s="157" t="s">
        <v>204</v>
      </c>
      <c r="AU706" s="157" t="s">
        <v>86</v>
      </c>
      <c r="AV706" s="13" t="s">
        <v>86</v>
      </c>
      <c r="AW706" s="13" t="s">
        <v>32</v>
      </c>
      <c r="AX706" s="13" t="s">
        <v>84</v>
      </c>
      <c r="AY706" s="157" t="s">
        <v>195</v>
      </c>
    </row>
    <row r="707" spans="2:65" s="1" customFormat="1" ht="24.15" customHeight="1">
      <c r="B707" s="32"/>
      <c r="C707" s="136" t="s">
        <v>1176</v>
      </c>
      <c r="D707" s="136" t="s">
        <v>197</v>
      </c>
      <c r="E707" s="137" t="s">
        <v>1307</v>
      </c>
      <c r="F707" s="138" t="s">
        <v>1308</v>
      </c>
      <c r="G707" s="139" t="s">
        <v>329</v>
      </c>
      <c r="H707" s="140">
        <v>36.5</v>
      </c>
      <c r="I707" s="141"/>
      <c r="J707" s="142">
        <f>ROUND(I707*H707,2)</f>
        <v>0</v>
      </c>
      <c r="K707" s="138" t="s">
        <v>249</v>
      </c>
      <c r="L707" s="32"/>
      <c r="M707" s="143" t="s">
        <v>1</v>
      </c>
      <c r="N707" s="144" t="s">
        <v>42</v>
      </c>
      <c r="P707" s="145">
        <f>O707*H707</f>
        <v>0</v>
      </c>
      <c r="Q707" s="145">
        <v>0</v>
      </c>
      <c r="R707" s="145">
        <f>Q707*H707</f>
        <v>0</v>
      </c>
      <c r="S707" s="145">
        <v>0</v>
      </c>
      <c r="T707" s="146">
        <f>S707*H707</f>
        <v>0</v>
      </c>
      <c r="AR707" s="147" t="s">
        <v>300</v>
      </c>
      <c r="AT707" s="147" t="s">
        <v>197</v>
      </c>
      <c r="AU707" s="147" t="s">
        <v>86</v>
      </c>
      <c r="AY707" s="17" t="s">
        <v>195</v>
      </c>
      <c r="BE707" s="148">
        <f>IF(N707="základní",J707,0)</f>
        <v>0</v>
      </c>
      <c r="BF707" s="148">
        <f>IF(N707="snížená",J707,0)</f>
        <v>0</v>
      </c>
      <c r="BG707" s="148">
        <f>IF(N707="zákl. přenesená",J707,0)</f>
        <v>0</v>
      </c>
      <c r="BH707" s="148">
        <f>IF(N707="sníž. přenesená",J707,0)</f>
        <v>0</v>
      </c>
      <c r="BI707" s="148">
        <f>IF(N707="nulová",J707,0)</f>
        <v>0</v>
      </c>
      <c r="BJ707" s="17" t="s">
        <v>84</v>
      </c>
      <c r="BK707" s="148">
        <f>ROUND(I707*H707,2)</f>
        <v>0</v>
      </c>
      <c r="BL707" s="17" t="s">
        <v>300</v>
      </c>
      <c r="BM707" s="147" t="s">
        <v>2673</v>
      </c>
    </row>
    <row r="708" spans="2:65" s="1" customFormat="1" ht="28.8">
      <c r="B708" s="32"/>
      <c r="D708" s="150" t="s">
        <v>251</v>
      </c>
      <c r="F708" s="170" t="s">
        <v>252</v>
      </c>
      <c r="I708" s="171"/>
      <c r="L708" s="32"/>
      <c r="M708" s="172"/>
      <c r="T708" s="56"/>
      <c r="AT708" s="17" t="s">
        <v>251</v>
      </c>
      <c r="AU708" s="17" t="s">
        <v>86</v>
      </c>
    </row>
    <row r="709" spans="2:65" s="12" customFormat="1" ht="20.399999999999999">
      <c r="B709" s="149"/>
      <c r="D709" s="150" t="s">
        <v>204</v>
      </c>
      <c r="E709" s="151" t="s">
        <v>1</v>
      </c>
      <c r="F709" s="152" t="s">
        <v>1290</v>
      </c>
      <c r="H709" s="151" t="s">
        <v>1</v>
      </c>
      <c r="I709" s="153"/>
      <c r="L709" s="149"/>
      <c r="M709" s="154"/>
      <c r="T709" s="155"/>
      <c r="AT709" s="151" t="s">
        <v>204</v>
      </c>
      <c r="AU709" s="151" t="s">
        <v>86</v>
      </c>
      <c r="AV709" s="12" t="s">
        <v>84</v>
      </c>
      <c r="AW709" s="12" t="s">
        <v>32</v>
      </c>
      <c r="AX709" s="12" t="s">
        <v>77</v>
      </c>
      <c r="AY709" s="151" t="s">
        <v>195</v>
      </c>
    </row>
    <row r="710" spans="2:65" s="12" customFormat="1" ht="10.199999999999999">
      <c r="B710" s="149"/>
      <c r="D710" s="150" t="s">
        <v>204</v>
      </c>
      <c r="E710" s="151" t="s">
        <v>1</v>
      </c>
      <c r="F710" s="152" t="s">
        <v>1310</v>
      </c>
      <c r="H710" s="151" t="s">
        <v>1</v>
      </c>
      <c r="I710" s="153"/>
      <c r="L710" s="149"/>
      <c r="M710" s="154"/>
      <c r="T710" s="155"/>
      <c r="AT710" s="151" t="s">
        <v>204</v>
      </c>
      <c r="AU710" s="151" t="s">
        <v>86</v>
      </c>
      <c r="AV710" s="12" t="s">
        <v>84</v>
      </c>
      <c r="AW710" s="12" t="s">
        <v>32</v>
      </c>
      <c r="AX710" s="12" t="s">
        <v>77</v>
      </c>
      <c r="AY710" s="151" t="s">
        <v>195</v>
      </c>
    </row>
    <row r="711" spans="2:65" s="13" customFormat="1" ht="10.199999999999999">
      <c r="B711" s="156"/>
      <c r="D711" s="150" t="s">
        <v>204</v>
      </c>
      <c r="E711" s="157" t="s">
        <v>1</v>
      </c>
      <c r="F711" s="158" t="s">
        <v>1979</v>
      </c>
      <c r="H711" s="159">
        <v>36.5</v>
      </c>
      <c r="I711" s="160"/>
      <c r="L711" s="156"/>
      <c r="M711" s="161"/>
      <c r="T711" s="162"/>
      <c r="AT711" s="157" t="s">
        <v>204</v>
      </c>
      <c r="AU711" s="157" t="s">
        <v>86</v>
      </c>
      <c r="AV711" s="13" t="s">
        <v>86</v>
      </c>
      <c r="AW711" s="13" t="s">
        <v>32</v>
      </c>
      <c r="AX711" s="13" t="s">
        <v>84</v>
      </c>
      <c r="AY711" s="157" t="s">
        <v>195</v>
      </c>
    </row>
    <row r="712" spans="2:65" s="1" customFormat="1" ht="21.75" customHeight="1">
      <c r="B712" s="32"/>
      <c r="C712" s="136" t="s">
        <v>1180</v>
      </c>
      <c r="D712" s="136" t="s">
        <v>197</v>
      </c>
      <c r="E712" s="137" t="s">
        <v>1313</v>
      </c>
      <c r="F712" s="138" t="s">
        <v>1314</v>
      </c>
      <c r="G712" s="139" t="s">
        <v>432</v>
      </c>
      <c r="H712" s="140">
        <v>1</v>
      </c>
      <c r="I712" s="141"/>
      <c r="J712" s="142">
        <f>ROUND(I712*H712,2)</f>
        <v>0</v>
      </c>
      <c r="K712" s="138" t="s">
        <v>249</v>
      </c>
      <c r="L712" s="32"/>
      <c r="M712" s="143" t="s">
        <v>1</v>
      </c>
      <c r="N712" s="144" t="s">
        <v>42</v>
      </c>
      <c r="P712" s="145">
        <f>O712*H712</f>
        <v>0</v>
      </c>
      <c r="Q712" s="145">
        <v>0</v>
      </c>
      <c r="R712" s="145">
        <f>Q712*H712</f>
        <v>0</v>
      </c>
      <c r="S712" s="145">
        <v>0</v>
      </c>
      <c r="T712" s="146">
        <f>S712*H712</f>
        <v>0</v>
      </c>
      <c r="AR712" s="147" t="s">
        <v>300</v>
      </c>
      <c r="AT712" s="147" t="s">
        <v>197</v>
      </c>
      <c r="AU712" s="147" t="s">
        <v>86</v>
      </c>
      <c r="AY712" s="17" t="s">
        <v>195</v>
      </c>
      <c r="BE712" s="148">
        <f>IF(N712="základní",J712,0)</f>
        <v>0</v>
      </c>
      <c r="BF712" s="148">
        <f>IF(N712="snížená",J712,0)</f>
        <v>0</v>
      </c>
      <c r="BG712" s="148">
        <f>IF(N712="zákl. přenesená",J712,0)</f>
        <v>0</v>
      </c>
      <c r="BH712" s="148">
        <f>IF(N712="sníž. přenesená",J712,0)</f>
        <v>0</v>
      </c>
      <c r="BI712" s="148">
        <f>IF(N712="nulová",J712,0)</f>
        <v>0</v>
      </c>
      <c r="BJ712" s="17" t="s">
        <v>84</v>
      </c>
      <c r="BK712" s="148">
        <f>ROUND(I712*H712,2)</f>
        <v>0</v>
      </c>
      <c r="BL712" s="17" t="s">
        <v>300</v>
      </c>
      <c r="BM712" s="147" t="s">
        <v>2674</v>
      </c>
    </row>
    <row r="713" spans="2:65" s="1" customFormat="1" ht="67.2">
      <c r="B713" s="32"/>
      <c r="D713" s="150" t="s">
        <v>251</v>
      </c>
      <c r="F713" s="170" t="s">
        <v>1316</v>
      </c>
      <c r="I713" s="171"/>
      <c r="L713" s="32"/>
      <c r="M713" s="172"/>
      <c r="T713" s="56"/>
      <c r="AT713" s="17" t="s">
        <v>251</v>
      </c>
      <c r="AU713" s="17" t="s">
        <v>86</v>
      </c>
    </row>
    <row r="714" spans="2:65" s="12" customFormat="1" ht="20.399999999999999">
      <c r="B714" s="149"/>
      <c r="D714" s="150" t="s">
        <v>204</v>
      </c>
      <c r="E714" s="151" t="s">
        <v>1</v>
      </c>
      <c r="F714" s="152" t="s">
        <v>1317</v>
      </c>
      <c r="H714" s="151" t="s">
        <v>1</v>
      </c>
      <c r="I714" s="153"/>
      <c r="L714" s="149"/>
      <c r="M714" s="154"/>
      <c r="T714" s="155"/>
      <c r="AT714" s="151" t="s">
        <v>204</v>
      </c>
      <c r="AU714" s="151" t="s">
        <v>86</v>
      </c>
      <c r="AV714" s="12" t="s">
        <v>84</v>
      </c>
      <c r="AW714" s="12" t="s">
        <v>32</v>
      </c>
      <c r="AX714" s="12" t="s">
        <v>77</v>
      </c>
      <c r="AY714" s="151" t="s">
        <v>195</v>
      </c>
    </row>
    <row r="715" spans="2:65" s="13" customFormat="1" ht="10.199999999999999">
      <c r="B715" s="156"/>
      <c r="D715" s="150" t="s">
        <v>204</v>
      </c>
      <c r="E715" s="157" t="s">
        <v>1</v>
      </c>
      <c r="F715" s="158" t="s">
        <v>84</v>
      </c>
      <c r="H715" s="159">
        <v>1</v>
      </c>
      <c r="I715" s="160"/>
      <c r="L715" s="156"/>
      <c r="M715" s="161"/>
      <c r="T715" s="162"/>
      <c r="AT715" s="157" t="s">
        <v>204</v>
      </c>
      <c r="AU715" s="157" t="s">
        <v>86</v>
      </c>
      <c r="AV715" s="13" t="s">
        <v>86</v>
      </c>
      <c r="AW715" s="13" t="s">
        <v>32</v>
      </c>
      <c r="AX715" s="13" t="s">
        <v>84</v>
      </c>
      <c r="AY715" s="157" t="s">
        <v>195</v>
      </c>
    </row>
    <row r="716" spans="2:65" s="1" customFormat="1" ht="24.15" customHeight="1">
      <c r="B716" s="32"/>
      <c r="C716" s="136" t="s">
        <v>1186</v>
      </c>
      <c r="D716" s="136" t="s">
        <v>197</v>
      </c>
      <c r="E716" s="137" t="s">
        <v>1319</v>
      </c>
      <c r="F716" s="138" t="s">
        <v>1320</v>
      </c>
      <c r="G716" s="139" t="s">
        <v>237</v>
      </c>
      <c r="H716" s="140">
        <v>6.9560000000000004</v>
      </c>
      <c r="I716" s="141"/>
      <c r="J716" s="142">
        <f>ROUND(I716*H716,2)</f>
        <v>0</v>
      </c>
      <c r="K716" s="138" t="s">
        <v>201</v>
      </c>
      <c r="L716" s="32"/>
      <c r="M716" s="143" t="s">
        <v>1</v>
      </c>
      <c r="N716" s="144" t="s">
        <v>42</v>
      </c>
      <c r="P716" s="145">
        <f>O716*H716</f>
        <v>0</v>
      </c>
      <c r="Q716" s="145">
        <v>0</v>
      </c>
      <c r="R716" s="145">
        <f>Q716*H716</f>
        <v>0</v>
      </c>
      <c r="S716" s="145">
        <v>0</v>
      </c>
      <c r="T716" s="146">
        <f>S716*H716</f>
        <v>0</v>
      </c>
      <c r="AR716" s="147" t="s">
        <v>300</v>
      </c>
      <c r="AT716" s="147" t="s">
        <v>197</v>
      </c>
      <c r="AU716" s="147" t="s">
        <v>86</v>
      </c>
      <c r="AY716" s="17" t="s">
        <v>195</v>
      </c>
      <c r="BE716" s="148">
        <f>IF(N716="základní",J716,0)</f>
        <v>0</v>
      </c>
      <c r="BF716" s="148">
        <f>IF(N716="snížená",J716,0)</f>
        <v>0</v>
      </c>
      <c r="BG716" s="148">
        <f>IF(N716="zákl. přenesená",J716,0)</f>
        <v>0</v>
      </c>
      <c r="BH716" s="148">
        <f>IF(N716="sníž. přenesená",J716,0)</f>
        <v>0</v>
      </c>
      <c r="BI716" s="148">
        <f>IF(N716="nulová",J716,0)</f>
        <v>0</v>
      </c>
      <c r="BJ716" s="17" t="s">
        <v>84</v>
      </c>
      <c r="BK716" s="148">
        <f>ROUND(I716*H716,2)</f>
        <v>0</v>
      </c>
      <c r="BL716" s="17" t="s">
        <v>300</v>
      </c>
      <c r="BM716" s="147" t="s">
        <v>2675</v>
      </c>
    </row>
    <row r="717" spans="2:65" s="11" customFormat="1" ht="22.8" customHeight="1">
      <c r="B717" s="124"/>
      <c r="D717" s="125" t="s">
        <v>76</v>
      </c>
      <c r="E717" s="134" t="s">
        <v>531</v>
      </c>
      <c r="F717" s="134" t="s">
        <v>532</v>
      </c>
      <c r="I717" s="127"/>
      <c r="J717" s="135">
        <f>BK717</f>
        <v>0</v>
      </c>
      <c r="L717" s="124"/>
      <c r="M717" s="129"/>
      <c r="P717" s="130">
        <f>SUM(P718:P753)</f>
        <v>0</v>
      </c>
      <c r="R717" s="130">
        <f>SUM(R718:R753)</f>
        <v>5.4945604800000005</v>
      </c>
      <c r="T717" s="131">
        <f>SUM(T718:T753)</f>
        <v>0</v>
      </c>
      <c r="AR717" s="125" t="s">
        <v>86</v>
      </c>
      <c r="AT717" s="132" t="s">
        <v>76</v>
      </c>
      <c r="AU717" s="132" t="s">
        <v>84</v>
      </c>
      <c r="AY717" s="125" t="s">
        <v>195</v>
      </c>
      <c r="BK717" s="133">
        <f>SUM(BK718:BK753)</f>
        <v>0</v>
      </c>
    </row>
    <row r="718" spans="2:65" s="1" customFormat="1" ht="21.75" customHeight="1">
      <c r="B718" s="32"/>
      <c r="C718" s="136" t="s">
        <v>1192</v>
      </c>
      <c r="D718" s="136" t="s">
        <v>197</v>
      </c>
      <c r="E718" s="137" t="s">
        <v>1373</v>
      </c>
      <c r="F718" s="138" t="s">
        <v>1374</v>
      </c>
      <c r="G718" s="139" t="s">
        <v>329</v>
      </c>
      <c r="H718" s="140">
        <v>75.48</v>
      </c>
      <c r="I718" s="141"/>
      <c r="J718" s="142">
        <f>ROUND(I718*H718,2)</f>
        <v>0</v>
      </c>
      <c r="K718" s="138" t="s">
        <v>249</v>
      </c>
      <c r="L718" s="32"/>
      <c r="M718" s="143" t="s">
        <v>1</v>
      </c>
      <c r="N718" s="144" t="s">
        <v>42</v>
      </c>
      <c r="P718" s="145">
        <f>O718*H718</f>
        <v>0</v>
      </c>
      <c r="Q718" s="145">
        <v>3.1199999999999999E-3</v>
      </c>
      <c r="R718" s="145">
        <f>Q718*H718</f>
        <v>0.2354976</v>
      </c>
      <c r="S718" s="145">
        <v>0</v>
      </c>
      <c r="T718" s="146">
        <f>S718*H718</f>
        <v>0</v>
      </c>
      <c r="AR718" s="147" t="s">
        <v>300</v>
      </c>
      <c r="AT718" s="147" t="s">
        <v>197</v>
      </c>
      <c r="AU718" s="147" t="s">
        <v>86</v>
      </c>
      <c r="AY718" s="17" t="s">
        <v>195</v>
      </c>
      <c r="BE718" s="148">
        <f>IF(N718="základní",J718,0)</f>
        <v>0</v>
      </c>
      <c r="BF718" s="148">
        <f>IF(N718="snížená",J718,0)</f>
        <v>0</v>
      </c>
      <c r="BG718" s="148">
        <f>IF(N718="zákl. přenesená",J718,0)</f>
        <v>0</v>
      </c>
      <c r="BH718" s="148">
        <f>IF(N718="sníž. přenesená",J718,0)</f>
        <v>0</v>
      </c>
      <c r="BI718" s="148">
        <f>IF(N718="nulová",J718,0)</f>
        <v>0</v>
      </c>
      <c r="BJ718" s="17" t="s">
        <v>84</v>
      </c>
      <c r="BK718" s="148">
        <f>ROUND(I718*H718,2)</f>
        <v>0</v>
      </c>
      <c r="BL718" s="17" t="s">
        <v>300</v>
      </c>
      <c r="BM718" s="147" t="s">
        <v>2676</v>
      </c>
    </row>
    <row r="719" spans="2:65" s="1" customFormat="1" ht="28.8">
      <c r="B719" s="32"/>
      <c r="D719" s="150" t="s">
        <v>251</v>
      </c>
      <c r="F719" s="170" t="s">
        <v>252</v>
      </c>
      <c r="I719" s="171"/>
      <c r="L719" s="32"/>
      <c r="M719" s="172"/>
      <c r="T719" s="56"/>
      <c r="AT719" s="17" t="s">
        <v>251</v>
      </c>
      <c r="AU719" s="17" t="s">
        <v>86</v>
      </c>
    </row>
    <row r="720" spans="2:65" s="12" customFormat="1" ht="10.199999999999999">
      <c r="B720" s="149"/>
      <c r="D720" s="150" t="s">
        <v>204</v>
      </c>
      <c r="E720" s="151" t="s">
        <v>1</v>
      </c>
      <c r="F720" s="152" t="s">
        <v>1376</v>
      </c>
      <c r="H720" s="151" t="s">
        <v>1</v>
      </c>
      <c r="I720" s="153"/>
      <c r="L720" s="149"/>
      <c r="M720" s="154"/>
      <c r="T720" s="155"/>
      <c r="AT720" s="151" t="s">
        <v>204</v>
      </c>
      <c r="AU720" s="151" t="s">
        <v>86</v>
      </c>
      <c r="AV720" s="12" t="s">
        <v>84</v>
      </c>
      <c r="AW720" s="12" t="s">
        <v>32</v>
      </c>
      <c r="AX720" s="12" t="s">
        <v>77</v>
      </c>
      <c r="AY720" s="151" t="s">
        <v>195</v>
      </c>
    </row>
    <row r="721" spans="2:65" s="13" customFormat="1" ht="10.199999999999999">
      <c r="B721" s="156"/>
      <c r="D721" s="150" t="s">
        <v>204</v>
      </c>
      <c r="E721" s="157" t="s">
        <v>1</v>
      </c>
      <c r="F721" s="158" t="s">
        <v>2253</v>
      </c>
      <c r="H721" s="159">
        <v>85.48</v>
      </c>
      <c r="I721" s="160"/>
      <c r="L721" s="156"/>
      <c r="M721" s="161"/>
      <c r="T721" s="162"/>
      <c r="AT721" s="157" t="s">
        <v>204</v>
      </c>
      <c r="AU721" s="157" t="s">
        <v>86</v>
      </c>
      <c r="AV721" s="13" t="s">
        <v>86</v>
      </c>
      <c r="AW721" s="13" t="s">
        <v>32</v>
      </c>
      <c r="AX721" s="13" t="s">
        <v>77</v>
      </c>
      <c r="AY721" s="157" t="s">
        <v>195</v>
      </c>
    </row>
    <row r="722" spans="2:65" s="13" customFormat="1" ht="10.199999999999999">
      <c r="B722" s="156"/>
      <c r="D722" s="150" t="s">
        <v>204</v>
      </c>
      <c r="E722" s="157" t="s">
        <v>1</v>
      </c>
      <c r="F722" s="158" t="s">
        <v>943</v>
      </c>
      <c r="H722" s="159">
        <v>17</v>
      </c>
      <c r="I722" s="160"/>
      <c r="L722" s="156"/>
      <c r="M722" s="161"/>
      <c r="T722" s="162"/>
      <c r="AT722" s="157" t="s">
        <v>204</v>
      </c>
      <c r="AU722" s="157" t="s">
        <v>86</v>
      </c>
      <c r="AV722" s="13" t="s">
        <v>86</v>
      </c>
      <c r="AW722" s="13" t="s">
        <v>32</v>
      </c>
      <c r="AX722" s="13" t="s">
        <v>77</v>
      </c>
      <c r="AY722" s="157" t="s">
        <v>195</v>
      </c>
    </row>
    <row r="723" spans="2:65" s="13" customFormat="1" ht="10.199999999999999">
      <c r="B723" s="156"/>
      <c r="D723" s="150" t="s">
        <v>204</v>
      </c>
      <c r="E723" s="157" t="s">
        <v>1</v>
      </c>
      <c r="F723" s="158" t="s">
        <v>2677</v>
      </c>
      <c r="H723" s="159">
        <v>-27</v>
      </c>
      <c r="I723" s="160"/>
      <c r="L723" s="156"/>
      <c r="M723" s="161"/>
      <c r="T723" s="162"/>
      <c r="AT723" s="157" t="s">
        <v>204</v>
      </c>
      <c r="AU723" s="157" t="s">
        <v>86</v>
      </c>
      <c r="AV723" s="13" t="s">
        <v>86</v>
      </c>
      <c r="AW723" s="13" t="s">
        <v>32</v>
      </c>
      <c r="AX723" s="13" t="s">
        <v>77</v>
      </c>
      <c r="AY723" s="157" t="s">
        <v>195</v>
      </c>
    </row>
    <row r="724" spans="2:65" s="14" customFormat="1" ht="10.199999999999999">
      <c r="B724" s="163"/>
      <c r="D724" s="150" t="s">
        <v>204</v>
      </c>
      <c r="E724" s="164" t="s">
        <v>1</v>
      </c>
      <c r="F724" s="165" t="s">
        <v>220</v>
      </c>
      <c r="H724" s="166">
        <v>75.48</v>
      </c>
      <c r="I724" s="167"/>
      <c r="L724" s="163"/>
      <c r="M724" s="168"/>
      <c r="T724" s="169"/>
      <c r="AT724" s="164" t="s">
        <v>204</v>
      </c>
      <c r="AU724" s="164" t="s">
        <v>86</v>
      </c>
      <c r="AV724" s="14" t="s">
        <v>202</v>
      </c>
      <c r="AW724" s="14" t="s">
        <v>32</v>
      </c>
      <c r="AX724" s="14" t="s">
        <v>84</v>
      </c>
      <c r="AY724" s="164" t="s">
        <v>195</v>
      </c>
    </row>
    <row r="725" spans="2:65" s="1" customFormat="1" ht="24.15" customHeight="1">
      <c r="B725" s="32"/>
      <c r="C725" s="136" t="s">
        <v>1199</v>
      </c>
      <c r="D725" s="136" t="s">
        <v>197</v>
      </c>
      <c r="E725" s="137" t="s">
        <v>1323</v>
      </c>
      <c r="F725" s="138" t="s">
        <v>1324</v>
      </c>
      <c r="G725" s="139" t="s">
        <v>329</v>
      </c>
      <c r="H725" s="140">
        <v>70</v>
      </c>
      <c r="I725" s="141"/>
      <c r="J725" s="142">
        <f>ROUND(I725*H725,2)</f>
        <v>0</v>
      </c>
      <c r="K725" s="138" t="s">
        <v>201</v>
      </c>
      <c r="L725" s="32"/>
      <c r="M725" s="143" t="s">
        <v>1</v>
      </c>
      <c r="N725" s="144" t="s">
        <v>42</v>
      </c>
      <c r="P725" s="145">
        <f>O725*H725</f>
        <v>0</v>
      </c>
      <c r="Q725" s="145">
        <v>2.1000000000000001E-4</v>
      </c>
      <c r="R725" s="145">
        <f>Q725*H725</f>
        <v>1.4700000000000001E-2</v>
      </c>
      <c r="S725" s="145">
        <v>0</v>
      </c>
      <c r="T725" s="146">
        <f>S725*H725</f>
        <v>0</v>
      </c>
      <c r="AR725" s="147" t="s">
        <v>300</v>
      </c>
      <c r="AT725" s="147" t="s">
        <v>197</v>
      </c>
      <c r="AU725" s="147" t="s">
        <v>86</v>
      </c>
      <c r="AY725" s="17" t="s">
        <v>195</v>
      </c>
      <c r="BE725" s="148">
        <f>IF(N725="základní",J725,0)</f>
        <v>0</v>
      </c>
      <c r="BF725" s="148">
        <f>IF(N725="snížená",J725,0)</f>
        <v>0</v>
      </c>
      <c r="BG725" s="148">
        <f>IF(N725="zákl. přenesená",J725,0)</f>
        <v>0</v>
      </c>
      <c r="BH725" s="148">
        <f>IF(N725="sníž. přenesená",J725,0)</f>
        <v>0</v>
      </c>
      <c r="BI725" s="148">
        <f>IF(N725="nulová",J725,0)</f>
        <v>0</v>
      </c>
      <c r="BJ725" s="17" t="s">
        <v>84</v>
      </c>
      <c r="BK725" s="148">
        <f>ROUND(I725*H725,2)</f>
        <v>0</v>
      </c>
      <c r="BL725" s="17" t="s">
        <v>300</v>
      </c>
      <c r="BM725" s="147" t="s">
        <v>2678</v>
      </c>
    </row>
    <row r="726" spans="2:65" s="12" customFormat="1" ht="10.199999999999999">
      <c r="B726" s="149"/>
      <c r="D726" s="150" t="s">
        <v>204</v>
      </c>
      <c r="E726" s="151" t="s">
        <v>1</v>
      </c>
      <c r="F726" s="152" t="s">
        <v>205</v>
      </c>
      <c r="H726" s="151" t="s">
        <v>1</v>
      </c>
      <c r="I726" s="153"/>
      <c r="L726" s="149"/>
      <c r="M726" s="154"/>
      <c r="T726" s="155"/>
      <c r="AT726" s="151" t="s">
        <v>204</v>
      </c>
      <c r="AU726" s="151" t="s">
        <v>86</v>
      </c>
      <c r="AV726" s="12" t="s">
        <v>84</v>
      </c>
      <c r="AW726" s="12" t="s">
        <v>32</v>
      </c>
      <c r="AX726" s="12" t="s">
        <v>77</v>
      </c>
      <c r="AY726" s="151" t="s">
        <v>195</v>
      </c>
    </row>
    <row r="727" spans="2:65" s="13" customFormat="1" ht="10.199999999999999">
      <c r="B727" s="156"/>
      <c r="D727" s="150" t="s">
        <v>204</v>
      </c>
      <c r="E727" s="157" t="s">
        <v>1</v>
      </c>
      <c r="F727" s="158" t="s">
        <v>949</v>
      </c>
      <c r="H727" s="159">
        <v>70</v>
      </c>
      <c r="I727" s="160"/>
      <c r="L727" s="156"/>
      <c r="M727" s="161"/>
      <c r="T727" s="162"/>
      <c r="AT727" s="157" t="s">
        <v>204</v>
      </c>
      <c r="AU727" s="157" t="s">
        <v>86</v>
      </c>
      <c r="AV727" s="13" t="s">
        <v>86</v>
      </c>
      <c r="AW727" s="13" t="s">
        <v>32</v>
      </c>
      <c r="AX727" s="13" t="s">
        <v>84</v>
      </c>
      <c r="AY727" s="157" t="s">
        <v>195</v>
      </c>
    </row>
    <row r="728" spans="2:65" s="1" customFormat="1" ht="24.15" customHeight="1">
      <c r="B728" s="32"/>
      <c r="C728" s="136" t="s">
        <v>1205</v>
      </c>
      <c r="D728" s="136" t="s">
        <v>197</v>
      </c>
      <c r="E728" s="137" t="s">
        <v>1327</v>
      </c>
      <c r="F728" s="138" t="s">
        <v>1328</v>
      </c>
      <c r="G728" s="139" t="s">
        <v>200</v>
      </c>
      <c r="H728" s="140">
        <v>58.4</v>
      </c>
      <c r="I728" s="141"/>
      <c r="J728" s="142">
        <f>ROUND(I728*H728,2)</f>
        <v>0</v>
      </c>
      <c r="K728" s="138" t="s">
        <v>201</v>
      </c>
      <c r="L728" s="32"/>
      <c r="M728" s="143" t="s">
        <v>1</v>
      </c>
      <c r="N728" s="144" t="s">
        <v>42</v>
      </c>
      <c r="P728" s="145">
        <f>O728*H728</f>
        <v>0</v>
      </c>
      <c r="Q728" s="145">
        <v>1.3999999999999999E-4</v>
      </c>
      <c r="R728" s="145">
        <f>Q728*H728</f>
        <v>8.1759999999999992E-3</v>
      </c>
      <c r="S728" s="145">
        <v>0</v>
      </c>
      <c r="T728" s="146">
        <f>S728*H728</f>
        <v>0</v>
      </c>
      <c r="AR728" s="147" t="s">
        <v>300</v>
      </c>
      <c r="AT728" s="147" t="s">
        <v>197</v>
      </c>
      <c r="AU728" s="147" t="s">
        <v>86</v>
      </c>
      <c r="AY728" s="17" t="s">
        <v>195</v>
      </c>
      <c r="BE728" s="148">
        <f>IF(N728="základní",J728,0)</f>
        <v>0</v>
      </c>
      <c r="BF728" s="148">
        <f>IF(N728="snížená",J728,0)</f>
        <v>0</v>
      </c>
      <c r="BG728" s="148">
        <f>IF(N728="zákl. přenesená",J728,0)</f>
        <v>0</v>
      </c>
      <c r="BH728" s="148">
        <f>IF(N728="sníž. přenesená",J728,0)</f>
        <v>0</v>
      </c>
      <c r="BI728" s="148">
        <f>IF(N728="nulová",J728,0)</f>
        <v>0</v>
      </c>
      <c r="BJ728" s="17" t="s">
        <v>84</v>
      </c>
      <c r="BK728" s="148">
        <f>ROUND(I728*H728,2)</f>
        <v>0</v>
      </c>
      <c r="BL728" s="17" t="s">
        <v>300</v>
      </c>
      <c r="BM728" s="147" t="s">
        <v>2679</v>
      </c>
    </row>
    <row r="729" spans="2:65" s="12" customFormat="1" ht="10.199999999999999">
      <c r="B729" s="149"/>
      <c r="D729" s="150" t="s">
        <v>204</v>
      </c>
      <c r="E729" s="151" t="s">
        <v>1</v>
      </c>
      <c r="F729" s="152" t="s">
        <v>1330</v>
      </c>
      <c r="H729" s="151" t="s">
        <v>1</v>
      </c>
      <c r="I729" s="153"/>
      <c r="L729" s="149"/>
      <c r="M729" s="154"/>
      <c r="T729" s="155"/>
      <c r="AT729" s="151" t="s">
        <v>204</v>
      </c>
      <c r="AU729" s="151" t="s">
        <v>86</v>
      </c>
      <c r="AV729" s="12" t="s">
        <v>84</v>
      </c>
      <c r="AW729" s="12" t="s">
        <v>32</v>
      </c>
      <c r="AX729" s="12" t="s">
        <v>77</v>
      </c>
      <c r="AY729" s="151" t="s">
        <v>195</v>
      </c>
    </row>
    <row r="730" spans="2:65" s="13" customFormat="1" ht="10.199999999999999">
      <c r="B730" s="156"/>
      <c r="D730" s="150" t="s">
        <v>204</v>
      </c>
      <c r="E730" s="157" t="s">
        <v>1</v>
      </c>
      <c r="F730" s="158" t="s">
        <v>2256</v>
      </c>
      <c r="H730" s="159">
        <v>58.4</v>
      </c>
      <c r="I730" s="160"/>
      <c r="L730" s="156"/>
      <c r="M730" s="161"/>
      <c r="T730" s="162"/>
      <c r="AT730" s="157" t="s">
        <v>204</v>
      </c>
      <c r="AU730" s="157" t="s">
        <v>86</v>
      </c>
      <c r="AV730" s="13" t="s">
        <v>86</v>
      </c>
      <c r="AW730" s="13" t="s">
        <v>32</v>
      </c>
      <c r="AX730" s="13" t="s">
        <v>84</v>
      </c>
      <c r="AY730" s="157" t="s">
        <v>195</v>
      </c>
    </row>
    <row r="731" spans="2:65" s="1" customFormat="1" ht="24.15" customHeight="1">
      <c r="B731" s="32"/>
      <c r="C731" s="136" t="s">
        <v>1209</v>
      </c>
      <c r="D731" s="136" t="s">
        <v>197</v>
      </c>
      <c r="E731" s="137" t="s">
        <v>1333</v>
      </c>
      <c r="F731" s="138" t="s">
        <v>1334</v>
      </c>
      <c r="G731" s="139" t="s">
        <v>200</v>
      </c>
      <c r="H731" s="140">
        <v>549.02599999999995</v>
      </c>
      <c r="I731" s="141"/>
      <c r="J731" s="142">
        <f>ROUND(I731*H731,2)</f>
        <v>0</v>
      </c>
      <c r="K731" s="138" t="s">
        <v>201</v>
      </c>
      <c r="L731" s="32"/>
      <c r="M731" s="143" t="s">
        <v>1</v>
      </c>
      <c r="N731" s="144" t="s">
        <v>42</v>
      </c>
      <c r="P731" s="145">
        <f>O731*H731</f>
        <v>0</v>
      </c>
      <c r="Q731" s="145">
        <v>1.3999999999999999E-4</v>
      </c>
      <c r="R731" s="145">
        <f>Q731*H731</f>
        <v>7.6863639999999983E-2</v>
      </c>
      <c r="S731" s="145">
        <v>0</v>
      </c>
      <c r="T731" s="146">
        <f>S731*H731</f>
        <v>0</v>
      </c>
      <c r="AR731" s="147" t="s">
        <v>300</v>
      </c>
      <c r="AT731" s="147" t="s">
        <v>197</v>
      </c>
      <c r="AU731" s="147" t="s">
        <v>86</v>
      </c>
      <c r="AY731" s="17" t="s">
        <v>195</v>
      </c>
      <c r="BE731" s="148">
        <f>IF(N731="základní",J731,0)</f>
        <v>0</v>
      </c>
      <c r="BF731" s="148">
        <f>IF(N731="snížená",J731,0)</f>
        <v>0</v>
      </c>
      <c r="BG731" s="148">
        <f>IF(N731="zákl. přenesená",J731,0)</f>
        <v>0</v>
      </c>
      <c r="BH731" s="148">
        <f>IF(N731="sníž. přenesená",J731,0)</f>
        <v>0</v>
      </c>
      <c r="BI731" s="148">
        <f>IF(N731="nulová",J731,0)</f>
        <v>0</v>
      </c>
      <c r="BJ731" s="17" t="s">
        <v>84</v>
      </c>
      <c r="BK731" s="148">
        <f>ROUND(I731*H731,2)</f>
        <v>0</v>
      </c>
      <c r="BL731" s="17" t="s">
        <v>300</v>
      </c>
      <c r="BM731" s="147" t="s">
        <v>2680</v>
      </c>
    </row>
    <row r="732" spans="2:65" s="1" customFormat="1" ht="24.15" customHeight="1">
      <c r="B732" s="32"/>
      <c r="C732" s="136" t="s">
        <v>1214</v>
      </c>
      <c r="D732" s="136" t="s">
        <v>197</v>
      </c>
      <c r="E732" s="137" t="s">
        <v>1337</v>
      </c>
      <c r="F732" s="138" t="s">
        <v>1338</v>
      </c>
      <c r="G732" s="139" t="s">
        <v>200</v>
      </c>
      <c r="H732" s="140">
        <v>549.02599999999995</v>
      </c>
      <c r="I732" s="141"/>
      <c r="J732" s="142">
        <f>ROUND(I732*H732,2)</f>
        <v>0</v>
      </c>
      <c r="K732" s="138" t="s">
        <v>201</v>
      </c>
      <c r="L732" s="32"/>
      <c r="M732" s="143" t="s">
        <v>1</v>
      </c>
      <c r="N732" s="144" t="s">
        <v>42</v>
      </c>
      <c r="P732" s="145">
        <f>O732*H732</f>
        <v>0</v>
      </c>
      <c r="Q732" s="145">
        <v>2.3000000000000001E-4</v>
      </c>
      <c r="R732" s="145">
        <f>Q732*H732</f>
        <v>0.12627597999999998</v>
      </c>
      <c r="S732" s="145">
        <v>0</v>
      </c>
      <c r="T732" s="146">
        <f>S732*H732</f>
        <v>0</v>
      </c>
      <c r="AR732" s="147" t="s">
        <v>300</v>
      </c>
      <c r="AT732" s="147" t="s">
        <v>197</v>
      </c>
      <c r="AU732" s="147" t="s">
        <v>86</v>
      </c>
      <c r="AY732" s="17" t="s">
        <v>195</v>
      </c>
      <c r="BE732" s="148">
        <f>IF(N732="základní",J732,0)</f>
        <v>0</v>
      </c>
      <c r="BF732" s="148">
        <f>IF(N732="snížená",J732,0)</f>
        <v>0</v>
      </c>
      <c r="BG732" s="148">
        <f>IF(N732="zákl. přenesená",J732,0)</f>
        <v>0</v>
      </c>
      <c r="BH732" s="148">
        <f>IF(N732="sníž. přenesená",J732,0)</f>
        <v>0</v>
      </c>
      <c r="BI732" s="148">
        <f>IF(N732="nulová",J732,0)</f>
        <v>0</v>
      </c>
      <c r="BJ732" s="17" t="s">
        <v>84</v>
      </c>
      <c r="BK732" s="148">
        <f>ROUND(I732*H732,2)</f>
        <v>0</v>
      </c>
      <c r="BL732" s="17" t="s">
        <v>300</v>
      </c>
      <c r="BM732" s="147" t="s">
        <v>2681</v>
      </c>
    </row>
    <row r="733" spans="2:65" s="1" customFormat="1" ht="21.75" customHeight="1">
      <c r="B733" s="32"/>
      <c r="C733" s="136" t="s">
        <v>1218</v>
      </c>
      <c r="D733" s="136" t="s">
        <v>197</v>
      </c>
      <c r="E733" s="137" t="s">
        <v>1341</v>
      </c>
      <c r="F733" s="138" t="s">
        <v>1342</v>
      </c>
      <c r="G733" s="139" t="s">
        <v>200</v>
      </c>
      <c r="H733" s="140">
        <v>455.52</v>
      </c>
      <c r="I733" s="141"/>
      <c r="J733" s="142">
        <f>ROUND(I733*H733,2)</f>
        <v>0</v>
      </c>
      <c r="K733" s="138" t="s">
        <v>201</v>
      </c>
      <c r="L733" s="32"/>
      <c r="M733" s="143" t="s">
        <v>1</v>
      </c>
      <c r="N733" s="144" t="s">
        <v>42</v>
      </c>
      <c r="P733" s="145">
        <f>O733*H733</f>
        <v>0</v>
      </c>
      <c r="Q733" s="145">
        <v>0</v>
      </c>
      <c r="R733" s="145">
        <f>Q733*H733</f>
        <v>0</v>
      </c>
      <c r="S733" s="145">
        <v>0</v>
      </c>
      <c r="T733" s="146">
        <f>S733*H733</f>
        <v>0</v>
      </c>
      <c r="AR733" s="147" t="s">
        <v>300</v>
      </c>
      <c r="AT733" s="147" t="s">
        <v>197</v>
      </c>
      <c r="AU733" s="147" t="s">
        <v>86</v>
      </c>
      <c r="AY733" s="17" t="s">
        <v>195</v>
      </c>
      <c r="BE733" s="148">
        <f>IF(N733="základní",J733,0)</f>
        <v>0</v>
      </c>
      <c r="BF733" s="148">
        <f>IF(N733="snížená",J733,0)</f>
        <v>0</v>
      </c>
      <c r="BG733" s="148">
        <f>IF(N733="zákl. přenesená",J733,0)</f>
        <v>0</v>
      </c>
      <c r="BH733" s="148">
        <f>IF(N733="sníž. přenesená",J733,0)</f>
        <v>0</v>
      </c>
      <c r="BI733" s="148">
        <f>IF(N733="nulová",J733,0)</f>
        <v>0</v>
      </c>
      <c r="BJ733" s="17" t="s">
        <v>84</v>
      </c>
      <c r="BK733" s="148">
        <f>ROUND(I733*H733,2)</f>
        <v>0</v>
      </c>
      <c r="BL733" s="17" t="s">
        <v>300</v>
      </c>
      <c r="BM733" s="147" t="s">
        <v>2682</v>
      </c>
    </row>
    <row r="734" spans="2:65" s="12" customFormat="1" ht="10.199999999999999">
      <c r="B734" s="149"/>
      <c r="D734" s="150" t="s">
        <v>204</v>
      </c>
      <c r="E734" s="151" t="s">
        <v>1</v>
      </c>
      <c r="F734" s="152" t="s">
        <v>1344</v>
      </c>
      <c r="H734" s="151" t="s">
        <v>1</v>
      </c>
      <c r="I734" s="153"/>
      <c r="L734" s="149"/>
      <c r="M734" s="154"/>
      <c r="T734" s="155"/>
      <c r="AT734" s="151" t="s">
        <v>204</v>
      </c>
      <c r="AU734" s="151" t="s">
        <v>86</v>
      </c>
      <c r="AV734" s="12" t="s">
        <v>84</v>
      </c>
      <c r="AW734" s="12" t="s">
        <v>32</v>
      </c>
      <c r="AX734" s="12" t="s">
        <v>77</v>
      </c>
      <c r="AY734" s="151" t="s">
        <v>195</v>
      </c>
    </row>
    <row r="735" spans="2:65" s="13" customFormat="1" ht="10.199999999999999">
      <c r="B735" s="156"/>
      <c r="D735" s="150" t="s">
        <v>204</v>
      </c>
      <c r="E735" s="157" t="s">
        <v>1</v>
      </c>
      <c r="F735" s="158" t="s">
        <v>2156</v>
      </c>
      <c r="H735" s="159">
        <v>455.52</v>
      </c>
      <c r="I735" s="160"/>
      <c r="L735" s="156"/>
      <c r="M735" s="161"/>
      <c r="T735" s="162"/>
      <c r="AT735" s="157" t="s">
        <v>204</v>
      </c>
      <c r="AU735" s="157" t="s">
        <v>86</v>
      </c>
      <c r="AV735" s="13" t="s">
        <v>86</v>
      </c>
      <c r="AW735" s="13" t="s">
        <v>32</v>
      </c>
      <c r="AX735" s="13" t="s">
        <v>77</v>
      </c>
      <c r="AY735" s="157" t="s">
        <v>195</v>
      </c>
    </row>
    <row r="736" spans="2:65" s="14" customFormat="1" ht="10.199999999999999">
      <c r="B736" s="163"/>
      <c r="D736" s="150" t="s">
        <v>204</v>
      </c>
      <c r="E736" s="164" t="s">
        <v>1</v>
      </c>
      <c r="F736" s="165" t="s">
        <v>220</v>
      </c>
      <c r="H736" s="166">
        <v>455.52</v>
      </c>
      <c r="I736" s="167"/>
      <c r="L736" s="163"/>
      <c r="M736" s="168"/>
      <c r="T736" s="169"/>
      <c r="AT736" s="164" t="s">
        <v>204</v>
      </c>
      <c r="AU736" s="164" t="s">
        <v>86</v>
      </c>
      <c r="AV736" s="14" t="s">
        <v>202</v>
      </c>
      <c r="AW736" s="14" t="s">
        <v>32</v>
      </c>
      <c r="AX736" s="14" t="s">
        <v>84</v>
      </c>
      <c r="AY736" s="164" t="s">
        <v>195</v>
      </c>
    </row>
    <row r="737" spans="2:65" s="1" customFormat="1" ht="24.15" customHeight="1">
      <c r="B737" s="32"/>
      <c r="C737" s="136" t="s">
        <v>1223</v>
      </c>
      <c r="D737" s="136" t="s">
        <v>197</v>
      </c>
      <c r="E737" s="137" t="s">
        <v>1346</v>
      </c>
      <c r="F737" s="138" t="s">
        <v>1347</v>
      </c>
      <c r="G737" s="139" t="s">
        <v>200</v>
      </c>
      <c r="H737" s="140">
        <v>455.52</v>
      </c>
      <c r="I737" s="141"/>
      <c r="J737" s="142">
        <f>ROUND(I737*H737,2)</f>
        <v>0</v>
      </c>
      <c r="K737" s="138" t="s">
        <v>201</v>
      </c>
      <c r="L737" s="32"/>
      <c r="M737" s="143" t="s">
        <v>1</v>
      </c>
      <c r="N737" s="144" t="s">
        <v>42</v>
      </c>
      <c r="P737" s="145">
        <f>O737*H737</f>
        <v>0</v>
      </c>
      <c r="Q737" s="145">
        <v>4.7999999999999996E-3</v>
      </c>
      <c r="R737" s="145">
        <f>Q737*H737</f>
        <v>2.1864959999999996</v>
      </c>
      <c r="S737" s="145">
        <v>0</v>
      </c>
      <c r="T737" s="146">
        <f>S737*H737</f>
        <v>0</v>
      </c>
      <c r="AR737" s="147" t="s">
        <v>300</v>
      </c>
      <c r="AT737" s="147" t="s">
        <v>197</v>
      </c>
      <c r="AU737" s="147" t="s">
        <v>86</v>
      </c>
      <c r="AY737" s="17" t="s">
        <v>195</v>
      </c>
      <c r="BE737" s="148">
        <f>IF(N737="základní",J737,0)</f>
        <v>0</v>
      </c>
      <c r="BF737" s="148">
        <f>IF(N737="snížená",J737,0)</f>
        <v>0</v>
      </c>
      <c r="BG737" s="148">
        <f>IF(N737="zákl. přenesená",J737,0)</f>
        <v>0</v>
      </c>
      <c r="BH737" s="148">
        <f>IF(N737="sníž. přenesená",J737,0)</f>
        <v>0</v>
      </c>
      <c r="BI737" s="148">
        <f>IF(N737="nulová",J737,0)</f>
        <v>0</v>
      </c>
      <c r="BJ737" s="17" t="s">
        <v>84</v>
      </c>
      <c r="BK737" s="148">
        <f>ROUND(I737*H737,2)</f>
        <v>0</v>
      </c>
      <c r="BL737" s="17" t="s">
        <v>300</v>
      </c>
      <c r="BM737" s="147" t="s">
        <v>2683</v>
      </c>
    </row>
    <row r="738" spans="2:65" s="13" customFormat="1" ht="10.199999999999999">
      <c r="B738" s="156"/>
      <c r="D738" s="150" t="s">
        <v>204</v>
      </c>
      <c r="E738" s="157" t="s">
        <v>1</v>
      </c>
      <c r="F738" s="158" t="s">
        <v>1974</v>
      </c>
      <c r="H738" s="159">
        <v>455.52</v>
      </c>
      <c r="I738" s="160"/>
      <c r="L738" s="156"/>
      <c r="M738" s="161"/>
      <c r="T738" s="162"/>
      <c r="AT738" s="157" t="s">
        <v>204</v>
      </c>
      <c r="AU738" s="157" t="s">
        <v>86</v>
      </c>
      <c r="AV738" s="13" t="s">
        <v>86</v>
      </c>
      <c r="AW738" s="13" t="s">
        <v>32</v>
      </c>
      <c r="AX738" s="13" t="s">
        <v>84</v>
      </c>
      <c r="AY738" s="157" t="s">
        <v>195</v>
      </c>
    </row>
    <row r="739" spans="2:65" s="1" customFormat="1" ht="21.75" customHeight="1">
      <c r="B739" s="32"/>
      <c r="C739" s="136" t="s">
        <v>1227</v>
      </c>
      <c r="D739" s="136" t="s">
        <v>197</v>
      </c>
      <c r="E739" s="137" t="s">
        <v>1356</v>
      </c>
      <c r="F739" s="138" t="s">
        <v>1357</v>
      </c>
      <c r="G739" s="139" t="s">
        <v>200</v>
      </c>
      <c r="H739" s="140">
        <v>467.41399999999999</v>
      </c>
      <c r="I739" s="141"/>
      <c r="J739" s="142">
        <f>ROUND(I739*H739,2)</f>
        <v>0</v>
      </c>
      <c r="K739" s="138" t="s">
        <v>201</v>
      </c>
      <c r="L739" s="32"/>
      <c r="M739" s="143" t="s">
        <v>1</v>
      </c>
      <c r="N739" s="144" t="s">
        <v>42</v>
      </c>
      <c r="P739" s="145">
        <f>O739*H739</f>
        <v>0</v>
      </c>
      <c r="Q739" s="145">
        <v>4.2999999999999999E-4</v>
      </c>
      <c r="R739" s="145">
        <f>Q739*H739</f>
        <v>0.20098801999999999</v>
      </c>
      <c r="S739" s="145">
        <v>0</v>
      </c>
      <c r="T739" s="146">
        <f>S739*H739</f>
        <v>0</v>
      </c>
      <c r="AR739" s="147" t="s">
        <v>300</v>
      </c>
      <c r="AT739" s="147" t="s">
        <v>197</v>
      </c>
      <c r="AU739" s="147" t="s">
        <v>86</v>
      </c>
      <c r="AY739" s="17" t="s">
        <v>195</v>
      </c>
      <c r="BE739" s="148">
        <f>IF(N739="základní",J739,0)</f>
        <v>0</v>
      </c>
      <c r="BF739" s="148">
        <f>IF(N739="snížená",J739,0)</f>
        <v>0</v>
      </c>
      <c r="BG739" s="148">
        <f>IF(N739="zákl. přenesená",J739,0)</f>
        <v>0</v>
      </c>
      <c r="BH739" s="148">
        <f>IF(N739="sníž. přenesená",J739,0)</f>
        <v>0</v>
      </c>
      <c r="BI739" s="148">
        <f>IF(N739="nulová",J739,0)</f>
        <v>0</v>
      </c>
      <c r="BJ739" s="17" t="s">
        <v>84</v>
      </c>
      <c r="BK739" s="148">
        <f>ROUND(I739*H739,2)</f>
        <v>0</v>
      </c>
      <c r="BL739" s="17" t="s">
        <v>300</v>
      </c>
      <c r="BM739" s="147" t="s">
        <v>2684</v>
      </c>
    </row>
    <row r="740" spans="2:65" s="12" customFormat="1" ht="10.199999999999999">
      <c r="B740" s="149"/>
      <c r="D740" s="150" t="s">
        <v>204</v>
      </c>
      <c r="E740" s="151" t="s">
        <v>1</v>
      </c>
      <c r="F740" s="152" t="s">
        <v>1359</v>
      </c>
      <c r="H740" s="151" t="s">
        <v>1</v>
      </c>
      <c r="I740" s="153"/>
      <c r="L740" s="149"/>
      <c r="M740" s="154"/>
      <c r="T740" s="155"/>
      <c r="AT740" s="151" t="s">
        <v>204</v>
      </c>
      <c r="AU740" s="151" t="s">
        <v>86</v>
      </c>
      <c r="AV740" s="12" t="s">
        <v>84</v>
      </c>
      <c r="AW740" s="12" t="s">
        <v>32</v>
      </c>
      <c r="AX740" s="12" t="s">
        <v>77</v>
      </c>
      <c r="AY740" s="151" t="s">
        <v>195</v>
      </c>
    </row>
    <row r="741" spans="2:65" s="13" customFormat="1" ht="10.199999999999999">
      <c r="B741" s="156"/>
      <c r="D741" s="150" t="s">
        <v>204</v>
      </c>
      <c r="E741" s="157" t="s">
        <v>1</v>
      </c>
      <c r="F741" s="158" t="s">
        <v>1974</v>
      </c>
      <c r="H741" s="159">
        <v>455.52</v>
      </c>
      <c r="I741" s="160"/>
      <c r="L741" s="156"/>
      <c r="M741" s="161"/>
      <c r="T741" s="162"/>
      <c r="AT741" s="157" t="s">
        <v>204</v>
      </c>
      <c r="AU741" s="157" t="s">
        <v>86</v>
      </c>
      <c r="AV741" s="13" t="s">
        <v>86</v>
      </c>
      <c r="AW741" s="13" t="s">
        <v>32</v>
      </c>
      <c r="AX741" s="13" t="s">
        <v>77</v>
      </c>
      <c r="AY741" s="157" t="s">
        <v>195</v>
      </c>
    </row>
    <row r="742" spans="2:65" s="12" customFormat="1" ht="10.199999999999999">
      <c r="B742" s="149"/>
      <c r="D742" s="150" t="s">
        <v>204</v>
      </c>
      <c r="E742" s="151" t="s">
        <v>1</v>
      </c>
      <c r="F742" s="152" t="s">
        <v>1360</v>
      </c>
      <c r="H742" s="151" t="s">
        <v>1</v>
      </c>
      <c r="I742" s="153"/>
      <c r="L742" s="149"/>
      <c r="M742" s="154"/>
      <c r="T742" s="155"/>
      <c r="AT742" s="151" t="s">
        <v>204</v>
      </c>
      <c r="AU742" s="151" t="s">
        <v>86</v>
      </c>
      <c r="AV742" s="12" t="s">
        <v>84</v>
      </c>
      <c r="AW742" s="12" t="s">
        <v>32</v>
      </c>
      <c r="AX742" s="12" t="s">
        <v>77</v>
      </c>
      <c r="AY742" s="151" t="s">
        <v>195</v>
      </c>
    </row>
    <row r="743" spans="2:65" s="13" customFormat="1" ht="10.199999999999999">
      <c r="B743" s="156"/>
      <c r="D743" s="150" t="s">
        <v>204</v>
      </c>
      <c r="E743" s="157" t="s">
        <v>1</v>
      </c>
      <c r="F743" s="158" t="s">
        <v>2262</v>
      </c>
      <c r="H743" s="159">
        <v>11.044</v>
      </c>
      <c r="I743" s="160"/>
      <c r="L743" s="156"/>
      <c r="M743" s="161"/>
      <c r="T743" s="162"/>
      <c r="AT743" s="157" t="s">
        <v>204</v>
      </c>
      <c r="AU743" s="157" t="s">
        <v>86</v>
      </c>
      <c r="AV743" s="13" t="s">
        <v>86</v>
      </c>
      <c r="AW743" s="13" t="s">
        <v>32</v>
      </c>
      <c r="AX743" s="13" t="s">
        <v>77</v>
      </c>
      <c r="AY743" s="157" t="s">
        <v>195</v>
      </c>
    </row>
    <row r="744" spans="2:65" s="13" customFormat="1" ht="10.199999999999999">
      <c r="B744" s="156"/>
      <c r="D744" s="150" t="s">
        <v>204</v>
      </c>
      <c r="E744" s="157" t="s">
        <v>1</v>
      </c>
      <c r="F744" s="158" t="s">
        <v>2263</v>
      </c>
      <c r="H744" s="159">
        <v>0.85</v>
      </c>
      <c r="I744" s="160"/>
      <c r="L744" s="156"/>
      <c r="M744" s="161"/>
      <c r="T744" s="162"/>
      <c r="AT744" s="157" t="s">
        <v>204</v>
      </c>
      <c r="AU744" s="157" t="s">
        <v>86</v>
      </c>
      <c r="AV744" s="13" t="s">
        <v>86</v>
      </c>
      <c r="AW744" s="13" t="s">
        <v>32</v>
      </c>
      <c r="AX744" s="13" t="s">
        <v>77</v>
      </c>
      <c r="AY744" s="157" t="s">
        <v>195</v>
      </c>
    </row>
    <row r="745" spans="2:65" s="14" customFormat="1" ht="10.199999999999999">
      <c r="B745" s="163"/>
      <c r="D745" s="150" t="s">
        <v>204</v>
      </c>
      <c r="E745" s="164" t="s">
        <v>1</v>
      </c>
      <c r="F745" s="165" t="s">
        <v>220</v>
      </c>
      <c r="H745" s="166">
        <v>467.41399999999999</v>
      </c>
      <c r="I745" s="167"/>
      <c r="L745" s="163"/>
      <c r="M745" s="168"/>
      <c r="T745" s="169"/>
      <c r="AT745" s="164" t="s">
        <v>204</v>
      </c>
      <c r="AU745" s="164" t="s">
        <v>86</v>
      </c>
      <c r="AV745" s="14" t="s">
        <v>202</v>
      </c>
      <c r="AW745" s="14" t="s">
        <v>32</v>
      </c>
      <c r="AX745" s="14" t="s">
        <v>84</v>
      </c>
      <c r="AY745" s="164" t="s">
        <v>195</v>
      </c>
    </row>
    <row r="746" spans="2:65" s="1" customFormat="1" ht="24.15" customHeight="1">
      <c r="B746" s="32"/>
      <c r="C746" s="136" t="s">
        <v>1233</v>
      </c>
      <c r="D746" s="136" t="s">
        <v>197</v>
      </c>
      <c r="E746" s="137" t="s">
        <v>1363</v>
      </c>
      <c r="F746" s="138" t="s">
        <v>1364</v>
      </c>
      <c r="G746" s="139" t="s">
        <v>200</v>
      </c>
      <c r="H746" s="140">
        <v>467.41399999999999</v>
      </c>
      <c r="I746" s="141"/>
      <c r="J746" s="142">
        <f>ROUND(I746*H746,2)</f>
        <v>0</v>
      </c>
      <c r="K746" s="138" t="s">
        <v>201</v>
      </c>
      <c r="L746" s="32"/>
      <c r="M746" s="143" t="s">
        <v>1</v>
      </c>
      <c r="N746" s="144" t="s">
        <v>42</v>
      </c>
      <c r="P746" s="145">
        <f>O746*H746</f>
        <v>0</v>
      </c>
      <c r="Q746" s="145">
        <v>6.6E-4</v>
      </c>
      <c r="R746" s="145">
        <f>Q746*H746</f>
        <v>0.30849324</v>
      </c>
      <c r="S746" s="145">
        <v>0</v>
      </c>
      <c r="T746" s="146">
        <f>S746*H746</f>
        <v>0</v>
      </c>
      <c r="AR746" s="147" t="s">
        <v>300</v>
      </c>
      <c r="AT746" s="147" t="s">
        <v>197</v>
      </c>
      <c r="AU746" s="147" t="s">
        <v>86</v>
      </c>
      <c r="AY746" s="17" t="s">
        <v>195</v>
      </c>
      <c r="BE746" s="148">
        <f>IF(N746="základní",J746,0)</f>
        <v>0</v>
      </c>
      <c r="BF746" s="148">
        <f>IF(N746="snížená",J746,0)</f>
        <v>0</v>
      </c>
      <c r="BG746" s="148">
        <f>IF(N746="zákl. přenesená",J746,0)</f>
        <v>0</v>
      </c>
      <c r="BH746" s="148">
        <f>IF(N746="sníž. přenesená",J746,0)</f>
        <v>0</v>
      </c>
      <c r="BI746" s="148">
        <f>IF(N746="nulová",J746,0)</f>
        <v>0</v>
      </c>
      <c r="BJ746" s="17" t="s">
        <v>84</v>
      </c>
      <c r="BK746" s="148">
        <f>ROUND(I746*H746,2)</f>
        <v>0</v>
      </c>
      <c r="BL746" s="17" t="s">
        <v>300</v>
      </c>
      <c r="BM746" s="147" t="s">
        <v>2685</v>
      </c>
    </row>
    <row r="747" spans="2:65" s="13" customFormat="1" ht="10.199999999999999">
      <c r="B747" s="156"/>
      <c r="D747" s="150" t="s">
        <v>204</v>
      </c>
      <c r="E747" s="157" t="s">
        <v>1</v>
      </c>
      <c r="F747" s="158" t="s">
        <v>2265</v>
      </c>
      <c r="H747" s="159">
        <v>467.41399999999999</v>
      </c>
      <c r="I747" s="160"/>
      <c r="L747" s="156"/>
      <c r="M747" s="161"/>
      <c r="T747" s="162"/>
      <c r="AT747" s="157" t="s">
        <v>204</v>
      </c>
      <c r="AU747" s="157" t="s">
        <v>86</v>
      </c>
      <c r="AV747" s="13" t="s">
        <v>86</v>
      </c>
      <c r="AW747" s="13" t="s">
        <v>32</v>
      </c>
      <c r="AX747" s="13" t="s">
        <v>84</v>
      </c>
      <c r="AY747" s="157" t="s">
        <v>195</v>
      </c>
    </row>
    <row r="748" spans="2:65" s="1" customFormat="1" ht="24.15" customHeight="1">
      <c r="B748" s="32"/>
      <c r="C748" s="136" t="s">
        <v>1238</v>
      </c>
      <c r="D748" s="136" t="s">
        <v>197</v>
      </c>
      <c r="E748" s="137" t="s">
        <v>1367</v>
      </c>
      <c r="F748" s="138" t="s">
        <v>1368</v>
      </c>
      <c r="G748" s="139" t="s">
        <v>200</v>
      </c>
      <c r="H748" s="140">
        <v>934.82799999999997</v>
      </c>
      <c r="I748" s="141"/>
      <c r="J748" s="142">
        <f>ROUND(I748*H748,2)</f>
        <v>0</v>
      </c>
      <c r="K748" s="138" t="s">
        <v>201</v>
      </c>
      <c r="L748" s="32"/>
      <c r="M748" s="143" t="s">
        <v>1</v>
      </c>
      <c r="N748" s="144" t="s">
        <v>42</v>
      </c>
      <c r="P748" s="145">
        <f>O748*H748</f>
        <v>0</v>
      </c>
      <c r="Q748" s="145">
        <v>2.5000000000000001E-3</v>
      </c>
      <c r="R748" s="145">
        <f>Q748*H748</f>
        <v>2.3370700000000002</v>
      </c>
      <c r="S748" s="145">
        <v>0</v>
      </c>
      <c r="T748" s="146">
        <f>S748*H748</f>
        <v>0</v>
      </c>
      <c r="AR748" s="147" t="s">
        <v>300</v>
      </c>
      <c r="AT748" s="147" t="s">
        <v>197</v>
      </c>
      <c r="AU748" s="147" t="s">
        <v>86</v>
      </c>
      <c r="AY748" s="17" t="s">
        <v>195</v>
      </c>
      <c r="BE748" s="148">
        <f>IF(N748="základní",J748,0)</f>
        <v>0</v>
      </c>
      <c r="BF748" s="148">
        <f>IF(N748="snížená",J748,0)</f>
        <v>0</v>
      </c>
      <c r="BG748" s="148">
        <f>IF(N748="zákl. přenesená",J748,0)</f>
        <v>0</v>
      </c>
      <c r="BH748" s="148">
        <f>IF(N748="sníž. přenesená",J748,0)</f>
        <v>0</v>
      </c>
      <c r="BI748" s="148">
        <f>IF(N748="nulová",J748,0)</f>
        <v>0</v>
      </c>
      <c r="BJ748" s="17" t="s">
        <v>84</v>
      </c>
      <c r="BK748" s="148">
        <f>ROUND(I748*H748,2)</f>
        <v>0</v>
      </c>
      <c r="BL748" s="17" t="s">
        <v>300</v>
      </c>
      <c r="BM748" s="147" t="s">
        <v>2686</v>
      </c>
    </row>
    <row r="749" spans="2:65" s="12" customFormat="1" ht="10.199999999999999">
      <c r="B749" s="149"/>
      <c r="D749" s="150" t="s">
        <v>204</v>
      </c>
      <c r="E749" s="151" t="s">
        <v>1</v>
      </c>
      <c r="F749" s="152" t="s">
        <v>1370</v>
      </c>
      <c r="H749" s="151" t="s">
        <v>1</v>
      </c>
      <c r="I749" s="153"/>
      <c r="L749" s="149"/>
      <c r="M749" s="154"/>
      <c r="T749" s="155"/>
      <c r="AT749" s="151" t="s">
        <v>204</v>
      </c>
      <c r="AU749" s="151" t="s">
        <v>86</v>
      </c>
      <c r="AV749" s="12" t="s">
        <v>84</v>
      </c>
      <c r="AW749" s="12" t="s">
        <v>32</v>
      </c>
      <c r="AX749" s="12" t="s">
        <v>77</v>
      </c>
      <c r="AY749" s="151" t="s">
        <v>195</v>
      </c>
    </row>
    <row r="750" spans="2:65" s="13" customFormat="1" ht="10.199999999999999">
      <c r="B750" s="156"/>
      <c r="D750" s="150" t="s">
        <v>204</v>
      </c>
      <c r="E750" s="157" t="s">
        <v>1</v>
      </c>
      <c r="F750" s="158" t="s">
        <v>2265</v>
      </c>
      <c r="H750" s="159">
        <v>467.41399999999999</v>
      </c>
      <c r="I750" s="160"/>
      <c r="L750" s="156"/>
      <c r="M750" s="161"/>
      <c r="T750" s="162"/>
      <c r="AT750" s="157" t="s">
        <v>204</v>
      </c>
      <c r="AU750" s="157" t="s">
        <v>86</v>
      </c>
      <c r="AV750" s="13" t="s">
        <v>86</v>
      </c>
      <c r="AW750" s="13" t="s">
        <v>32</v>
      </c>
      <c r="AX750" s="13" t="s">
        <v>77</v>
      </c>
      <c r="AY750" s="157" t="s">
        <v>195</v>
      </c>
    </row>
    <row r="751" spans="2:65" s="12" customFormat="1" ht="10.199999999999999">
      <c r="B751" s="149"/>
      <c r="D751" s="150" t="s">
        <v>204</v>
      </c>
      <c r="E751" s="151" t="s">
        <v>1</v>
      </c>
      <c r="F751" s="152" t="s">
        <v>1371</v>
      </c>
      <c r="H751" s="151" t="s">
        <v>1</v>
      </c>
      <c r="I751" s="153"/>
      <c r="L751" s="149"/>
      <c r="M751" s="154"/>
      <c r="T751" s="155"/>
      <c r="AT751" s="151" t="s">
        <v>204</v>
      </c>
      <c r="AU751" s="151" t="s">
        <v>86</v>
      </c>
      <c r="AV751" s="12" t="s">
        <v>84</v>
      </c>
      <c r="AW751" s="12" t="s">
        <v>32</v>
      </c>
      <c r="AX751" s="12" t="s">
        <v>77</v>
      </c>
      <c r="AY751" s="151" t="s">
        <v>195</v>
      </c>
    </row>
    <row r="752" spans="2:65" s="13" customFormat="1" ht="10.199999999999999">
      <c r="B752" s="156"/>
      <c r="D752" s="150" t="s">
        <v>204</v>
      </c>
      <c r="E752" s="157" t="s">
        <v>1</v>
      </c>
      <c r="F752" s="158" t="s">
        <v>2265</v>
      </c>
      <c r="H752" s="159">
        <v>467.41399999999999</v>
      </c>
      <c r="I752" s="160"/>
      <c r="L752" s="156"/>
      <c r="M752" s="161"/>
      <c r="T752" s="162"/>
      <c r="AT752" s="157" t="s">
        <v>204</v>
      </c>
      <c r="AU752" s="157" t="s">
        <v>86</v>
      </c>
      <c r="AV752" s="13" t="s">
        <v>86</v>
      </c>
      <c r="AW752" s="13" t="s">
        <v>32</v>
      </c>
      <c r="AX752" s="13" t="s">
        <v>77</v>
      </c>
      <c r="AY752" s="157" t="s">
        <v>195</v>
      </c>
    </row>
    <row r="753" spans="2:65" s="14" customFormat="1" ht="10.199999999999999">
      <c r="B753" s="163"/>
      <c r="D753" s="150" t="s">
        <v>204</v>
      </c>
      <c r="E753" s="164" t="s">
        <v>1</v>
      </c>
      <c r="F753" s="165" t="s">
        <v>220</v>
      </c>
      <c r="H753" s="166">
        <v>934.82799999999997</v>
      </c>
      <c r="I753" s="167"/>
      <c r="L753" s="163"/>
      <c r="M753" s="168"/>
      <c r="T753" s="169"/>
      <c r="AT753" s="164" t="s">
        <v>204</v>
      </c>
      <c r="AU753" s="164" t="s">
        <v>86</v>
      </c>
      <c r="AV753" s="14" t="s">
        <v>202</v>
      </c>
      <c r="AW753" s="14" t="s">
        <v>32</v>
      </c>
      <c r="AX753" s="14" t="s">
        <v>84</v>
      </c>
      <c r="AY753" s="164" t="s">
        <v>195</v>
      </c>
    </row>
    <row r="754" spans="2:65" s="11" customFormat="1" ht="22.8" customHeight="1">
      <c r="B754" s="124"/>
      <c r="D754" s="125" t="s">
        <v>76</v>
      </c>
      <c r="E754" s="134" t="s">
        <v>550</v>
      </c>
      <c r="F754" s="134" t="s">
        <v>551</v>
      </c>
      <c r="I754" s="127"/>
      <c r="J754" s="135">
        <f>BK754</f>
        <v>0</v>
      </c>
      <c r="L754" s="124"/>
      <c r="M754" s="129"/>
      <c r="P754" s="130">
        <f>SUM(P755:P768)</f>
        <v>0</v>
      </c>
      <c r="R754" s="130">
        <f>SUM(R755:R768)</f>
        <v>0.111543</v>
      </c>
      <c r="T754" s="131">
        <f>SUM(T755:T768)</f>
        <v>0</v>
      </c>
      <c r="AR754" s="125" t="s">
        <v>86</v>
      </c>
      <c r="AT754" s="132" t="s">
        <v>76</v>
      </c>
      <c r="AU754" s="132" t="s">
        <v>84</v>
      </c>
      <c r="AY754" s="125" t="s">
        <v>195</v>
      </c>
      <c r="BK754" s="133">
        <f>SUM(BK755:BK768)</f>
        <v>0</v>
      </c>
    </row>
    <row r="755" spans="2:65" s="1" customFormat="1" ht="24.15" customHeight="1">
      <c r="B755" s="32"/>
      <c r="C755" s="136" t="s">
        <v>1247</v>
      </c>
      <c r="D755" s="136" t="s">
        <v>197</v>
      </c>
      <c r="E755" s="137" t="s">
        <v>1379</v>
      </c>
      <c r="F755" s="138" t="s">
        <v>1380</v>
      </c>
      <c r="G755" s="139" t="s">
        <v>200</v>
      </c>
      <c r="H755" s="140">
        <v>223.08600000000001</v>
      </c>
      <c r="I755" s="141"/>
      <c r="J755" s="142">
        <f>ROUND(I755*H755,2)</f>
        <v>0</v>
      </c>
      <c r="K755" s="138" t="s">
        <v>201</v>
      </c>
      <c r="L755" s="32"/>
      <c r="M755" s="143" t="s">
        <v>1</v>
      </c>
      <c r="N755" s="144" t="s">
        <v>42</v>
      </c>
      <c r="P755" s="145">
        <f>O755*H755</f>
        <v>0</v>
      </c>
      <c r="Q755" s="145">
        <v>2.1000000000000001E-4</v>
      </c>
      <c r="R755" s="145">
        <f>Q755*H755</f>
        <v>4.6848060000000004E-2</v>
      </c>
      <c r="S755" s="145">
        <v>0</v>
      </c>
      <c r="T755" s="146">
        <f>S755*H755</f>
        <v>0</v>
      </c>
      <c r="AR755" s="147" t="s">
        <v>300</v>
      </c>
      <c r="AT755" s="147" t="s">
        <v>197</v>
      </c>
      <c r="AU755" s="147" t="s">
        <v>86</v>
      </c>
      <c r="AY755" s="17" t="s">
        <v>195</v>
      </c>
      <c r="BE755" s="148">
        <f>IF(N755="základní",J755,0)</f>
        <v>0</v>
      </c>
      <c r="BF755" s="148">
        <f>IF(N755="snížená",J755,0)</f>
        <v>0</v>
      </c>
      <c r="BG755" s="148">
        <f>IF(N755="zákl. přenesená",J755,0)</f>
        <v>0</v>
      </c>
      <c r="BH755" s="148">
        <f>IF(N755="sníž. přenesená",J755,0)</f>
        <v>0</v>
      </c>
      <c r="BI755" s="148">
        <f>IF(N755="nulová",J755,0)</f>
        <v>0</v>
      </c>
      <c r="BJ755" s="17" t="s">
        <v>84</v>
      </c>
      <c r="BK755" s="148">
        <f>ROUND(I755*H755,2)</f>
        <v>0</v>
      </c>
      <c r="BL755" s="17" t="s">
        <v>300</v>
      </c>
      <c r="BM755" s="147" t="s">
        <v>2687</v>
      </c>
    </row>
    <row r="756" spans="2:65" s="12" customFormat="1" ht="10.199999999999999">
      <c r="B756" s="149"/>
      <c r="D756" s="150" t="s">
        <v>204</v>
      </c>
      <c r="E756" s="151" t="s">
        <v>1</v>
      </c>
      <c r="F756" s="152" t="s">
        <v>806</v>
      </c>
      <c r="H756" s="151" t="s">
        <v>1</v>
      </c>
      <c r="I756" s="153"/>
      <c r="L756" s="149"/>
      <c r="M756" s="154"/>
      <c r="T756" s="155"/>
      <c r="AT756" s="151" t="s">
        <v>204</v>
      </c>
      <c r="AU756" s="151" t="s">
        <v>86</v>
      </c>
      <c r="AV756" s="12" t="s">
        <v>84</v>
      </c>
      <c r="AW756" s="12" t="s">
        <v>32</v>
      </c>
      <c r="AX756" s="12" t="s">
        <v>77</v>
      </c>
      <c r="AY756" s="151" t="s">
        <v>195</v>
      </c>
    </row>
    <row r="757" spans="2:65" s="12" customFormat="1" ht="10.199999999999999">
      <c r="B757" s="149"/>
      <c r="D757" s="150" t="s">
        <v>204</v>
      </c>
      <c r="E757" s="151" t="s">
        <v>1</v>
      </c>
      <c r="F757" s="152" t="s">
        <v>807</v>
      </c>
      <c r="H757" s="151" t="s">
        <v>1</v>
      </c>
      <c r="I757" s="153"/>
      <c r="L757" s="149"/>
      <c r="M757" s="154"/>
      <c r="T757" s="155"/>
      <c r="AT757" s="151" t="s">
        <v>204</v>
      </c>
      <c r="AU757" s="151" t="s">
        <v>86</v>
      </c>
      <c r="AV757" s="12" t="s">
        <v>84</v>
      </c>
      <c r="AW757" s="12" t="s">
        <v>32</v>
      </c>
      <c r="AX757" s="12" t="s">
        <v>77</v>
      </c>
      <c r="AY757" s="151" t="s">
        <v>195</v>
      </c>
    </row>
    <row r="758" spans="2:65" s="12" customFormat="1" ht="10.199999999999999">
      <c r="B758" s="149"/>
      <c r="D758" s="150" t="s">
        <v>204</v>
      </c>
      <c r="E758" s="151" t="s">
        <v>1</v>
      </c>
      <c r="F758" s="152" t="s">
        <v>808</v>
      </c>
      <c r="H758" s="151" t="s">
        <v>1</v>
      </c>
      <c r="I758" s="153"/>
      <c r="L758" s="149"/>
      <c r="M758" s="154"/>
      <c r="T758" s="155"/>
      <c r="AT758" s="151" t="s">
        <v>204</v>
      </c>
      <c r="AU758" s="151" t="s">
        <v>86</v>
      </c>
      <c r="AV758" s="12" t="s">
        <v>84</v>
      </c>
      <c r="AW758" s="12" t="s">
        <v>32</v>
      </c>
      <c r="AX758" s="12" t="s">
        <v>77</v>
      </c>
      <c r="AY758" s="151" t="s">
        <v>195</v>
      </c>
    </row>
    <row r="759" spans="2:65" s="13" customFormat="1" ht="10.199999999999999">
      <c r="B759" s="156"/>
      <c r="D759" s="150" t="s">
        <v>204</v>
      </c>
      <c r="E759" s="157" t="s">
        <v>1</v>
      </c>
      <c r="F759" s="158" t="s">
        <v>2268</v>
      </c>
      <c r="H759" s="159">
        <v>158.20500000000001</v>
      </c>
      <c r="I759" s="160"/>
      <c r="L759" s="156"/>
      <c r="M759" s="161"/>
      <c r="T759" s="162"/>
      <c r="AT759" s="157" t="s">
        <v>204</v>
      </c>
      <c r="AU759" s="157" t="s">
        <v>86</v>
      </c>
      <c r="AV759" s="13" t="s">
        <v>86</v>
      </c>
      <c r="AW759" s="13" t="s">
        <v>32</v>
      </c>
      <c r="AX759" s="13" t="s">
        <v>77</v>
      </c>
      <c r="AY759" s="157" t="s">
        <v>195</v>
      </c>
    </row>
    <row r="760" spans="2:65" s="13" customFormat="1" ht="10.199999999999999">
      <c r="B760" s="156"/>
      <c r="D760" s="150" t="s">
        <v>204</v>
      </c>
      <c r="E760" s="157" t="s">
        <v>1</v>
      </c>
      <c r="F760" s="158" t="s">
        <v>2070</v>
      </c>
      <c r="H760" s="159">
        <v>-34.32</v>
      </c>
      <c r="I760" s="160"/>
      <c r="L760" s="156"/>
      <c r="M760" s="161"/>
      <c r="T760" s="162"/>
      <c r="AT760" s="157" t="s">
        <v>204</v>
      </c>
      <c r="AU760" s="157" t="s">
        <v>86</v>
      </c>
      <c r="AV760" s="13" t="s">
        <v>86</v>
      </c>
      <c r="AW760" s="13" t="s">
        <v>32</v>
      </c>
      <c r="AX760" s="13" t="s">
        <v>77</v>
      </c>
      <c r="AY760" s="157" t="s">
        <v>195</v>
      </c>
    </row>
    <row r="761" spans="2:65" s="12" customFormat="1" ht="10.199999999999999">
      <c r="B761" s="149"/>
      <c r="D761" s="150" t="s">
        <v>204</v>
      </c>
      <c r="E761" s="151" t="s">
        <v>1</v>
      </c>
      <c r="F761" s="152" t="s">
        <v>811</v>
      </c>
      <c r="H761" s="151" t="s">
        <v>1</v>
      </c>
      <c r="I761" s="153"/>
      <c r="L761" s="149"/>
      <c r="M761" s="154"/>
      <c r="T761" s="155"/>
      <c r="AT761" s="151" t="s">
        <v>204</v>
      </c>
      <c r="AU761" s="151" t="s">
        <v>86</v>
      </c>
      <c r="AV761" s="12" t="s">
        <v>84</v>
      </c>
      <c r="AW761" s="12" t="s">
        <v>32</v>
      </c>
      <c r="AX761" s="12" t="s">
        <v>77</v>
      </c>
      <c r="AY761" s="151" t="s">
        <v>195</v>
      </c>
    </row>
    <row r="762" spans="2:65" s="13" customFormat="1" ht="10.199999999999999">
      <c r="B762" s="156"/>
      <c r="D762" s="150" t="s">
        <v>204</v>
      </c>
      <c r="E762" s="157" t="s">
        <v>1</v>
      </c>
      <c r="F762" s="158" t="s">
        <v>2071</v>
      </c>
      <c r="H762" s="159">
        <v>117.895</v>
      </c>
      <c r="I762" s="160"/>
      <c r="L762" s="156"/>
      <c r="M762" s="161"/>
      <c r="T762" s="162"/>
      <c r="AT762" s="157" t="s">
        <v>204</v>
      </c>
      <c r="AU762" s="157" t="s">
        <v>86</v>
      </c>
      <c r="AV762" s="13" t="s">
        <v>86</v>
      </c>
      <c r="AW762" s="13" t="s">
        <v>32</v>
      </c>
      <c r="AX762" s="13" t="s">
        <v>77</v>
      </c>
      <c r="AY762" s="157" t="s">
        <v>195</v>
      </c>
    </row>
    <row r="763" spans="2:65" s="13" customFormat="1" ht="10.199999999999999">
      <c r="B763" s="156"/>
      <c r="D763" s="150" t="s">
        <v>204</v>
      </c>
      <c r="E763" s="157" t="s">
        <v>1</v>
      </c>
      <c r="F763" s="158" t="s">
        <v>2688</v>
      </c>
      <c r="H763" s="159">
        <v>-74.25</v>
      </c>
      <c r="I763" s="160"/>
      <c r="L763" s="156"/>
      <c r="M763" s="161"/>
      <c r="T763" s="162"/>
      <c r="AT763" s="157" t="s">
        <v>204</v>
      </c>
      <c r="AU763" s="157" t="s">
        <v>86</v>
      </c>
      <c r="AV763" s="13" t="s">
        <v>86</v>
      </c>
      <c r="AW763" s="13" t="s">
        <v>32</v>
      </c>
      <c r="AX763" s="13" t="s">
        <v>77</v>
      </c>
      <c r="AY763" s="157" t="s">
        <v>195</v>
      </c>
    </row>
    <row r="764" spans="2:65" s="12" customFormat="1" ht="10.199999999999999">
      <c r="B764" s="149"/>
      <c r="D764" s="150" t="s">
        <v>204</v>
      </c>
      <c r="E764" s="151" t="s">
        <v>1</v>
      </c>
      <c r="F764" s="152" t="s">
        <v>275</v>
      </c>
      <c r="H764" s="151" t="s">
        <v>1</v>
      </c>
      <c r="I764" s="153"/>
      <c r="L764" s="149"/>
      <c r="M764" s="154"/>
      <c r="T764" s="155"/>
      <c r="AT764" s="151" t="s">
        <v>204</v>
      </c>
      <c r="AU764" s="151" t="s">
        <v>86</v>
      </c>
      <c r="AV764" s="12" t="s">
        <v>84</v>
      </c>
      <c r="AW764" s="12" t="s">
        <v>32</v>
      </c>
      <c r="AX764" s="12" t="s">
        <v>77</v>
      </c>
      <c r="AY764" s="151" t="s">
        <v>195</v>
      </c>
    </row>
    <row r="765" spans="2:65" s="13" customFormat="1" ht="10.199999999999999">
      <c r="B765" s="156"/>
      <c r="D765" s="150" t="s">
        <v>204</v>
      </c>
      <c r="E765" s="157" t="s">
        <v>1</v>
      </c>
      <c r="F765" s="158" t="s">
        <v>814</v>
      </c>
      <c r="H765" s="159">
        <v>55.555999999999997</v>
      </c>
      <c r="I765" s="160"/>
      <c r="L765" s="156"/>
      <c r="M765" s="161"/>
      <c r="T765" s="162"/>
      <c r="AT765" s="157" t="s">
        <v>204</v>
      </c>
      <c r="AU765" s="157" t="s">
        <v>86</v>
      </c>
      <c r="AV765" s="13" t="s">
        <v>86</v>
      </c>
      <c r="AW765" s="13" t="s">
        <v>32</v>
      </c>
      <c r="AX765" s="13" t="s">
        <v>77</v>
      </c>
      <c r="AY765" s="157" t="s">
        <v>195</v>
      </c>
    </row>
    <row r="766" spans="2:65" s="14" customFormat="1" ht="10.199999999999999">
      <c r="B766" s="163"/>
      <c r="D766" s="150" t="s">
        <v>204</v>
      </c>
      <c r="E766" s="164" t="s">
        <v>1</v>
      </c>
      <c r="F766" s="165" t="s">
        <v>220</v>
      </c>
      <c r="H766" s="166">
        <v>223.08600000000001</v>
      </c>
      <c r="I766" s="167"/>
      <c r="L766" s="163"/>
      <c r="M766" s="168"/>
      <c r="T766" s="169"/>
      <c r="AT766" s="164" t="s">
        <v>204</v>
      </c>
      <c r="AU766" s="164" t="s">
        <v>86</v>
      </c>
      <c r="AV766" s="14" t="s">
        <v>202</v>
      </c>
      <c r="AW766" s="14" t="s">
        <v>32</v>
      </c>
      <c r="AX766" s="14" t="s">
        <v>84</v>
      </c>
      <c r="AY766" s="164" t="s">
        <v>195</v>
      </c>
    </row>
    <row r="767" spans="2:65" s="1" customFormat="1" ht="33" customHeight="1">
      <c r="B767" s="32"/>
      <c r="C767" s="136" t="s">
        <v>1254</v>
      </c>
      <c r="D767" s="136" t="s">
        <v>197</v>
      </c>
      <c r="E767" s="137" t="s">
        <v>1383</v>
      </c>
      <c r="F767" s="138" t="s">
        <v>1384</v>
      </c>
      <c r="G767" s="139" t="s">
        <v>200</v>
      </c>
      <c r="H767" s="140">
        <v>223.08600000000001</v>
      </c>
      <c r="I767" s="141"/>
      <c r="J767" s="142">
        <f>ROUND(I767*H767,2)</f>
        <v>0</v>
      </c>
      <c r="K767" s="138" t="s">
        <v>201</v>
      </c>
      <c r="L767" s="32"/>
      <c r="M767" s="143" t="s">
        <v>1</v>
      </c>
      <c r="N767" s="144" t="s">
        <v>42</v>
      </c>
      <c r="P767" s="145">
        <f>O767*H767</f>
        <v>0</v>
      </c>
      <c r="Q767" s="145">
        <v>2.9E-4</v>
      </c>
      <c r="R767" s="145">
        <f>Q767*H767</f>
        <v>6.4694940000000006E-2</v>
      </c>
      <c r="S767" s="145">
        <v>0</v>
      </c>
      <c r="T767" s="146">
        <f>S767*H767</f>
        <v>0</v>
      </c>
      <c r="AR767" s="147" t="s">
        <v>300</v>
      </c>
      <c r="AT767" s="147" t="s">
        <v>197</v>
      </c>
      <c r="AU767" s="147" t="s">
        <v>86</v>
      </c>
      <c r="AY767" s="17" t="s">
        <v>195</v>
      </c>
      <c r="BE767" s="148">
        <f>IF(N767="základní",J767,0)</f>
        <v>0</v>
      </c>
      <c r="BF767" s="148">
        <f>IF(N767="snížená",J767,0)</f>
        <v>0</v>
      </c>
      <c r="BG767" s="148">
        <f>IF(N767="zákl. přenesená",J767,0)</f>
        <v>0</v>
      </c>
      <c r="BH767" s="148">
        <f>IF(N767="sníž. přenesená",J767,0)</f>
        <v>0</v>
      </c>
      <c r="BI767" s="148">
        <f>IF(N767="nulová",J767,0)</f>
        <v>0</v>
      </c>
      <c r="BJ767" s="17" t="s">
        <v>84</v>
      </c>
      <c r="BK767" s="148">
        <f>ROUND(I767*H767,2)</f>
        <v>0</v>
      </c>
      <c r="BL767" s="17" t="s">
        <v>300</v>
      </c>
      <c r="BM767" s="147" t="s">
        <v>2689</v>
      </c>
    </row>
    <row r="768" spans="2:65" s="13" customFormat="1" ht="10.199999999999999">
      <c r="B768" s="156"/>
      <c r="D768" s="150" t="s">
        <v>204</v>
      </c>
      <c r="E768" s="157" t="s">
        <v>1</v>
      </c>
      <c r="F768" s="158" t="s">
        <v>2690</v>
      </c>
      <c r="H768" s="159">
        <v>223.08600000000001</v>
      </c>
      <c r="I768" s="160"/>
      <c r="L768" s="156"/>
      <c r="M768" s="161"/>
      <c r="T768" s="162"/>
      <c r="AT768" s="157" t="s">
        <v>204</v>
      </c>
      <c r="AU768" s="157" t="s">
        <v>86</v>
      </c>
      <c r="AV768" s="13" t="s">
        <v>86</v>
      </c>
      <c r="AW768" s="13" t="s">
        <v>32</v>
      </c>
      <c r="AX768" s="13" t="s">
        <v>84</v>
      </c>
      <c r="AY768" s="157" t="s">
        <v>195</v>
      </c>
    </row>
    <row r="769" spans="2:65" s="11" customFormat="1" ht="25.95" customHeight="1">
      <c r="B769" s="124"/>
      <c r="D769" s="125" t="s">
        <v>76</v>
      </c>
      <c r="E769" s="126" t="s">
        <v>1387</v>
      </c>
      <c r="F769" s="126" t="s">
        <v>1388</v>
      </c>
      <c r="I769" s="127"/>
      <c r="J769" s="128">
        <f>BK769</f>
        <v>0</v>
      </c>
      <c r="L769" s="124"/>
      <c r="M769" s="129"/>
      <c r="P769" s="130">
        <f>SUM(P770:P773)</f>
        <v>0</v>
      </c>
      <c r="R769" s="130">
        <f>SUM(R770:R773)</f>
        <v>0</v>
      </c>
      <c r="T769" s="131">
        <f>SUM(T770:T773)</f>
        <v>0</v>
      </c>
      <c r="AR769" s="125" t="s">
        <v>202</v>
      </c>
      <c r="AT769" s="132" t="s">
        <v>76</v>
      </c>
      <c r="AU769" s="132" t="s">
        <v>77</v>
      </c>
      <c r="AY769" s="125" t="s">
        <v>195</v>
      </c>
      <c r="BK769" s="133">
        <f>SUM(BK770:BK773)</f>
        <v>0</v>
      </c>
    </row>
    <row r="770" spans="2:65" s="1" customFormat="1" ht="24.15" customHeight="1">
      <c r="B770" s="32"/>
      <c r="C770" s="136" t="s">
        <v>1259</v>
      </c>
      <c r="D770" s="136" t="s">
        <v>197</v>
      </c>
      <c r="E770" s="137" t="s">
        <v>1390</v>
      </c>
      <c r="F770" s="138" t="s">
        <v>1391</v>
      </c>
      <c r="G770" s="139" t="s">
        <v>432</v>
      </c>
      <c r="H770" s="140">
        <v>1</v>
      </c>
      <c r="I770" s="141"/>
      <c r="J770" s="142">
        <f>ROUND(I770*H770,2)</f>
        <v>0</v>
      </c>
      <c r="K770" s="138" t="s">
        <v>249</v>
      </c>
      <c r="L770" s="32"/>
      <c r="M770" s="143" t="s">
        <v>1</v>
      </c>
      <c r="N770" s="144" t="s">
        <v>42</v>
      </c>
      <c r="P770" s="145">
        <f>O770*H770</f>
        <v>0</v>
      </c>
      <c r="Q770" s="145">
        <v>0</v>
      </c>
      <c r="R770" s="145">
        <f>Q770*H770</f>
        <v>0</v>
      </c>
      <c r="S770" s="145">
        <v>0</v>
      </c>
      <c r="T770" s="146">
        <f>S770*H770</f>
        <v>0</v>
      </c>
      <c r="AR770" s="147" t="s">
        <v>562</v>
      </c>
      <c r="AT770" s="147" t="s">
        <v>197</v>
      </c>
      <c r="AU770" s="147" t="s">
        <v>84</v>
      </c>
      <c r="AY770" s="17" t="s">
        <v>195</v>
      </c>
      <c r="BE770" s="148">
        <f>IF(N770="základní",J770,0)</f>
        <v>0</v>
      </c>
      <c r="BF770" s="148">
        <f>IF(N770="snížená",J770,0)</f>
        <v>0</v>
      </c>
      <c r="BG770" s="148">
        <f>IF(N770="zákl. přenesená",J770,0)</f>
        <v>0</v>
      </c>
      <c r="BH770" s="148">
        <f>IF(N770="sníž. přenesená",J770,0)</f>
        <v>0</v>
      </c>
      <c r="BI770" s="148">
        <f>IF(N770="nulová",J770,0)</f>
        <v>0</v>
      </c>
      <c r="BJ770" s="17" t="s">
        <v>84</v>
      </c>
      <c r="BK770" s="148">
        <f>ROUND(I770*H770,2)</f>
        <v>0</v>
      </c>
      <c r="BL770" s="17" t="s">
        <v>562</v>
      </c>
      <c r="BM770" s="147" t="s">
        <v>2691</v>
      </c>
    </row>
    <row r="771" spans="2:65" s="1" customFormat="1" ht="28.8">
      <c r="B771" s="32"/>
      <c r="D771" s="150" t="s">
        <v>251</v>
      </c>
      <c r="F771" s="170" t="s">
        <v>252</v>
      </c>
      <c r="I771" s="171"/>
      <c r="L771" s="32"/>
      <c r="M771" s="172"/>
      <c r="T771" s="56"/>
      <c r="AT771" s="17" t="s">
        <v>251</v>
      </c>
      <c r="AU771" s="17" t="s">
        <v>84</v>
      </c>
    </row>
    <row r="772" spans="2:65" s="12" customFormat="1" ht="10.199999999999999">
      <c r="B772" s="149"/>
      <c r="D772" s="150" t="s">
        <v>204</v>
      </c>
      <c r="E772" s="151" t="s">
        <v>1</v>
      </c>
      <c r="F772" s="152" t="s">
        <v>1393</v>
      </c>
      <c r="H772" s="151" t="s">
        <v>1</v>
      </c>
      <c r="I772" s="153"/>
      <c r="L772" s="149"/>
      <c r="M772" s="154"/>
      <c r="T772" s="155"/>
      <c r="AT772" s="151" t="s">
        <v>204</v>
      </c>
      <c r="AU772" s="151" t="s">
        <v>84</v>
      </c>
      <c r="AV772" s="12" t="s">
        <v>84</v>
      </c>
      <c r="AW772" s="12" t="s">
        <v>32</v>
      </c>
      <c r="AX772" s="12" t="s">
        <v>77</v>
      </c>
      <c r="AY772" s="151" t="s">
        <v>195</v>
      </c>
    </row>
    <row r="773" spans="2:65" s="13" customFormat="1" ht="10.199999999999999">
      <c r="B773" s="156"/>
      <c r="D773" s="150" t="s">
        <v>204</v>
      </c>
      <c r="E773" s="157" t="s">
        <v>1</v>
      </c>
      <c r="F773" s="158" t="s">
        <v>84</v>
      </c>
      <c r="H773" s="159">
        <v>1</v>
      </c>
      <c r="I773" s="160"/>
      <c r="L773" s="156"/>
      <c r="M773" s="180"/>
      <c r="N773" s="181"/>
      <c r="O773" s="181"/>
      <c r="P773" s="181"/>
      <c r="Q773" s="181"/>
      <c r="R773" s="181"/>
      <c r="S773" s="181"/>
      <c r="T773" s="182"/>
      <c r="AT773" s="157" t="s">
        <v>204</v>
      </c>
      <c r="AU773" s="157" t="s">
        <v>84</v>
      </c>
      <c r="AV773" s="13" t="s">
        <v>86</v>
      </c>
      <c r="AW773" s="13" t="s">
        <v>32</v>
      </c>
      <c r="AX773" s="13" t="s">
        <v>84</v>
      </c>
      <c r="AY773" s="157" t="s">
        <v>195</v>
      </c>
    </row>
    <row r="774" spans="2:65" s="1" customFormat="1" ht="6.9" customHeight="1">
      <c r="B774" s="44"/>
      <c r="C774" s="45"/>
      <c r="D774" s="45"/>
      <c r="E774" s="45"/>
      <c r="F774" s="45"/>
      <c r="G774" s="45"/>
      <c r="H774" s="45"/>
      <c r="I774" s="45"/>
      <c r="J774" s="45"/>
      <c r="K774" s="45"/>
      <c r="L774" s="32"/>
    </row>
  </sheetData>
  <sheetProtection algorithmName="SHA-512" hashValue="zxhOiYiwZtXScobKfEXGbzrhpoL/OyICnAZC3Gqbjju/2XWFE1l3e8Wh/cgWYQtmY2zKvkbKek8lXYgFeZVMBg==" saltValue="aps2HcbqeJMrgAFAERLgRGLQ56Rpu4nS085UQQRaAVGBKEWK7KcrTZKG/2C9gBd2lgTrpotXd3S254+Gvyj/5g==" spinCount="100000" sheet="1" objects="1" scenarios="1" formatColumns="0" formatRows="0" autoFilter="0"/>
  <autoFilter ref="C138:K773" xr:uid="{00000000-0009-0000-0000-00000F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30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142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3.2">
      <c r="B8" s="20"/>
      <c r="D8" s="27" t="s">
        <v>153</v>
      </c>
      <c r="L8" s="20"/>
    </row>
    <row r="9" spans="2:46" ht="16.5" customHeight="1">
      <c r="B9" s="20"/>
      <c r="E9" s="243" t="s">
        <v>2467</v>
      </c>
      <c r="F9" s="228"/>
      <c r="G9" s="228"/>
      <c r="H9" s="228"/>
      <c r="L9" s="20"/>
    </row>
    <row r="10" spans="2:46" ht="12" customHeight="1">
      <c r="B10" s="20"/>
      <c r="D10" s="27" t="s">
        <v>155</v>
      </c>
      <c r="L10" s="20"/>
    </row>
    <row r="11" spans="2:46" s="1" customFormat="1" ht="16.5" customHeight="1">
      <c r="B11" s="32"/>
      <c r="E11" s="219" t="s">
        <v>2692</v>
      </c>
      <c r="F11" s="245"/>
      <c r="G11" s="245"/>
      <c r="H11" s="245"/>
      <c r="L11" s="32"/>
    </row>
    <row r="12" spans="2:46" s="1" customFormat="1" ht="12" customHeight="1">
      <c r="B12" s="32"/>
      <c r="D12" s="27" t="s">
        <v>1395</v>
      </c>
      <c r="L12" s="32"/>
    </row>
    <row r="13" spans="2:46" s="1" customFormat="1" ht="16.5" customHeight="1">
      <c r="B13" s="32"/>
      <c r="E13" s="208" t="s">
        <v>2693</v>
      </c>
      <c r="F13" s="245"/>
      <c r="G13" s="245"/>
      <c r="H13" s="245"/>
      <c r="L13" s="32"/>
    </row>
    <row r="14" spans="2:46" s="1" customFormat="1" ht="10.199999999999999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9. 1. 2023</v>
      </c>
      <c r="L16" s="32"/>
    </row>
    <row r="17" spans="2:12" s="1" customFormat="1" ht="10.8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28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46" t="str">
        <f>'Rekapitulace stavby'!E14</f>
        <v>Vyplň údaj</v>
      </c>
      <c r="F22" s="227"/>
      <c r="G22" s="227"/>
      <c r="H22" s="227"/>
      <c r="I22" s="27" t="s">
        <v>27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30</v>
      </c>
      <c r="I24" s="27" t="s">
        <v>25</v>
      </c>
      <c r="J24" s="25" t="s">
        <v>1</v>
      </c>
      <c r="L24" s="32"/>
    </row>
    <row r="25" spans="2:12" s="1" customFormat="1" ht="18" customHeight="1">
      <c r="B25" s="32"/>
      <c r="E25" s="25" t="s">
        <v>31</v>
      </c>
      <c r="I25" s="27" t="s">
        <v>27</v>
      </c>
      <c r="J25" s="25" t="s">
        <v>1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25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35</v>
      </c>
      <c r="L30" s="32"/>
    </row>
    <row r="31" spans="2:12" s="7" customFormat="1" ht="16.5" customHeight="1">
      <c r="B31" s="94"/>
      <c r="E31" s="232" t="s">
        <v>1</v>
      </c>
      <c r="F31" s="232"/>
      <c r="G31" s="232"/>
      <c r="H31" s="232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37</v>
      </c>
      <c r="J34" s="66">
        <f>ROUND(J134,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39</v>
      </c>
      <c r="I36" s="35" t="s">
        <v>38</v>
      </c>
      <c r="J36" s="35" t="s">
        <v>40</v>
      </c>
      <c r="L36" s="32"/>
    </row>
    <row r="37" spans="2:12" s="1" customFormat="1" ht="14.4" customHeight="1">
      <c r="B37" s="32"/>
      <c r="D37" s="55" t="s">
        <v>41</v>
      </c>
      <c r="E37" s="27" t="s">
        <v>42</v>
      </c>
      <c r="F37" s="86">
        <f>ROUND((SUM(BE134:BE304)),  2)</f>
        <v>0</v>
      </c>
      <c r="I37" s="96">
        <v>0.21</v>
      </c>
      <c r="J37" s="86">
        <f>ROUND(((SUM(BE134:BE304))*I37),  2)</f>
        <v>0</v>
      </c>
      <c r="L37" s="32"/>
    </row>
    <row r="38" spans="2:12" s="1" customFormat="1" ht="14.4" customHeight="1">
      <c r="B38" s="32"/>
      <c r="E38" s="27" t="s">
        <v>43</v>
      </c>
      <c r="F38" s="86">
        <f>ROUND((SUM(BF134:BF304)),  2)</f>
        <v>0</v>
      </c>
      <c r="I38" s="96">
        <v>0.15</v>
      </c>
      <c r="J38" s="86">
        <f>ROUND(((SUM(BF134:BF304))*I38),  2)</f>
        <v>0</v>
      </c>
      <c r="L38" s="32"/>
    </row>
    <row r="39" spans="2:12" s="1" customFormat="1" ht="14.4" hidden="1" customHeight="1">
      <c r="B39" s="32"/>
      <c r="E39" s="27" t="s">
        <v>44</v>
      </c>
      <c r="F39" s="86">
        <f>ROUND((SUM(BG134:BG304)),  2)</f>
        <v>0</v>
      </c>
      <c r="I39" s="96">
        <v>0.21</v>
      </c>
      <c r="J39" s="86">
        <f>0</f>
        <v>0</v>
      </c>
      <c r="L39" s="32"/>
    </row>
    <row r="40" spans="2:12" s="1" customFormat="1" ht="14.4" hidden="1" customHeight="1">
      <c r="B40" s="32"/>
      <c r="E40" s="27" t="s">
        <v>45</v>
      </c>
      <c r="F40" s="86">
        <f>ROUND((SUM(BH134:BH304)),  2)</f>
        <v>0</v>
      </c>
      <c r="I40" s="96">
        <v>0.15</v>
      </c>
      <c r="J40" s="86">
        <f>0</f>
        <v>0</v>
      </c>
      <c r="L40" s="32"/>
    </row>
    <row r="41" spans="2:12" s="1" customFormat="1" ht="14.4" hidden="1" customHeight="1">
      <c r="B41" s="32"/>
      <c r="E41" s="27" t="s">
        <v>46</v>
      </c>
      <c r="F41" s="86">
        <f>ROUND((SUM(BI134:BI304)),  2)</f>
        <v>0</v>
      </c>
      <c r="I41" s="96">
        <v>0</v>
      </c>
      <c r="J41" s="86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47</v>
      </c>
      <c r="E43" s="57"/>
      <c r="F43" s="57"/>
      <c r="G43" s="99" t="s">
        <v>48</v>
      </c>
      <c r="H43" s="100" t="s">
        <v>49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ht="16.5" customHeight="1">
      <c r="B87" s="20"/>
      <c r="E87" s="243" t="s">
        <v>2467</v>
      </c>
      <c r="F87" s="228"/>
      <c r="G87" s="228"/>
      <c r="H87" s="228"/>
      <c r="L87" s="20"/>
    </row>
    <row r="88" spans="2:12" ht="12" customHeight="1">
      <c r="B88" s="20"/>
      <c r="C88" s="27" t="s">
        <v>155</v>
      </c>
      <c r="L88" s="20"/>
    </row>
    <row r="89" spans="2:12" s="1" customFormat="1" ht="16.5" customHeight="1">
      <c r="B89" s="32"/>
      <c r="E89" s="219" t="s">
        <v>2692</v>
      </c>
      <c r="F89" s="245"/>
      <c r="G89" s="245"/>
      <c r="H89" s="245"/>
      <c r="L89" s="32"/>
    </row>
    <row r="90" spans="2:12" s="1" customFormat="1" ht="12" customHeight="1">
      <c r="B90" s="32"/>
      <c r="C90" s="27" t="s">
        <v>1395</v>
      </c>
      <c r="L90" s="32"/>
    </row>
    <row r="91" spans="2:12" s="1" customFormat="1" ht="16.5" customHeight="1">
      <c r="B91" s="32"/>
      <c r="E91" s="208" t="str">
        <f>E13</f>
        <v>03.3.1 - Dešťová kanalizace a komunikace</v>
      </c>
      <c r="F91" s="245"/>
      <c r="G91" s="245"/>
      <c r="H91" s="245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Trutnov</v>
      </c>
      <c r="I93" s="27" t="s">
        <v>22</v>
      </c>
      <c r="J93" s="52" t="str">
        <f>IF(J16="","",J16)</f>
        <v>9. 1. 2023</v>
      </c>
      <c r="L93" s="32"/>
    </row>
    <row r="94" spans="2:12" s="1" customFormat="1" ht="6.9" customHeight="1">
      <c r="B94" s="32"/>
      <c r="L94" s="32"/>
    </row>
    <row r="95" spans="2:12" s="1" customFormat="1" ht="15.15" customHeight="1">
      <c r="B95" s="32"/>
      <c r="C95" s="27" t="s">
        <v>24</v>
      </c>
      <c r="F95" s="25" t="str">
        <f>E19</f>
        <v>Údržba silnic Královéhradeckého kraje a.s.</v>
      </c>
      <c r="I95" s="27" t="s">
        <v>30</v>
      </c>
      <c r="J95" s="30" t="str">
        <f>E25</f>
        <v>IRBOS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158</v>
      </c>
      <c r="D98" s="97"/>
      <c r="E98" s="97"/>
      <c r="F98" s="97"/>
      <c r="G98" s="97"/>
      <c r="H98" s="97"/>
      <c r="I98" s="97"/>
      <c r="J98" s="106" t="s">
        <v>159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8" customHeight="1">
      <c r="B100" s="32"/>
      <c r="C100" s="107" t="s">
        <v>160</v>
      </c>
      <c r="J100" s="66">
        <f>J134</f>
        <v>0</v>
      </c>
      <c r="L100" s="32"/>
      <c r="AU100" s="17" t="s">
        <v>161</v>
      </c>
    </row>
    <row r="101" spans="2:47" s="8" customFormat="1" ht="24.9" customHeight="1">
      <c r="B101" s="108"/>
      <c r="D101" s="109" t="s">
        <v>162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47" s="9" customFormat="1" ht="19.95" customHeight="1">
      <c r="B102" s="112"/>
      <c r="D102" s="113" t="s">
        <v>163</v>
      </c>
      <c r="E102" s="114"/>
      <c r="F102" s="114"/>
      <c r="G102" s="114"/>
      <c r="H102" s="114"/>
      <c r="I102" s="114"/>
      <c r="J102" s="115">
        <f>J136</f>
        <v>0</v>
      </c>
      <c r="L102" s="112"/>
    </row>
    <row r="103" spans="2:47" s="9" customFormat="1" ht="19.95" customHeight="1">
      <c r="B103" s="112"/>
      <c r="D103" s="113" t="s">
        <v>567</v>
      </c>
      <c r="E103" s="114"/>
      <c r="F103" s="114"/>
      <c r="G103" s="114"/>
      <c r="H103" s="114"/>
      <c r="I103" s="114"/>
      <c r="J103" s="115">
        <f>J206</f>
        <v>0</v>
      </c>
      <c r="L103" s="112"/>
    </row>
    <row r="104" spans="2:47" s="9" customFormat="1" ht="19.95" customHeight="1">
      <c r="B104" s="112"/>
      <c r="D104" s="113" t="s">
        <v>569</v>
      </c>
      <c r="E104" s="114"/>
      <c r="F104" s="114"/>
      <c r="G104" s="114"/>
      <c r="H104" s="114"/>
      <c r="I104" s="114"/>
      <c r="J104" s="115">
        <f>J234</f>
        <v>0</v>
      </c>
      <c r="L104" s="112"/>
    </row>
    <row r="105" spans="2:47" s="9" customFormat="1" ht="19.95" customHeight="1">
      <c r="B105" s="112"/>
      <c r="D105" s="113" t="s">
        <v>1397</v>
      </c>
      <c r="E105" s="114"/>
      <c r="F105" s="114"/>
      <c r="G105" s="114"/>
      <c r="H105" s="114"/>
      <c r="I105" s="114"/>
      <c r="J105" s="115">
        <f>J239</f>
        <v>0</v>
      </c>
      <c r="L105" s="112"/>
    </row>
    <row r="106" spans="2:47" s="9" customFormat="1" ht="19.95" customHeight="1">
      <c r="B106" s="112"/>
      <c r="D106" s="113" t="s">
        <v>570</v>
      </c>
      <c r="E106" s="114"/>
      <c r="F106" s="114"/>
      <c r="G106" s="114"/>
      <c r="H106" s="114"/>
      <c r="I106" s="114"/>
      <c r="J106" s="115">
        <f>J257</f>
        <v>0</v>
      </c>
      <c r="L106" s="112"/>
    </row>
    <row r="107" spans="2:47" s="9" customFormat="1" ht="19.95" customHeight="1">
      <c r="B107" s="112"/>
      <c r="D107" s="113" t="s">
        <v>164</v>
      </c>
      <c r="E107" s="114"/>
      <c r="F107" s="114"/>
      <c r="G107" s="114"/>
      <c r="H107" s="114"/>
      <c r="I107" s="114"/>
      <c r="J107" s="115">
        <f>J261</f>
        <v>0</v>
      </c>
      <c r="L107" s="112"/>
    </row>
    <row r="108" spans="2:47" s="9" customFormat="1" ht="19.95" customHeight="1">
      <c r="B108" s="112"/>
      <c r="D108" s="113" t="s">
        <v>165</v>
      </c>
      <c r="E108" s="114"/>
      <c r="F108" s="114"/>
      <c r="G108" s="114"/>
      <c r="H108" s="114"/>
      <c r="I108" s="114"/>
      <c r="J108" s="115">
        <f>J283</f>
        <v>0</v>
      </c>
      <c r="L108" s="112"/>
    </row>
    <row r="109" spans="2:47" s="9" customFormat="1" ht="19.95" customHeight="1">
      <c r="B109" s="112"/>
      <c r="D109" s="113" t="s">
        <v>166</v>
      </c>
      <c r="E109" s="114"/>
      <c r="F109" s="114"/>
      <c r="G109" s="114"/>
      <c r="H109" s="114"/>
      <c r="I109" s="114"/>
      <c r="J109" s="115">
        <f>J292</f>
        <v>0</v>
      </c>
      <c r="L109" s="112"/>
    </row>
    <row r="110" spans="2:47" s="9" customFormat="1" ht="19.95" customHeight="1">
      <c r="B110" s="112"/>
      <c r="D110" s="113" t="s">
        <v>572</v>
      </c>
      <c r="E110" s="114"/>
      <c r="F110" s="114"/>
      <c r="G110" s="114"/>
      <c r="H110" s="114"/>
      <c r="I110" s="114"/>
      <c r="J110" s="115">
        <f>J300</f>
        <v>0</v>
      </c>
      <c r="L110" s="112"/>
    </row>
    <row r="111" spans="2:47" s="1" customFormat="1" ht="21.75" customHeight="1">
      <c r="B111" s="32"/>
      <c r="L111" s="32"/>
    </row>
    <row r="112" spans="2:47" s="1" customFormat="1" ht="6.9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" customHeight="1">
      <c r="B117" s="32"/>
      <c r="C117" s="21" t="s">
        <v>180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43" t="str">
        <f>E7</f>
        <v>Rekonstrukce objektu garáží nákladních vozidel Trutnov</v>
      </c>
      <c r="F120" s="244"/>
      <c r="G120" s="244"/>
      <c r="H120" s="244"/>
      <c r="L120" s="32"/>
    </row>
    <row r="121" spans="2:12" ht="12" customHeight="1">
      <c r="B121" s="20"/>
      <c r="C121" s="27" t="s">
        <v>153</v>
      </c>
      <c r="L121" s="20"/>
    </row>
    <row r="122" spans="2:12" ht="16.5" customHeight="1">
      <c r="B122" s="20"/>
      <c r="E122" s="243" t="s">
        <v>2467</v>
      </c>
      <c r="F122" s="228"/>
      <c r="G122" s="228"/>
      <c r="H122" s="228"/>
      <c r="L122" s="20"/>
    </row>
    <row r="123" spans="2:12" ht="12" customHeight="1">
      <c r="B123" s="20"/>
      <c r="C123" s="27" t="s">
        <v>155</v>
      </c>
      <c r="L123" s="20"/>
    </row>
    <row r="124" spans="2:12" s="1" customFormat="1" ht="16.5" customHeight="1">
      <c r="B124" s="32"/>
      <c r="E124" s="219" t="s">
        <v>2692</v>
      </c>
      <c r="F124" s="245"/>
      <c r="G124" s="245"/>
      <c r="H124" s="245"/>
      <c r="L124" s="32"/>
    </row>
    <row r="125" spans="2:12" s="1" customFormat="1" ht="12" customHeight="1">
      <c r="B125" s="32"/>
      <c r="C125" s="27" t="s">
        <v>1395</v>
      </c>
      <c r="L125" s="32"/>
    </row>
    <row r="126" spans="2:12" s="1" customFormat="1" ht="16.5" customHeight="1">
      <c r="B126" s="32"/>
      <c r="E126" s="208" t="str">
        <f>E13</f>
        <v>03.3.1 - Dešťová kanalizace a komunikace</v>
      </c>
      <c r="F126" s="245"/>
      <c r="G126" s="245"/>
      <c r="H126" s="245"/>
      <c r="L126" s="32"/>
    </row>
    <row r="127" spans="2:12" s="1" customFormat="1" ht="6.9" customHeight="1">
      <c r="B127" s="32"/>
      <c r="L127" s="32"/>
    </row>
    <row r="128" spans="2:12" s="1" customFormat="1" ht="12" customHeight="1">
      <c r="B128" s="32"/>
      <c r="C128" s="27" t="s">
        <v>20</v>
      </c>
      <c r="F128" s="25" t="str">
        <f>F16</f>
        <v>Trutnov</v>
      </c>
      <c r="I128" s="27" t="s">
        <v>22</v>
      </c>
      <c r="J128" s="52" t="str">
        <f>IF(J16="","",J16)</f>
        <v>9. 1. 2023</v>
      </c>
      <c r="L128" s="32"/>
    </row>
    <row r="129" spans="2:65" s="1" customFormat="1" ht="6.9" customHeight="1">
      <c r="B129" s="32"/>
      <c r="L129" s="32"/>
    </row>
    <row r="130" spans="2:65" s="1" customFormat="1" ht="15.15" customHeight="1">
      <c r="B130" s="32"/>
      <c r="C130" s="27" t="s">
        <v>24</v>
      </c>
      <c r="F130" s="25" t="str">
        <f>E19</f>
        <v>Údržba silnic Královéhradeckého kraje a.s.</v>
      </c>
      <c r="I130" s="27" t="s">
        <v>30</v>
      </c>
      <c r="J130" s="30" t="str">
        <f>E25</f>
        <v>IRBOS s.r.o.</v>
      </c>
      <c r="L130" s="32"/>
    </row>
    <row r="131" spans="2:65" s="1" customFormat="1" ht="15.15" customHeight="1">
      <c r="B131" s="32"/>
      <c r="C131" s="27" t="s">
        <v>28</v>
      </c>
      <c r="F131" s="25" t="str">
        <f>IF(E22="","",E22)</f>
        <v>Vyplň údaj</v>
      </c>
      <c r="I131" s="27" t="s">
        <v>33</v>
      </c>
      <c r="J131" s="30" t="str">
        <f>E28</f>
        <v xml:space="preserve"> 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16"/>
      <c r="C133" s="117" t="s">
        <v>181</v>
      </c>
      <c r="D133" s="118" t="s">
        <v>62</v>
      </c>
      <c r="E133" s="118" t="s">
        <v>58</v>
      </c>
      <c r="F133" s="118" t="s">
        <v>59</v>
      </c>
      <c r="G133" s="118" t="s">
        <v>182</v>
      </c>
      <c r="H133" s="118" t="s">
        <v>183</v>
      </c>
      <c r="I133" s="118" t="s">
        <v>184</v>
      </c>
      <c r="J133" s="118" t="s">
        <v>159</v>
      </c>
      <c r="K133" s="119" t="s">
        <v>185</v>
      </c>
      <c r="L133" s="116"/>
      <c r="M133" s="59" t="s">
        <v>1</v>
      </c>
      <c r="N133" s="60" t="s">
        <v>41</v>
      </c>
      <c r="O133" s="60" t="s">
        <v>186</v>
      </c>
      <c r="P133" s="60" t="s">
        <v>187</v>
      </c>
      <c r="Q133" s="60" t="s">
        <v>188</v>
      </c>
      <c r="R133" s="60" t="s">
        <v>189</v>
      </c>
      <c r="S133" s="60" t="s">
        <v>190</v>
      </c>
      <c r="T133" s="61" t="s">
        <v>191</v>
      </c>
    </row>
    <row r="134" spans="2:65" s="1" customFormat="1" ht="22.8" customHeight="1">
      <c r="B134" s="32"/>
      <c r="C134" s="64" t="s">
        <v>192</v>
      </c>
      <c r="J134" s="120">
        <f>BK134</f>
        <v>0</v>
      </c>
      <c r="L134" s="32"/>
      <c r="M134" s="62"/>
      <c r="N134" s="53"/>
      <c r="O134" s="53"/>
      <c r="P134" s="121">
        <f>P135</f>
        <v>0</v>
      </c>
      <c r="Q134" s="53"/>
      <c r="R134" s="121">
        <f>R135</f>
        <v>202.39189571999998</v>
      </c>
      <c r="S134" s="53"/>
      <c r="T134" s="122">
        <f>T135</f>
        <v>140.29034999999999</v>
      </c>
      <c r="AT134" s="17" t="s">
        <v>76</v>
      </c>
      <c r="AU134" s="17" t="s">
        <v>161</v>
      </c>
      <c r="BK134" s="123">
        <f>BK135</f>
        <v>0</v>
      </c>
    </row>
    <row r="135" spans="2:65" s="11" customFormat="1" ht="25.95" customHeight="1">
      <c r="B135" s="124"/>
      <c r="D135" s="125" t="s">
        <v>76</v>
      </c>
      <c r="E135" s="126" t="s">
        <v>193</v>
      </c>
      <c r="F135" s="126" t="s">
        <v>194</v>
      </c>
      <c r="I135" s="127"/>
      <c r="J135" s="128">
        <f>BK135</f>
        <v>0</v>
      </c>
      <c r="L135" s="124"/>
      <c r="M135" s="129"/>
      <c r="P135" s="130">
        <f>P136+P206+P234+P239+P257+P261+P283+P292+P300</f>
        <v>0</v>
      </c>
      <c r="R135" s="130">
        <f>R136+R206+R234+R239+R257+R261+R283+R292+R300</f>
        <v>202.39189571999998</v>
      </c>
      <c r="T135" s="131">
        <f>T136+T206+T234+T239+T257+T261+T283+T292+T300</f>
        <v>140.29034999999999</v>
      </c>
      <c r="AR135" s="125" t="s">
        <v>84</v>
      </c>
      <c r="AT135" s="132" t="s">
        <v>76</v>
      </c>
      <c r="AU135" s="132" t="s">
        <v>77</v>
      </c>
      <c r="AY135" s="125" t="s">
        <v>195</v>
      </c>
      <c r="BK135" s="133">
        <f>BK136+BK206+BK234+BK239+BK257+BK261+BK283+BK292+BK300</f>
        <v>0</v>
      </c>
    </row>
    <row r="136" spans="2:65" s="11" customFormat="1" ht="22.8" customHeight="1">
      <c r="B136" s="124"/>
      <c r="D136" s="125" t="s">
        <v>76</v>
      </c>
      <c r="E136" s="134" t="s">
        <v>84</v>
      </c>
      <c r="F136" s="134" t="s">
        <v>196</v>
      </c>
      <c r="I136" s="127"/>
      <c r="J136" s="135">
        <f>BK136</f>
        <v>0</v>
      </c>
      <c r="L136" s="124"/>
      <c r="M136" s="129"/>
      <c r="P136" s="130">
        <f>SUM(P137:P205)</f>
        <v>0</v>
      </c>
      <c r="R136" s="130">
        <f>SUM(R137:R205)</f>
        <v>1.7302898000000002</v>
      </c>
      <c r="T136" s="131">
        <f>SUM(T137:T205)</f>
        <v>140.29034999999999</v>
      </c>
      <c r="AR136" s="125" t="s">
        <v>84</v>
      </c>
      <c r="AT136" s="132" t="s">
        <v>76</v>
      </c>
      <c r="AU136" s="132" t="s">
        <v>84</v>
      </c>
      <c r="AY136" s="125" t="s">
        <v>195</v>
      </c>
      <c r="BK136" s="133">
        <f>SUM(BK137:BK205)</f>
        <v>0</v>
      </c>
    </row>
    <row r="137" spans="2:65" s="1" customFormat="1" ht="24.15" customHeight="1">
      <c r="B137" s="32"/>
      <c r="C137" s="136" t="s">
        <v>84</v>
      </c>
      <c r="D137" s="136" t="s">
        <v>197</v>
      </c>
      <c r="E137" s="137" t="s">
        <v>1399</v>
      </c>
      <c r="F137" s="138" t="s">
        <v>1400</v>
      </c>
      <c r="G137" s="139" t="s">
        <v>200</v>
      </c>
      <c r="H137" s="140">
        <v>152.19999999999999</v>
      </c>
      <c r="I137" s="141"/>
      <c r="J137" s="142">
        <f>ROUND(I137*H137,2)</f>
        <v>0</v>
      </c>
      <c r="K137" s="138" t="s">
        <v>201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0.18</v>
      </c>
      <c r="T137" s="146">
        <f>S137*H137</f>
        <v>27.395999999999997</v>
      </c>
      <c r="AR137" s="147" t="s">
        <v>202</v>
      </c>
      <c r="AT137" s="147" t="s">
        <v>197</v>
      </c>
      <c r="AU137" s="147" t="s">
        <v>86</v>
      </c>
      <c r="AY137" s="17" t="s">
        <v>195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84</v>
      </c>
      <c r="BK137" s="148">
        <f>ROUND(I137*H137,2)</f>
        <v>0</v>
      </c>
      <c r="BL137" s="17" t="s">
        <v>202</v>
      </c>
      <c r="BM137" s="147" t="s">
        <v>2694</v>
      </c>
    </row>
    <row r="138" spans="2:65" s="12" customFormat="1" ht="20.399999999999999">
      <c r="B138" s="149"/>
      <c r="D138" s="150" t="s">
        <v>204</v>
      </c>
      <c r="E138" s="151" t="s">
        <v>1</v>
      </c>
      <c r="F138" s="152" t="s">
        <v>1402</v>
      </c>
      <c r="H138" s="151" t="s">
        <v>1</v>
      </c>
      <c r="I138" s="153"/>
      <c r="L138" s="149"/>
      <c r="M138" s="154"/>
      <c r="T138" s="155"/>
      <c r="AT138" s="151" t="s">
        <v>204</v>
      </c>
      <c r="AU138" s="151" t="s">
        <v>86</v>
      </c>
      <c r="AV138" s="12" t="s">
        <v>84</v>
      </c>
      <c r="AW138" s="12" t="s">
        <v>32</v>
      </c>
      <c r="AX138" s="12" t="s">
        <v>77</v>
      </c>
      <c r="AY138" s="151" t="s">
        <v>195</v>
      </c>
    </row>
    <row r="139" spans="2:65" s="12" customFormat="1" ht="20.399999999999999">
      <c r="B139" s="149"/>
      <c r="D139" s="150" t="s">
        <v>204</v>
      </c>
      <c r="E139" s="151" t="s">
        <v>1</v>
      </c>
      <c r="F139" s="152" t="s">
        <v>1403</v>
      </c>
      <c r="H139" s="151" t="s">
        <v>1</v>
      </c>
      <c r="I139" s="153"/>
      <c r="L139" s="149"/>
      <c r="M139" s="154"/>
      <c r="T139" s="155"/>
      <c r="AT139" s="151" t="s">
        <v>204</v>
      </c>
      <c r="AU139" s="151" t="s">
        <v>86</v>
      </c>
      <c r="AV139" s="12" t="s">
        <v>84</v>
      </c>
      <c r="AW139" s="12" t="s">
        <v>32</v>
      </c>
      <c r="AX139" s="12" t="s">
        <v>77</v>
      </c>
      <c r="AY139" s="151" t="s">
        <v>195</v>
      </c>
    </row>
    <row r="140" spans="2:65" s="13" customFormat="1" ht="10.199999999999999">
      <c r="B140" s="156"/>
      <c r="D140" s="150" t="s">
        <v>204</v>
      </c>
      <c r="E140" s="157" t="s">
        <v>1</v>
      </c>
      <c r="F140" s="158" t="s">
        <v>2277</v>
      </c>
      <c r="H140" s="159">
        <v>145.19999999999999</v>
      </c>
      <c r="I140" s="160"/>
      <c r="L140" s="156"/>
      <c r="M140" s="161"/>
      <c r="T140" s="162"/>
      <c r="AT140" s="157" t="s">
        <v>204</v>
      </c>
      <c r="AU140" s="157" t="s">
        <v>86</v>
      </c>
      <c r="AV140" s="13" t="s">
        <v>86</v>
      </c>
      <c r="AW140" s="13" t="s">
        <v>32</v>
      </c>
      <c r="AX140" s="13" t="s">
        <v>77</v>
      </c>
      <c r="AY140" s="157" t="s">
        <v>195</v>
      </c>
    </row>
    <row r="141" spans="2:65" s="13" customFormat="1" ht="10.199999999999999">
      <c r="B141" s="156"/>
      <c r="D141" s="150" t="s">
        <v>204</v>
      </c>
      <c r="E141" s="157" t="s">
        <v>1</v>
      </c>
      <c r="F141" s="158" t="s">
        <v>2695</v>
      </c>
      <c r="H141" s="159">
        <v>4</v>
      </c>
      <c r="I141" s="160"/>
      <c r="L141" s="156"/>
      <c r="M141" s="161"/>
      <c r="T141" s="162"/>
      <c r="AT141" s="157" t="s">
        <v>204</v>
      </c>
      <c r="AU141" s="157" t="s">
        <v>86</v>
      </c>
      <c r="AV141" s="13" t="s">
        <v>86</v>
      </c>
      <c r="AW141" s="13" t="s">
        <v>32</v>
      </c>
      <c r="AX141" s="13" t="s">
        <v>77</v>
      </c>
      <c r="AY141" s="157" t="s">
        <v>195</v>
      </c>
    </row>
    <row r="142" spans="2:65" s="13" customFormat="1" ht="10.199999999999999">
      <c r="B142" s="156"/>
      <c r="D142" s="150" t="s">
        <v>204</v>
      </c>
      <c r="E142" s="157" t="s">
        <v>1</v>
      </c>
      <c r="F142" s="158" t="s">
        <v>2278</v>
      </c>
      <c r="H142" s="159">
        <v>3</v>
      </c>
      <c r="I142" s="160"/>
      <c r="L142" s="156"/>
      <c r="M142" s="161"/>
      <c r="T142" s="162"/>
      <c r="AT142" s="157" t="s">
        <v>204</v>
      </c>
      <c r="AU142" s="157" t="s">
        <v>86</v>
      </c>
      <c r="AV142" s="13" t="s">
        <v>86</v>
      </c>
      <c r="AW142" s="13" t="s">
        <v>32</v>
      </c>
      <c r="AX142" s="13" t="s">
        <v>77</v>
      </c>
      <c r="AY142" s="157" t="s">
        <v>195</v>
      </c>
    </row>
    <row r="143" spans="2:65" s="14" customFormat="1" ht="10.199999999999999">
      <c r="B143" s="163"/>
      <c r="D143" s="150" t="s">
        <v>204</v>
      </c>
      <c r="E143" s="164" t="s">
        <v>1</v>
      </c>
      <c r="F143" s="165" t="s">
        <v>220</v>
      </c>
      <c r="H143" s="166">
        <v>152.19999999999999</v>
      </c>
      <c r="I143" s="167"/>
      <c r="L143" s="163"/>
      <c r="M143" s="168"/>
      <c r="T143" s="169"/>
      <c r="AT143" s="164" t="s">
        <v>204</v>
      </c>
      <c r="AU143" s="164" t="s">
        <v>86</v>
      </c>
      <c r="AV143" s="14" t="s">
        <v>202</v>
      </c>
      <c r="AW143" s="14" t="s">
        <v>32</v>
      </c>
      <c r="AX143" s="14" t="s">
        <v>84</v>
      </c>
      <c r="AY143" s="164" t="s">
        <v>195</v>
      </c>
    </row>
    <row r="144" spans="2:65" s="1" customFormat="1" ht="24.15" customHeight="1">
      <c r="B144" s="32"/>
      <c r="C144" s="136" t="s">
        <v>86</v>
      </c>
      <c r="D144" s="136" t="s">
        <v>197</v>
      </c>
      <c r="E144" s="137" t="s">
        <v>1410</v>
      </c>
      <c r="F144" s="138" t="s">
        <v>1411</v>
      </c>
      <c r="G144" s="139" t="s">
        <v>200</v>
      </c>
      <c r="H144" s="140">
        <v>152.19999999999999</v>
      </c>
      <c r="I144" s="141"/>
      <c r="J144" s="142">
        <f>ROUND(I144*H144,2)</f>
        <v>0</v>
      </c>
      <c r="K144" s="138" t="s">
        <v>201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0.5</v>
      </c>
      <c r="T144" s="146">
        <f>S144*H144</f>
        <v>76.099999999999994</v>
      </c>
      <c r="AR144" s="147" t="s">
        <v>202</v>
      </c>
      <c r="AT144" s="147" t="s">
        <v>197</v>
      </c>
      <c r="AU144" s="147" t="s">
        <v>86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2696</v>
      </c>
    </row>
    <row r="145" spans="2:65" s="12" customFormat="1" ht="10.199999999999999">
      <c r="B145" s="149"/>
      <c r="D145" s="150" t="s">
        <v>204</v>
      </c>
      <c r="E145" s="151" t="s">
        <v>1</v>
      </c>
      <c r="F145" s="152" t="s">
        <v>1413</v>
      </c>
      <c r="H145" s="151" t="s">
        <v>1</v>
      </c>
      <c r="I145" s="153"/>
      <c r="L145" s="149"/>
      <c r="M145" s="154"/>
      <c r="T145" s="155"/>
      <c r="AT145" s="151" t="s">
        <v>204</v>
      </c>
      <c r="AU145" s="151" t="s">
        <v>86</v>
      </c>
      <c r="AV145" s="12" t="s">
        <v>84</v>
      </c>
      <c r="AW145" s="12" t="s">
        <v>32</v>
      </c>
      <c r="AX145" s="12" t="s">
        <v>77</v>
      </c>
      <c r="AY145" s="151" t="s">
        <v>195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2697</v>
      </c>
      <c r="H146" s="159">
        <v>152.19999999999999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84</v>
      </c>
      <c r="AY146" s="157" t="s">
        <v>195</v>
      </c>
    </row>
    <row r="147" spans="2:65" s="1" customFormat="1" ht="16.5" customHeight="1">
      <c r="B147" s="32"/>
      <c r="C147" s="136" t="s">
        <v>100</v>
      </c>
      <c r="D147" s="136" t="s">
        <v>197</v>
      </c>
      <c r="E147" s="137" t="s">
        <v>1415</v>
      </c>
      <c r="F147" s="138" t="s">
        <v>1416</v>
      </c>
      <c r="G147" s="139" t="s">
        <v>200</v>
      </c>
      <c r="H147" s="140">
        <v>152.19999999999999</v>
      </c>
      <c r="I147" s="141"/>
      <c r="J147" s="142">
        <f>ROUND(I147*H147,2)</f>
        <v>0</v>
      </c>
      <c r="K147" s="138" t="s">
        <v>201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9.8000000000000004E-2</v>
      </c>
      <c r="T147" s="146">
        <f>S147*H147</f>
        <v>14.9156</v>
      </c>
      <c r="AR147" s="147" t="s">
        <v>202</v>
      </c>
      <c r="AT147" s="147" t="s">
        <v>197</v>
      </c>
      <c r="AU147" s="147" t="s">
        <v>86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2698</v>
      </c>
    </row>
    <row r="148" spans="2:65" s="12" customFormat="1" ht="10.199999999999999">
      <c r="B148" s="149"/>
      <c r="D148" s="150" t="s">
        <v>204</v>
      </c>
      <c r="E148" s="151" t="s">
        <v>1</v>
      </c>
      <c r="F148" s="152" t="s">
        <v>1418</v>
      </c>
      <c r="H148" s="151" t="s">
        <v>1</v>
      </c>
      <c r="I148" s="153"/>
      <c r="L148" s="149"/>
      <c r="M148" s="154"/>
      <c r="T148" s="155"/>
      <c r="AT148" s="151" t="s">
        <v>204</v>
      </c>
      <c r="AU148" s="151" t="s">
        <v>86</v>
      </c>
      <c r="AV148" s="12" t="s">
        <v>84</v>
      </c>
      <c r="AW148" s="12" t="s">
        <v>32</v>
      </c>
      <c r="AX148" s="12" t="s">
        <v>77</v>
      </c>
      <c r="AY148" s="151" t="s">
        <v>195</v>
      </c>
    </row>
    <row r="149" spans="2:65" s="13" customFormat="1" ht="10.199999999999999">
      <c r="B149" s="156"/>
      <c r="D149" s="150" t="s">
        <v>204</v>
      </c>
      <c r="E149" s="157" t="s">
        <v>1</v>
      </c>
      <c r="F149" s="158" t="s">
        <v>2697</v>
      </c>
      <c r="H149" s="159">
        <v>152.19999999999999</v>
      </c>
      <c r="I149" s="160"/>
      <c r="L149" s="156"/>
      <c r="M149" s="161"/>
      <c r="T149" s="162"/>
      <c r="AT149" s="157" t="s">
        <v>204</v>
      </c>
      <c r="AU149" s="157" t="s">
        <v>86</v>
      </c>
      <c r="AV149" s="13" t="s">
        <v>86</v>
      </c>
      <c r="AW149" s="13" t="s">
        <v>32</v>
      </c>
      <c r="AX149" s="13" t="s">
        <v>77</v>
      </c>
      <c r="AY149" s="157" t="s">
        <v>195</v>
      </c>
    </row>
    <row r="150" spans="2:65" s="14" customFormat="1" ht="10.199999999999999">
      <c r="B150" s="163"/>
      <c r="D150" s="150" t="s">
        <v>204</v>
      </c>
      <c r="E150" s="164" t="s">
        <v>1</v>
      </c>
      <c r="F150" s="165" t="s">
        <v>220</v>
      </c>
      <c r="H150" s="166">
        <v>152.19999999999999</v>
      </c>
      <c r="I150" s="167"/>
      <c r="L150" s="163"/>
      <c r="M150" s="168"/>
      <c r="T150" s="169"/>
      <c r="AT150" s="164" t="s">
        <v>204</v>
      </c>
      <c r="AU150" s="164" t="s">
        <v>86</v>
      </c>
      <c r="AV150" s="14" t="s">
        <v>202</v>
      </c>
      <c r="AW150" s="14" t="s">
        <v>32</v>
      </c>
      <c r="AX150" s="14" t="s">
        <v>84</v>
      </c>
      <c r="AY150" s="164" t="s">
        <v>195</v>
      </c>
    </row>
    <row r="151" spans="2:65" s="1" customFormat="1" ht="33" customHeight="1">
      <c r="B151" s="32"/>
      <c r="C151" s="136" t="s">
        <v>202</v>
      </c>
      <c r="D151" s="136" t="s">
        <v>197</v>
      </c>
      <c r="E151" s="137" t="s">
        <v>1423</v>
      </c>
      <c r="F151" s="138" t="s">
        <v>1424</v>
      </c>
      <c r="G151" s="139" t="s">
        <v>200</v>
      </c>
      <c r="H151" s="140">
        <v>38.049999999999997</v>
      </c>
      <c r="I151" s="141"/>
      <c r="J151" s="142">
        <f>ROUND(I151*H151,2)</f>
        <v>0</v>
      </c>
      <c r="K151" s="138" t="s">
        <v>249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6.0000000000000002E-5</v>
      </c>
      <c r="R151" s="145">
        <f>Q151*H151</f>
        <v>2.2829999999999999E-3</v>
      </c>
      <c r="S151" s="145">
        <v>0.115</v>
      </c>
      <c r="T151" s="146">
        <f>S151*H151</f>
        <v>4.37575</v>
      </c>
      <c r="AR151" s="147" t="s">
        <v>202</v>
      </c>
      <c r="AT151" s="147" t="s">
        <v>197</v>
      </c>
      <c r="AU151" s="147" t="s">
        <v>86</v>
      </c>
      <c r="AY151" s="17" t="s">
        <v>195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84</v>
      </c>
      <c r="BK151" s="148">
        <f>ROUND(I151*H151,2)</f>
        <v>0</v>
      </c>
      <c r="BL151" s="17" t="s">
        <v>202</v>
      </c>
      <c r="BM151" s="147" t="s">
        <v>2699</v>
      </c>
    </row>
    <row r="152" spans="2:65" s="1" customFormat="1" ht="28.8">
      <c r="B152" s="32"/>
      <c r="D152" s="150" t="s">
        <v>251</v>
      </c>
      <c r="F152" s="170" t="s">
        <v>252</v>
      </c>
      <c r="I152" s="171"/>
      <c r="L152" s="32"/>
      <c r="M152" s="172"/>
      <c r="T152" s="56"/>
      <c r="AT152" s="17" t="s">
        <v>251</v>
      </c>
      <c r="AU152" s="17" t="s">
        <v>86</v>
      </c>
    </row>
    <row r="153" spans="2:65" s="12" customFormat="1" ht="10.199999999999999">
      <c r="B153" s="149"/>
      <c r="D153" s="150" t="s">
        <v>204</v>
      </c>
      <c r="E153" s="151" t="s">
        <v>1</v>
      </c>
      <c r="F153" s="152" t="s">
        <v>1426</v>
      </c>
      <c r="H153" s="151" t="s">
        <v>1</v>
      </c>
      <c r="I153" s="153"/>
      <c r="L153" s="149"/>
      <c r="M153" s="154"/>
      <c r="T153" s="155"/>
      <c r="AT153" s="151" t="s">
        <v>204</v>
      </c>
      <c r="AU153" s="151" t="s">
        <v>86</v>
      </c>
      <c r="AV153" s="12" t="s">
        <v>84</v>
      </c>
      <c r="AW153" s="12" t="s">
        <v>32</v>
      </c>
      <c r="AX153" s="12" t="s">
        <v>77</v>
      </c>
      <c r="AY153" s="151" t="s">
        <v>195</v>
      </c>
    </row>
    <row r="154" spans="2:65" s="12" customFormat="1" ht="20.399999999999999">
      <c r="B154" s="149"/>
      <c r="D154" s="150" t="s">
        <v>204</v>
      </c>
      <c r="E154" s="151" t="s">
        <v>1</v>
      </c>
      <c r="F154" s="152" t="s">
        <v>1427</v>
      </c>
      <c r="H154" s="151" t="s">
        <v>1</v>
      </c>
      <c r="I154" s="153"/>
      <c r="L154" s="149"/>
      <c r="M154" s="154"/>
      <c r="T154" s="155"/>
      <c r="AT154" s="151" t="s">
        <v>204</v>
      </c>
      <c r="AU154" s="151" t="s">
        <v>86</v>
      </c>
      <c r="AV154" s="12" t="s">
        <v>84</v>
      </c>
      <c r="AW154" s="12" t="s">
        <v>32</v>
      </c>
      <c r="AX154" s="12" t="s">
        <v>77</v>
      </c>
      <c r="AY154" s="151" t="s">
        <v>195</v>
      </c>
    </row>
    <row r="155" spans="2:65" s="13" customFormat="1" ht="10.199999999999999">
      <c r="B155" s="156"/>
      <c r="D155" s="150" t="s">
        <v>204</v>
      </c>
      <c r="E155" s="157" t="s">
        <v>1</v>
      </c>
      <c r="F155" s="158" t="s">
        <v>2700</v>
      </c>
      <c r="H155" s="159">
        <v>38.049999999999997</v>
      </c>
      <c r="I155" s="160"/>
      <c r="L155" s="156"/>
      <c r="M155" s="161"/>
      <c r="T155" s="162"/>
      <c r="AT155" s="157" t="s">
        <v>204</v>
      </c>
      <c r="AU155" s="157" t="s">
        <v>86</v>
      </c>
      <c r="AV155" s="13" t="s">
        <v>86</v>
      </c>
      <c r="AW155" s="13" t="s">
        <v>32</v>
      </c>
      <c r="AX155" s="13" t="s">
        <v>84</v>
      </c>
      <c r="AY155" s="157" t="s">
        <v>195</v>
      </c>
    </row>
    <row r="156" spans="2:65" s="1" customFormat="1" ht="24.15" customHeight="1">
      <c r="B156" s="32"/>
      <c r="C156" s="136" t="s">
        <v>225</v>
      </c>
      <c r="D156" s="136" t="s">
        <v>197</v>
      </c>
      <c r="E156" s="137" t="s">
        <v>2282</v>
      </c>
      <c r="F156" s="138" t="s">
        <v>2283</v>
      </c>
      <c r="G156" s="139" t="s">
        <v>200</v>
      </c>
      <c r="H156" s="140">
        <v>152.19999999999999</v>
      </c>
      <c r="I156" s="141"/>
      <c r="J156" s="142">
        <f>ROUND(I156*H156,2)</f>
        <v>0</v>
      </c>
      <c r="K156" s="138" t="s">
        <v>201</v>
      </c>
      <c r="L156" s="32"/>
      <c r="M156" s="143" t="s">
        <v>1</v>
      </c>
      <c r="N156" s="144" t="s">
        <v>42</v>
      </c>
      <c r="P156" s="145">
        <f>O156*H156</f>
        <v>0</v>
      </c>
      <c r="Q156" s="145">
        <v>1.0000000000000001E-5</v>
      </c>
      <c r="R156" s="145">
        <f>Q156*H156</f>
        <v>1.5219999999999999E-3</v>
      </c>
      <c r="S156" s="145">
        <v>0.115</v>
      </c>
      <c r="T156" s="146">
        <f>S156*H156</f>
        <v>17.503</v>
      </c>
      <c r="AR156" s="147" t="s">
        <v>202</v>
      </c>
      <c r="AT156" s="147" t="s">
        <v>197</v>
      </c>
      <c r="AU156" s="147" t="s">
        <v>86</v>
      </c>
      <c r="AY156" s="17" t="s">
        <v>195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84</v>
      </c>
      <c r="BK156" s="148">
        <f>ROUND(I156*H156,2)</f>
        <v>0</v>
      </c>
      <c r="BL156" s="17" t="s">
        <v>202</v>
      </c>
      <c r="BM156" s="147" t="s">
        <v>2701</v>
      </c>
    </row>
    <row r="157" spans="2:65" s="12" customFormat="1" ht="20.399999999999999">
      <c r="B157" s="149"/>
      <c r="D157" s="150" t="s">
        <v>204</v>
      </c>
      <c r="E157" s="151" t="s">
        <v>1</v>
      </c>
      <c r="F157" s="152" t="s">
        <v>1402</v>
      </c>
      <c r="H157" s="151" t="s">
        <v>1</v>
      </c>
      <c r="I157" s="153"/>
      <c r="L157" s="149"/>
      <c r="M157" s="154"/>
      <c r="T157" s="155"/>
      <c r="AT157" s="151" t="s">
        <v>204</v>
      </c>
      <c r="AU157" s="151" t="s">
        <v>86</v>
      </c>
      <c r="AV157" s="12" t="s">
        <v>84</v>
      </c>
      <c r="AW157" s="12" t="s">
        <v>32</v>
      </c>
      <c r="AX157" s="12" t="s">
        <v>77</v>
      </c>
      <c r="AY157" s="151" t="s">
        <v>195</v>
      </c>
    </row>
    <row r="158" spans="2:65" s="12" customFormat="1" ht="20.399999999999999">
      <c r="B158" s="149"/>
      <c r="D158" s="150" t="s">
        <v>204</v>
      </c>
      <c r="E158" s="151" t="s">
        <v>1</v>
      </c>
      <c r="F158" s="152" t="s">
        <v>1403</v>
      </c>
      <c r="H158" s="151" t="s">
        <v>1</v>
      </c>
      <c r="I158" s="153"/>
      <c r="L158" s="149"/>
      <c r="M158" s="154"/>
      <c r="T158" s="155"/>
      <c r="AT158" s="151" t="s">
        <v>204</v>
      </c>
      <c r="AU158" s="151" t="s">
        <v>86</v>
      </c>
      <c r="AV158" s="12" t="s">
        <v>84</v>
      </c>
      <c r="AW158" s="12" t="s">
        <v>32</v>
      </c>
      <c r="AX158" s="12" t="s">
        <v>77</v>
      </c>
      <c r="AY158" s="151" t="s">
        <v>195</v>
      </c>
    </row>
    <row r="159" spans="2:65" s="13" customFormat="1" ht="10.199999999999999">
      <c r="B159" s="156"/>
      <c r="D159" s="150" t="s">
        <v>204</v>
      </c>
      <c r="E159" s="157" t="s">
        <v>1</v>
      </c>
      <c r="F159" s="158" t="s">
        <v>2277</v>
      </c>
      <c r="H159" s="159">
        <v>145.19999999999999</v>
      </c>
      <c r="I159" s="160"/>
      <c r="L159" s="156"/>
      <c r="M159" s="161"/>
      <c r="T159" s="162"/>
      <c r="AT159" s="157" t="s">
        <v>204</v>
      </c>
      <c r="AU159" s="157" t="s">
        <v>86</v>
      </c>
      <c r="AV159" s="13" t="s">
        <v>86</v>
      </c>
      <c r="AW159" s="13" t="s">
        <v>32</v>
      </c>
      <c r="AX159" s="13" t="s">
        <v>77</v>
      </c>
      <c r="AY159" s="157" t="s">
        <v>195</v>
      </c>
    </row>
    <row r="160" spans="2:65" s="13" customFormat="1" ht="10.199999999999999">
      <c r="B160" s="156"/>
      <c r="D160" s="150" t="s">
        <v>204</v>
      </c>
      <c r="E160" s="157" t="s">
        <v>1</v>
      </c>
      <c r="F160" s="158" t="s">
        <v>2702</v>
      </c>
      <c r="H160" s="159">
        <v>4</v>
      </c>
      <c r="I160" s="160"/>
      <c r="L160" s="156"/>
      <c r="M160" s="161"/>
      <c r="T160" s="162"/>
      <c r="AT160" s="157" t="s">
        <v>204</v>
      </c>
      <c r="AU160" s="157" t="s">
        <v>86</v>
      </c>
      <c r="AV160" s="13" t="s">
        <v>86</v>
      </c>
      <c r="AW160" s="13" t="s">
        <v>32</v>
      </c>
      <c r="AX160" s="13" t="s">
        <v>77</v>
      </c>
      <c r="AY160" s="157" t="s">
        <v>195</v>
      </c>
    </row>
    <row r="161" spans="2:65" s="13" customFormat="1" ht="10.199999999999999">
      <c r="B161" s="156"/>
      <c r="D161" s="150" t="s">
        <v>204</v>
      </c>
      <c r="E161" s="157" t="s">
        <v>1</v>
      </c>
      <c r="F161" s="158" t="s">
        <v>2278</v>
      </c>
      <c r="H161" s="159">
        <v>3</v>
      </c>
      <c r="I161" s="160"/>
      <c r="L161" s="156"/>
      <c r="M161" s="161"/>
      <c r="T161" s="162"/>
      <c r="AT161" s="157" t="s">
        <v>204</v>
      </c>
      <c r="AU161" s="157" t="s">
        <v>86</v>
      </c>
      <c r="AV161" s="13" t="s">
        <v>86</v>
      </c>
      <c r="AW161" s="13" t="s">
        <v>32</v>
      </c>
      <c r="AX161" s="13" t="s">
        <v>77</v>
      </c>
      <c r="AY161" s="157" t="s">
        <v>195</v>
      </c>
    </row>
    <row r="162" spans="2:65" s="14" customFormat="1" ht="10.199999999999999">
      <c r="B162" s="163"/>
      <c r="D162" s="150" t="s">
        <v>204</v>
      </c>
      <c r="E162" s="164" t="s">
        <v>1</v>
      </c>
      <c r="F162" s="165" t="s">
        <v>220</v>
      </c>
      <c r="H162" s="166">
        <v>152.19999999999999</v>
      </c>
      <c r="I162" s="167"/>
      <c r="L162" s="163"/>
      <c r="M162" s="168"/>
      <c r="T162" s="169"/>
      <c r="AT162" s="164" t="s">
        <v>204</v>
      </c>
      <c r="AU162" s="164" t="s">
        <v>86</v>
      </c>
      <c r="AV162" s="14" t="s">
        <v>202</v>
      </c>
      <c r="AW162" s="14" t="s">
        <v>32</v>
      </c>
      <c r="AX162" s="14" t="s">
        <v>84</v>
      </c>
      <c r="AY162" s="164" t="s">
        <v>195</v>
      </c>
    </row>
    <row r="163" spans="2:65" s="1" customFormat="1" ht="24.15" customHeight="1">
      <c r="B163" s="32"/>
      <c r="C163" s="136" t="s">
        <v>230</v>
      </c>
      <c r="D163" s="136" t="s">
        <v>197</v>
      </c>
      <c r="E163" s="137" t="s">
        <v>1429</v>
      </c>
      <c r="F163" s="138" t="s">
        <v>1430</v>
      </c>
      <c r="G163" s="139" t="s">
        <v>329</v>
      </c>
      <c r="H163" s="140">
        <v>14.88</v>
      </c>
      <c r="I163" s="141"/>
      <c r="J163" s="142">
        <f>ROUND(I163*H163,2)</f>
        <v>0</v>
      </c>
      <c r="K163" s="138" t="s">
        <v>201</v>
      </c>
      <c r="L163" s="32"/>
      <c r="M163" s="143" t="s">
        <v>1</v>
      </c>
      <c r="N163" s="144" t="s">
        <v>42</v>
      </c>
      <c r="P163" s="145">
        <f>O163*H163</f>
        <v>0</v>
      </c>
      <c r="Q163" s="145">
        <v>0.10775</v>
      </c>
      <c r="R163" s="145">
        <f>Q163*H163</f>
        <v>1.6033200000000001</v>
      </c>
      <c r="S163" s="145">
        <v>0</v>
      </c>
      <c r="T163" s="146">
        <f>S163*H163</f>
        <v>0</v>
      </c>
      <c r="AR163" s="147" t="s">
        <v>202</v>
      </c>
      <c r="AT163" s="147" t="s">
        <v>197</v>
      </c>
      <c r="AU163" s="147" t="s">
        <v>86</v>
      </c>
      <c r="AY163" s="17" t="s">
        <v>195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84</v>
      </c>
      <c r="BK163" s="148">
        <f>ROUND(I163*H163,2)</f>
        <v>0</v>
      </c>
      <c r="BL163" s="17" t="s">
        <v>202</v>
      </c>
      <c r="BM163" s="147" t="s">
        <v>2703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2704</v>
      </c>
      <c r="H164" s="159">
        <v>14.88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84</v>
      </c>
      <c r="AY164" s="157" t="s">
        <v>195</v>
      </c>
    </row>
    <row r="165" spans="2:65" s="1" customFormat="1" ht="16.5" customHeight="1">
      <c r="B165" s="32"/>
      <c r="C165" s="136" t="s">
        <v>234</v>
      </c>
      <c r="D165" s="136" t="s">
        <v>197</v>
      </c>
      <c r="E165" s="137" t="s">
        <v>1433</v>
      </c>
      <c r="F165" s="138" t="s">
        <v>1434</v>
      </c>
      <c r="G165" s="139" t="s">
        <v>329</v>
      </c>
      <c r="H165" s="140">
        <v>84.6</v>
      </c>
      <c r="I165" s="141"/>
      <c r="J165" s="142">
        <f>ROUND(I165*H165,2)</f>
        <v>0</v>
      </c>
      <c r="K165" s="138" t="s">
        <v>201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5.5999999999999995E-4</v>
      </c>
      <c r="R165" s="145">
        <f>Q165*H165</f>
        <v>4.7375999999999995E-2</v>
      </c>
      <c r="S165" s="145">
        <v>0</v>
      </c>
      <c r="T165" s="146">
        <f>S165*H165</f>
        <v>0</v>
      </c>
      <c r="AR165" s="147" t="s">
        <v>202</v>
      </c>
      <c r="AT165" s="147" t="s">
        <v>197</v>
      </c>
      <c r="AU165" s="147" t="s">
        <v>86</v>
      </c>
      <c r="AY165" s="17" t="s">
        <v>195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84</v>
      </c>
      <c r="BK165" s="148">
        <f>ROUND(I165*H165,2)</f>
        <v>0</v>
      </c>
      <c r="BL165" s="17" t="s">
        <v>202</v>
      </c>
      <c r="BM165" s="147" t="s">
        <v>2705</v>
      </c>
    </row>
    <row r="166" spans="2:65" s="12" customFormat="1" ht="10.199999999999999">
      <c r="B166" s="149"/>
      <c r="D166" s="150" t="s">
        <v>204</v>
      </c>
      <c r="E166" s="151" t="s">
        <v>1</v>
      </c>
      <c r="F166" s="152" t="s">
        <v>1436</v>
      </c>
      <c r="H166" s="151" t="s">
        <v>1</v>
      </c>
      <c r="I166" s="153"/>
      <c r="L166" s="149"/>
      <c r="M166" s="154"/>
      <c r="T166" s="155"/>
      <c r="AT166" s="151" t="s">
        <v>204</v>
      </c>
      <c r="AU166" s="151" t="s">
        <v>86</v>
      </c>
      <c r="AV166" s="12" t="s">
        <v>84</v>
      </c>
      <c r="AW166" s="12" t="s">
        <v>32</v>
      </c>
      <c r="AX166" s="12" t="s">
        <v>77</v>
      </c>
      <c r="AY166" s="151" t="s">
        <v>195</v>
      </c>
    </row>
    <row r="167" spans="2:65" s="13" customFormat="1" ht="10.199999999999999">
      <c r="B167" s="156"/>
      <c r="D167" s="150" t="s">
        <v>204</v>
      </c>
      <c r="E167" s="157" t="s">
        <v>1</v>
      </c>
      <c r="F167" s="158" t="s">
        <v>2290</v>
      </c>
      <c r="H167" s="159">
        <v>84.6</v>
      </c>
      <c r="I167" s="160"/>
      <c r="L167" s="156"/>
      <c r="M167" s="161"/>
      <c r="T167" s="162"/>
      <c r="AT167" s="157" t="s">
        <v>204</v>
      </c>
      <c r="AU167" s="157" t="s">
        <v>86</v>
      </c>
      <c r="AV167" s="13" t="s">
        <v>86</v>
      </c>
      <c r="AW167" s="13" t="s">
        <v>32</v>
      </c>
      <c r="AX167" s="13" t="s">
        <v>84</v>
      </c>
      <c r="AY167" s="157" t="s">
        <v>195</v>
      </c>
    </row>
    <row r="168" spans="2:65" s="1" customFormat="1" ht="21.75" customHeight="1">
      <c r="B168" s="32"/>
      <c r="C168" s="136" t="s">
        <v>240</v>
      </c>
      <c r="D168" s="136" t="s">
        <v>197</v>
      </c>
      <c r="E168" s="137" t="s">
        <v>1440</v>
      </c>
      <c r="F168" s="138" t="s">
        <v>1441</v>
      </c>
      <c r="G168" s="139" t="s">
        <v>329</v>
      </c>
      <c r="H168" s="140">
        <v>84.6</v>
      </c>
      <c r="I168" s="141"/>
      <c r="J168" s="142">
        <f>ROUND(I168*H168,2)</f>
        <v>0</v>
      </c>
      <c r="K168" s="138" t="s">
        <v>201</v>
      </c>
      <c r="L168" s="32"/>
      <c r="M168" s="143" t="s">
        <v>1</v>
      </c>
      <c r="N168" s="144" t="s">
        <v>42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202</v>
      </c>
      <c r="AT168" s="147" t="s">
        <v>197</v>
      </c>
      <c r="AU168" s="147" t="s">
        <v>86</v>
      </c>
      <c r="AY168" s="17" t="s">
        <v>195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84</v>
      </c>
      <c r="BK168" s="148">
        <f>ROUND(I168*H168,2)</f>
        <v>0</v>
      </c>
      <c r="BL168" s="17" t="s">
        <v>202</v>
      </c>
      <c r="BM168" s="147" t="s">
        <v>2706</v>
      </c>
    </row>
    <row r="169" spans="2:65" s="13" customFormat="1" ht="10.199999999999999">
      <c r="B169" s="156"/>
      <c r="D169" s="150" t="s">
        <v>204</v>
      </c>
      <c r="E169" s="157" t="s">
        <v>1</v>
      </c>
      <c r="F169" s="158" t="s">
        <v>2292</v>
      </c>
      <c r="H169" s="159">
        <v>84.6</v>
      </c>
      <c r="I169" s="160"/>
      <c r="L169" s="156"/>
      <c r="M169" s="161"/>
      <c r="T169" s="162"/>
      <c r="AT169" s="157" t="s">
        <v>204</v>
      </c>
      <c r="AU169" s="157" t="s">
        <v>86</v>
      </c>
      <c r="AV169" s="13" t="s">
        <v>86</v>
      </c>
      <c r="AW169" s="13" t="s">
        <v>32</v>
      </c>
      <c r="AX169" s="13" t="s">
        <v>84</v>
      </c>
      <c r="AY169" s="157" t="s">
        <v>195</v>
      </c>
    </row>
    <row r="170" spans="2:65" s="1" customFormat="1" ht="24.15" customHeight="1">
      <c r="B170" s="32"/>
      <c r="C170" s="136" t="s">
        <v>246</v>
      </c>
      <c r="D170" s="136" t="s">
        <v>197</v>
      </c>
      <c r="E170" s="137" t="s">
        <v>1444</v>
      </c>
      <c r="F170" s="138" t="s">
        <v>1445</v>
      </c>
      <c r="G170" s="139" t="s">
        <v>329</v>
      </c>
      <c r="H170" s="140">
        <v>16.920000000000002</v>
      </c>
      <c r="I170" s="141"/>
      <c r="J170" s="142">
        <f>ROUND(I170*H170,2)</f>
        <v>0</v>
      </c>
      <c r="K170" s="138" t="s">
        <v>201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2.9999999999999997E-4</v>
      </c>
      <c r="R170" s="145">
        <f>Q170*H170</f>
        <v>5.0759999999999998E-3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86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2707</v>
      </c>
    </row>
    <row r="171" spans="2:65" s="13" customFormat="1" ht="10.199999999999999">
      <c r="B171" s="156"/>
      <c r="D171" s="150" t="s">
        <v>204</v>
      </c>
      <c r="E171" s="157" t="s">
        <v>1</v>
      </c>
      <c r="F171" s="158" t="s">
        <v>2294</v>
      </c>
      <c r="H171" s="159">
        <v>16.920000000000002</v>
      </c>
      <c r="I171" s="160"/>
      <c r="L171" s="156"/>
      <c r="M171" s="161"/>
      <c r="T171" s="162"/>
      <c r="AT171" s="157" t="s">
        <v>204</v>
      </c>
      <c r="AU171" s="157" t="s">
        <v>86</v>
      </c>
      <c r="AV171" s="13" t="s">
        <v>86</v>
      </c>
      <c r="AW171" s="13" t="s">
        <v>32</v>
      </c>
      <c r="AX171" s="13" t="s">
        <v>77</v>
      </c>
      <c r="AY171" s="157" t="s">
        <v>195</v>
      </c>
    </row>
    <row r="172" spans="2:65" s="14" customFormat="1" ht="10.199999999999999">
      <c r="B172" s="163"/>
      <c r="D172" s="150" t="s">
        <v>204</v>
      </c>
      <c r="E172" s="164" t="s">
        <v>1</v>
      </c>
      <c r="F172" s="165" t="s">
        <v>220</v>
      </c>
      <c r="H172" s="166">
        <v>16.920000000000002</v>
      </c>
      <c r="I172" s="167"/>
      <c r="L172" s="163"/>
      <c r="M172" s="168"/>
      <c r="T172" s="169"/>
      <c r="AT172" s="164" t="s">
        <v>204</v>
      </c>
      <c r="AU172" s="164" t="s">
        <v>86</v>
      </c>
      <c r="AV172" s="14" t="s">
        <v>202</v>
      </c>
      <c r="AW172" s="14" t="s">
        <v>32</v>
      </c>
      <c r="AX172" s="14" t="s">
        <v>84</v>
      </c>
      <c r="AY172" s="164" t="s">
        <v>195</v>
      </c>
    </row>
    <row r="173" spans="2:65" s="1" customFormat="1" ht="33" customHeight="1">
      <c r="B173" s="32"/>
      <c r="C173" s="136" t="s">
        <v>253</v>
      </c>
      <c r="D173" s="136" t="s">
        <v>197</v>
      </c>
      <c r="E173" s="137" t="s">
        <v>1448</v>
      </c>
      <c r="F173" s="138" t="s">
        <v>1449</v>
      </c>
      <c r="G173" s="139" t="s">
        <v>329</v>
      </c>
      <c r="H173" s="140">
        <v>16.920000000000002</v>
      </c>
      <c r="I173" s="141"/>
      <c r="J173" s="142">
        <f>ROUND(I173*H173,2)</f>
        <v>0</v>
      </c>
      <c r="K173" s="138" t="s">
        <v>201</v>
      </c>
      <c r="L173" s="32"/>
      <c r="M173" s="143" t="s">
        <v>1</v>
      </c>
      <c r="N173" s="144" t="s">
        <v>42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202</v>
      </c>
      <c r="AT173" s="147" t="s">
        <v>197</v>
      </c>
      <c r="AU173" s="147" t="s">
        <v>86</v>
      </c>
      <c r="AY173" s="17" t="s">
        <v>195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84</v>
      </c>
      <c r="BK173" s="148">
        <f>ROUND(I173*H173,2)</f>
        <v>0</v>
      </c>
      <c r="BL173" s="17" t="s">
        <v>202</v>
      </c>
      <c r="BM173" s="147" t="s">
        <v>2708</v>
      </c>
    </row>
    <row r="174" spans="2:65" s="13" customFormat="1" ht="10.199999999999999">
      <c r="B174" s="156"/>
      <c r="D174" s="150" t="s">
        <v>204</v>
      </c>
      <c r="E174" s="157" t="s">
        <v>1</v>
      </c>
      <c r="F174" s="158" t="s">
        <v>2296</v>
      </c>
      <c r="H174" s="159">
        <v>16.920000000000002</v>
      </c>
      <c r="I174" s="160"/>
      <c r="L174" s="156"/>
      <c r="M174" s="161"/>
      <c r="T174" s="162"/>
      <c r="AT174" s="157" t="s">
        <v>204</v>
      </c>
      <c r="AU174" s="157" t="s">
        <v>86</v>
      </c>
      <c r="AV174" s="13" t="s">
        <v>86</v>
      </c>
      <c r="AW174" s="13" t="s">
        <v>32</v>
      </c>
      <c r="AX174" s="13" t="s">
        <v>84</v>
      </c>
      <c r="AY174" s="157" t="s">
        <v>195</v>
      </c>
    </row>
    <row r="175" spans="2:65" s="1" customFormat="1" ht="24.15" customHeight="1">
      <c r="B175" s="32"/>
      <c r="C175" s="136" t="s">
        <v>257</v>
      </c>
      <c r="D175" s="136" t="s">
        <v>197</v>
      </c>
      <c r="E175" s="137" t="s">
        <v>1452</v>
      </c>
      <c r="F175" s="138" t="s">
        <v>1453</v>
      </c>
      <c r="G175" s="139" t="s">
        <v>329</v>
      </c>
      <c r="H175" s="140">
        <v>67.680000000000007</v>
      </c>
      <c r="I175" s="141"/>
      <c r="J175" s="142">
        <f>ROUND(I175*H175,2)</f>
        <v>0</v>
      </c>
      <c r="K175" s="138" t="s">
        <v>201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2.1000000000000001E-4</v>
      </c>
      <c r="R175" s="145">
        <f>Q175*H175</f>
        <v>1.4212800000000003E-2</v>
      </c>
      <c r="S175" s="145">
        <v>0</v>
      </c>
      <c r="T175" s="146">
        <f>S175*H175</f>
        <v>0</v>
      </c>
      <c r="AR175" s="147" t="s">
        <v>202</v>
      </c>
      <c r="AT175" s="147" t="s">
        <v>197</v>
      </c>
      <c r="AU175" s="147" t="s">
        <v>86</v>
      </c>
      <c r="AY175" s="17" t="s">
        <v>195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84</v>
      </c>
      <c r="BK175" s="148">
        <f>ROUND(I175*H175,2)</f>
        <v>0</v>
      </c>
      <c r="BL175" s="17" t="s">
        <v>202</v>
      </c>
      <c r="BM175" s="147" t="s">
        <v>2709</v>
      </c>
    </row>
    <row r="176" spans="2:65" s="13" customFormat="1" ht="10.199999999999999">
      <c r="B176" s="156"/>
      <c r="D176" s="150" t="s">
        <v>204</v>
      </c>
      <c r="E176" s="157" t="s">
        <v>1</v>
      </c>
      <c r="F176" s="158" t="s">
        <v>2298</v>
      </c>
      <c r="H176" s="159">
        <v>67.680000000000007</v>
      </c>
      <c r="I176" s="160"/>
      <c r="L176" s="156"/>
      <c r="M176" s="161"/>
      <c r="T176" s="162"/>
      <c r="AT176" s="157" t="s">
        <v>204</v>
      </c>
      <c r="AU176" s="157" t="s">
        <v>86</v>
      </c>
      <c r="AV176" s="13" t="s">
        <v>86</v>
      </c>
      <c r="AW176" s="13" t="s">
        <v>32</v>
      </c>
      <c r="AX176" s="13" t="s">
        <v>84</v>
      </c>
      <c r="AY176" s="157" t="s">
        <v>195</v>
      </c>
    </row>
    <row r="177" spans="2:65" s="1" customFormat="1" ht="24.15" customHeight="1">
      <c r="B177" s="32"/>
      <c r="C177" s="136" t="s">
        <v>262</v>
      </c>
      <c r="D177" s="136" t="s">
        <v>197</v>
      </c>
      <c r="E177" s="137" t="s">
        <v>1456</v>
      </c>
      <c r="F177" s="138" t="s">
        <v>1457</v>
      </c>
      <c r="G177" s="139" t="s">
        <v>329</v>
      </c>
      <c r="H177" s="140">
        <v>67.680000000000007</v>
      </c>
      <c r="I177" s="141"/>
      <c r="J177" s="142">
        <f>ROUND(I177*H177,2)</f>
        <v>0</v>
      </c>
      <c r="K177" s="138" t="s">
        <v>201</v>
      </c>
      <c r="L177" s="32"/>
      <c r="M177" s="143" t="s">
        <v>1</v>
      </c>
      <c r="N177" s="144" t="s">
        <v>42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202</v>
      </c>
      <c r="AT177" s="147" t="s">
        <v>197</v>
      </c>
      <c r="AU177" s="147" t="s">
        <v>86</v>
      </c>
      <c r="AY177" s="17" t="s">
        <v>195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84</v>
      </c>
      <c r="BK177" s="148">
        <f>ROUND(I177*H177,2)</f>
        <v>0</v>
      </c>
      <c r="BL177" s="17" t="s">
        <v>202</v>
      </c>
      <c r="BM177" s="147" t="s">
        <v>2710</v>
      </c>
    </row>
    <row r="178" spans="2:65" s="13" customFormat="1" ht="10.199999999999999">
      <c r="B178" s="156"/>
      <c r="D178" s="150" t="s">
        <v>204</v>
      </c>
      <c r="E178" s="157" t="s">
        <v>1</v>
      </c>
      <c r="F178" s="158" t="s">
        <v>2300</v>
      </c>
      <c r="H178" s="159">
        <v>67.680000000000007</v>
      </c>
      <c r="I178" s="160"/>
      <c r="L178" s="156"/>
      <c r="M178" s="161"/>
      <c r="T178" s="162"/>
      <c r="AT178" s="157" t="s">
        <v>204</v>
      </c>
      <c r="AU178" s="157" t="s">
        <v>86</v>
      </c>
      <c r="AV178" s="13" t="s">
        <v>86</v>
      </c>
      <c r="AW178" s="13" t="s">
        <v>32</v>
      </c>
      <c r="AX178" s="13" t="s">
        <v>84</v>
      </c>
      <c r="AY178" s="157" t="s">
        <v>195</v>
      </c>
    </row>
    <row r="179" spans="2:65" s="1" customFormat="1" ht="16.5" customHeight="1">
      <c r="B179" s="32"/>
      <c r="C179" s="136" t="s">
        <v>270</v>
      </c>
      <c r="D179" s="136" t="s">
        <v>197</v>
      </c>
      <c r="E179" s="137" t="s">
        <v>1460</v>
      </c>
      <c r="F179" s="138" t="s">
        <v>1461</v>
      </c>
      <c r="G179" s="139" t="s">
        <v>200</v>
      </c>
      <c r="H179" s="140">
        <v>141.25</v>
      </c>
      <c r="I179" s="141"/>
      <c r="J179" s="142">
        <f>ROUND(I179*H179,2)</f>
        <v>0</v>
      </c>
      <c r="K179" s="138" t="s">
        <v>201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202</v>
      </c>
      <c r="AT179" s="147" t="s">
        <v>197</v>
      </c>
      <c r="AU179" s="147" t="s">
        <v>86</v>
      </c>
      <c r="AY179" s="17" t="s">
        <v>195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84</v>
      </c>
      <c r="BK179" s="148">
        <f>ROUND(I179*H179,2)</f>
        <v>0</v>
      </c>
      <c r="BL179" s="17" t="s">
        <v>202</v>
      </c>
      <c r="BM179" s="147" t="s">
        <v>2711</v>
      </c>
    </row>
    <row r="180" spans="2:65" s="12" customFormat="1" ht="10.199999999999999">
      <c r="B180" s="149"/>
      <c r="D180" s="150" t="s">
        <v>204</v>
      </c>
      <c r="E180" s="151" t="s">
        <v>1</v>
      </c>
      <c r="F180" s="152" t="s">
        <v>1463</v>
      </c>
      <c r="H180" s="151" t="s">
        <v>1</v>
      </c>
      <c r="I180" s="153"/>
      <c r="L180" s="149"/>
      <c r="M180" s="154"/>
      <c r="T180" s="155"/>
      <c r="AT180" s="151" t="s">
        <v>204</v>
      </c>
      <c r="AU180" s="151" t="s">
        <v>86</v>
      </c>
      <c r="AV180" s="12" t="s">
        <v>84</v>
      </c>
      <c r="AW180" s="12" t="s">
        <v>32</v>
      </c>
      <c r="AX180" s="12" t="s">
        <v>77</v>
      </c>
      <c r="AY180" s="151" t="s">
        <v>195</v>
      </c>
    </row>
    <row r="181" spans="2:65" s="12" customFormat="1" ht="10.199999999999999">
      <c r="B181" s="149"/>
      <c r="D181" s="150" t="s">
        <v>204</v>
      </c>
      <c r="E181" s="151" t="s">
        <v>1</v>
      </c>
      <c r="F181" s="152" t="s">
        <v>2302</v>
      </c>
      <c r="H181" s="151" t="s">
        <v>1</v>
      </c>
      <c r="I181" s="153"/>
      <c r="L181" s="149"/>
      <c r="M181" s="154"/>
      <c r="T181" s="155"/>
      <c r="AT181" s="151" t="s">
        <v>204</v>
      </c>
      <c r="AU181" s="151" t="s">
        <v>86</v>
      </c>
      <c r="AV181" s="12" t="s">
        <v>84</v>
      </c>
      <c r="AW181" s="12" t="s">
        <v>32</v>
      </c>
      <c r="AX181" s="12" t="s">
        <v>77</v>
      </c>
      <c r="AY181" s="151" t="s">
        <v>195</v>
      </c>
    </row>
    <row r="182" spans="2:65" s="13" customFormat="1" ht="10.199999999999999">
      <c r="B182" s="156"/>
      <c r="D182" s="150" t="s">
        <v>204</v>
      </c>
      <c r="E182" s="157" t="s">
        <v>1</v>
      </c>
      <c r="F182" s="158" t="s">
        <v>2303</v>
      </c>
      <c r="H182" s="159">
        <v>141.25</v>
      </c>
      <c r="I182" s="160"/>
      <c r="L182" s="156"/>
      <c r="M182" s="161"/>
      <c r="T182" s="162"/>
      <c r="AT182" s="157" t="s">
        <v>204</v>
      </c>
      <c r="AU182" s="157" t="s">
        <v>86</v>
      </c>
      <c r="AV182" s="13" t="s">
        <v>86</v>
      </c>
      <c r="AW182" s="13" t="s">
        <v>32</v>
      </c>
      <c r="AX182" s="13" t="s">
        <v>84</v>
      </c>
      <c r="AY182" s="157" t="s">
        <v>195</v>
      </c>
    </row>
    <row r="183" spans="2:65" s="1" customFormat="1" ht="33" customHeight="1">
      <c r="B183" s="32"/>
      <c r="C183" s="136" t="s">
        <v>287</v>
      </c>
      <c r="D183" s="136" t="s">
        <v>197</v>
      </c>
      <c r="E183" s="137" t="s">
        <v>1465</v>
      </c>
      <c r="F183" s="138" t="s">
        <v>1466</v>
      </c>
      <c r="G183" s="139" t="s">
        <v>214</v>
      </c>
      <c r="H183" s="140">
        <v>49.6</v>
      </c>
      <c r="I183" s="141"/>
      <c r="J183" s="142">
        <f>ROUND(I183*H183,2)</f>
        <v>0</v>
      </c>
      <c r="K183" s="138" t="s">
        <v>201</v>
      </c>
      <c r="L183" s="32"/>
      <c r="M183" s="143" t="s">
        <v>1</v>
      </c>
      <c r="N183" s="144" t="s">
        <v>42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202</v>
      </c>
      <c r="AT183" s="147" t="s">
        <v>197</v>
      </c>
      <c r="AU183" s="147" t="s">
        <v>86</v>
      </c>
      <c r="AY183" s="17" t="s">
        <v>195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84</v>
      </c>
      <c r="BK183" s="148">
        <f>ROUND(I183*H183,2)</f>
        <v>0</v>
      </c>
      <c r="BL183" s="17" t="s">
        <v>202</v>
      </c>
      <c r="BM183" s="147" t="s">
        <v>2712</v>
      </c>
    </row>
    <row r="184" spans="2:65" s="12" customFormat="1" ht="10.199999999999999">
      <c r="B184" s="149"/>
      <c r="D184" s="150" t="s">
        <v>204</v>
      </c>
      <c r="E184" s="151" t="s">
        <v>1</v>
      </c>
      <c r="F184" s="152" t="s">
        <v>1468</v>
      </c>
      <c r="H184" s="151" t="s">
        <v>1</v>
      </c>
      <c r="I184" s="153"/>
      <c r="L184" s="149"/>
      <c r="M184" s="154"/>
      <c r="T184" s="155"/>
      <c r="AT184" s="151" t="s">
        <v>204</v>
      </c>
      <c r="AU184" s="151" t="s">
        <v>86</v>
      </c>
      <c r="AV184" s="12" t="s">
        <v>84</v>
      </c>
      <c r="AW184" s="12" t="s">
        <v>32</v>
      </c>
      <c r="AX184" s="12" t="s">
        <v>77</v>
      </c>
      <c r="AY184" s="151" t="s">
        <v>195</v>
      </c>
    </row>
    <row r="185" spans="2:65" s="13" customFormat="1" ht="10.199999999999999">
      <c r="B185" s="156"/>
      <c r="D185" s="150" t="s">
        <v>204</v>
      </c>
      <c r="E185" s="157" t="s">
        <v>1</v>
      </c>
      <c r="F185" s="158" t="s">
        <v>2713</v>
      </c>
      <c r="H185" s="159">
        <v>9.2799999999999994</v>
      </c>
      <c r="I185" s="160"/>
      <c r="L185" s="156"/>
      <c r="M185" s="161"/>
      <c r="T185" s="162"/>
      <c r="AT185" s="157" t="s">
        <v>204</v>
      </c>
      <c r="AU185" s="157" t="s">
        <v>86</v>
      </c>
      <c r="AV185" s="13" t="s">
        <v>86</v>
      </c>
      <c r="AW185" s="13" t="s">
        <v>32</v>
      </c>
      <c r="AX185" s="13" t="s">
        <v>77</v>
      </c>
      <c r="AY185" s="157" t="s">
        <v>195</v>
      </c>
    </row>
    <row r="186" spans="2:65" s="12" customFormat="1" ht="10.199999999999999">
      <c r="B186" s="149"/>
      <c r="D186" s="150" t="s">
        <v>204</v>
      </c>
      <c r="E186" s="151" t="s">
        <v>1</v>
      </c>
      <c r="F186" s="152" t="s">
        <v>1470</v>
      </c>
      <c r="H186" s="151" t="s">
        <v>1</v>
      </c>
      <c r="I186" s="153"/>
      <c r="L186" s="149"/>
      <c r="M186" s="154"/>
      <c r="T186" s="155"/>
      <c r="AT186" s="151" t="s">
        <v>204</v>
      </c>
      <c r="AU186" s="151" t="s">
        <v>86</v>
      </c>
      <c r="AV186" s="12" t="s">
        <v>84</v>
      </c>
      <c r="AW186" s="12" t="s">
        <v>32</v>
      </c>
      <c r="AX186" s="12" t="s">
        <v>77</v>
      </c>
      <c r="AY186" s="151" t="s">
        <v>195</v>
      </c>
    </row>
    <row r="187" spans="2:65" s="13" customFormat="1" ht="10.199999999999999">
      <c r="B187" s="156"/>
      <c r="D187" s="150" t="s">
        <v>204</v>
      </c>
      <c r="E187" s="157" t="s">
        <v>1</v>
      </c>
      <c r="F187" s="158" t="s">
        <v>2306</v>
      </c>
      <c r="H187" s="159">
        <v>40.32</v>
      </c>
      <c r="I187" s="160"/>
      <c r="L187" s="156"/>
      <c r="M187" s="161"/>
      <c r="T187" s="162"/>
      <c r="AT187" s="157" t="s">
        <v>204</v>
      </c>
      <c r="AU187" s="157" t="s">
        <v>86</v>
      </c>
      <c r="AV187" s="13" t="s">
        <v>86</v>
      </c>
      <c r="AW187" s="13" t="s">
        <v>32</v>
      </c>
      <c r="AX187" s="13" t="s">
        <v>77</v>
      </c>
      <c r="AY187" s="157" t="s">
        <v>195</v>
      </c>
    </row>
    <row r="188" spans="2:65" s="14" customFormat="1" ht="10.199999999999999">
      <c r="B188" s="163"/>
      <c r="D188" s="150" t="s">
        <v>204</v>
      </c>
      <c r="E188" s="164" t="s">
        <v>1</v>
      </c>
      <c r="F188" s="165" t="s">
        <v>220</v>
      </c>
      <c r="H188" s="166">
        <v>49.6</v>
      </c>
      <c r="I188" s="167"/>
      <c r="L188" s="163"/>
      <c r="M188" s="168"/>
      <c r="T188" s="169"/>
      <c r="AT188" s="164" t="s">
        <v>204</v>
      </c>
      <c r="AU188" s="164" t="s">
        <v>86</v>
      </c>
      <c r="AV188" s="14" t="s">
        <v>202</v>
      </c>
      <c r="AW188" s="14" t="s">
        <v>32</v>
      </c>
      <c r="AX188" s="14" t="s">
        <v>84</v>
      </c>
      <c r="AY188" s="164" t="s">
        <v>195</v>
      </c>
    </row>
    <row r="189" spans="2:65" s="1" customFormat="1" ht="37.799999999999997" customHeight="1">
      <c r="B189" s="32"/>
      <c r="C189" s="136" t="s">
        <v>8</v>
      </c>
      <c r="D189" s="136" t="s">
        <v>197</v>
      </c>
      <c r="E189" s="137" t="s">
        <v>590</v>
      </c>
      <c r="F189" s="138" t="s">
        <v>591</v>
      </c>
      <c r="G189" s="139" t="s">
        <v>214</v>
      </c>
      <c r="H189" s="140">
        <v>24.28</v>
      </c>
      <c r="I189" s="141"/>
      <c r="J189" s="142">
        <f>ROUND(I189*H189,2)</f>
        <v>0</v>
      </c>
      <c r="K189" s="138" t="s">
        <v>201</v>
      </c>
      <c r="L189" s="32"/>
      <c r="M189" s="143" t="s">
        <v>1</v>
      </c>
      <c r="N189" s="144" t="s">
        <v>42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202</v>
      </c>
      <c r="AT189" s="147" t="s">
        <v>197</v>
      </c>
      <c r="AU189" s="147" t="s">
        <v>86</v>
      </c>
      <c r="AY189" s="17" t="s">
        <v>195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84</v>
      </c>
      <c r="BK189" s="148">
        <f>ROUND(I189*H189,2)</f>
        <v>0</v>
      </c>
      <c r="BL189" s="17" t="s">
        <v>202</v>
      </c>
      <c r="BM189" s="147" t="s">
        <v>2714</v>
      </c>
    </row>
    <row r="190" spans="2:65" s="12" customFormat="1" ht="20.399999999999999">
      <c r="B190" s="149"/>
      <c r="D190" s="150" t="s">
        <v>204</v>
      </c>
      <c r="E190" s="151" t="s">
        <v>1</v>
      </c>
      <c r="F190" s="152" t="s">
        <v>1475</v>
      </c>
      <c r="H190" s="151" t="s">
        <v>1</v>
      </c>
      <c r="I190" s="153"/>
      <c r="L190" s="149"/>
      <c r="M190" s="154"/>
      <c r="T190" s="155"/>
      <c r="AT190" s="151" t="s">
        <v>204</v>
      </c>
      <c r="AU190" s="151" t="s">
        <v>86</v>
      </c>
      <c r="AV190" s="12" t="s">
        <v>84</v>
      </c>
      <c r="AW190" s="12" t="s">
        <v>32</v>
      </c>
      <c r="AX190" s="12" t="s">
        <v>77</v>
      </c>
      <c r="AY190" s="151" t="s">
        <v>195</v>
      </c>
    </row>
    <row r="191" spans="2:65" s="13" customFormat="1" ht="10.199999999999999">
      <c r="B191" s="156"/>
      <c r="D191" s="150" t="s">
        <v>204</v>
      </c>
      <c r="E191" s="157" t="s">
        <v>1</v>
      </c>
      <c r="F191" s="158" t="s">
        <v>2715</v>
      </c>
      <c r="H191" s="159">
        <v>24.28</v>
      </c>
      <c r="I191" s="160"/>
      <c r="L191" s="156"/>
      <c r="M191" s="161"/>
      <c r="T191" s="162"/>
      <c r="AT191" s="157" t="s">
        <v>204</v>
      </c>
      <c r="AU191" s="157" t="s">
        <v>86</v>
      </c>
      <c r="AV191" s="13" t="s">
        <v>86</v>
      </c>
      <c r="AW191" s="13" t="s">
        <v>32</v>
      </c>
      <c r="AX191" s="13" t="s">
        <v>84</v>
      </c>
      <c r="AY191" s="157" t="s">
        <v>195</v>
      </c>
    </row>
    <row r="192" spans="2:65" s="1" customFormat="1" ht="24.15" customHeight="1">
      <c r="B192" s="32"/>
      <c r="C192" s="136" t="s">
        <v>300</v>
      </c>
      <c r="D192" s="136" t="s">
        <v>197</v>
      </c>
      <c r="E192" s="137" t="s">
        <v>1479</v>
      </c>
      <c r="F192" s="138" t="s">
        <v>1480</v>
      </c>
      <c r="G192" s="139" t="s">
        <v>214</v>
      </c>
      <c r="H192" s="140">
        <v>25.32</v>
      </c>
      <c r="I192" s="141"/>
      <c r="J192" s="142">
        <f>ROUND(I192*H192,2)</f>
        <v>0</v>
      </c>
      <c r="K192" s="138" t="s">
        <v>201</v>
      </c>
      <c r="L192" s="32"/>
      <c r="M192" s="143" t="s">
        <v>1</v>
      </c>
      <c r="N192" s="144" t="s">
        <v>42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202</v>
      </c>
      <c r="AT192" s="147" t="s">
        <v>197</v>
      </c>
      <c r="AU192" s="147" t="s">
        <v>86</v>
      </c>
      <c r="AY192" s="17" t="s">
        <v>195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84</v>
      </c>
      <c r="BK192" s="148">
        <f>ROUND(I192*H192,2)</f>
        <v>0</v>
      </c>
      <c r="BL192" s="17" t="s">
        <v>202</v>
      </c>
      <c r="BM192" s="147" t="s">
        <v>2716</v>
      </c>
    </row>
    <row r="193" spans="2:65" s="12" customFormat="1" ht="10.199999999999999">
      <c r="B193" s="149"/>
      <c r="D193" s="150" t="s">
        <v>204</v>
      </c>
      <c r="E193" s="151" t="s">
        <v>1</v>
      </c>
      <c r="F193" s="152" t="s">
        <v>1482</v>
      </c>
      <c r="H193" s="151" t="s">
        <v>1</v>
      </c>
      <c r="I193" s="153"/>
      <c r="L193" s="149"/>
      <c r="M193" s="154"/>
      <c r="T193" s="155"/>
      <c r="AT193" s="151" t="s">
        <v>204</v>
      </c>
      <c r="AU193" s="151" t="s">
        <v>86</v>
      </c>
      <c r="AV193" s="12" t="s">
        <v>84</v>
      </c>
      <c r="AW193" s="12" t="s">
        <v>32</v>
      </c>
      <c r="AX193" s="12" t="s">
        <v>77</v>
      </c>
      <c r="AY193" s="151" t="s">
        <v>195</v>
      </c>
    </row>
    <row r="194" spans="2:65" s="12" customFormat="1" ht="10.199999999999999">
      <c r="B194" s="149"/>
      <c r="D194" s="150" t="s">
        <v>204</v>
      </c>
      <c r="E194" s="151" t="s">
        <v>1</v>
      </c>
      <c r="F194" s="152" t="s">
        <v>1483</v>
      </c>
      <c r="H194" s="151" t="s">
        <v>1</v>
      </c>
      <c r="I194" s="153"/>
      <c r="L194" s="149"/>
      <c r="M194" s="154"/>
      <c r="T194" s="155"/>
      <c r="AT194" s="151" t="s">
        <v>204</v>
      </c>
      <c r="AU194" s="151" t="s">
        <v>86</v>
      </c>
      <c r="AV194" s="12" t="s">
        <v>84</v>
      </c>
      <c r="AW194" s="12" t="s">
        <v>32</v>
      </c>
      <c r="AX194" s="12" t="s">
        <v>77</v>
      </c>
      <c r="AY194" s="151" t="s">
        <v>195</v>
      </c>
    </row>
    <row r="195" spans="2:65" s="13" customFormat="1" ht="10.199999999999999">
      <c r="B195" s="156"/>
      <c r="D195" s="150" t="s">
        <v>204</v>
      </c>
      <c r="E195" s="157" t="s">
        <v>1</v>
      </c>
      <c r="F195" s="158" t="s">
        <v>2717</v>
      </c>
      <c r="H195" s="159">
        <v>8.0399999999999991</v>
      </c>
      <c r="I195" s="160"/>
      <c r="L195" s="156"/>
      <c r="M195" s="161"/>
      <c r="T195" s="162"/>
      <c r="AT195" s="157" t="s">
        <v>204</v>
      </c>
      <c r="AU195" s="157" t="s">
        <v>86</v>
      </c>
      <c r="AV195" s="13" t="s">
        <v>86</v>
      </c>
      <c r="AW195" s="13" t="s">
        <v>32</v>
      </c>
      <c r="AX195" s="13" t="s">
        <v>77</v>
      </c>
      <c r="AY195" s="157" t="s">
        <v>195</v>
      </c>
    </row>
    <row r="196" spans="2:65" s="12" customFormat="1" ht="10.199999999999999">
      <c r="B196" s="149"/>
      <c r="D196" s="150" t="s">
        <v>204</v>
      </c>
      <c r="E196" s="151" t="s">
        <v>1</v>
      </c>
      <c r="F196" s="152" t="s">
        <v>1485</v>
      </c>
      <c r="H196" s="151" t="s">
        <v>1</v>
      </c>
      <c r="I196" s="153"/>
      <c r="L196" s="149"/>
      <c r="M196" s="154"/>
      <c r="T196" s="155"/>
      <c r="AT196" s="151" t="s">
        <v>204</v>
      </c>
      <c r="AU196" s="151" t="s">
        <v>86</v>
      </c>
      <c r="AV196" s="12" t="s">
        <v>84</v>
      </c>
      <c r="AW196" s="12" t="s">
        <v>32</v>
      </c>
      <c r="AX196" s="12" t="s">
        <v>77</v>
      </c>
      <c r="AY196" s="151" t="s">
        <v>195</v>
      </c>
    </row>
    <row r="197" spans="2:65" s="13" customFormat="1" ht="10.199999999999999">
      <c r="B197" s="156"/>
      <c r="D197" s="150" t="s">
        <v>204</v>
      </c>
      <c r="E197" s="157" t="s">
        <v>1</v>
      </c>
      <c r="F197" s="158" t="s">
        <v>2314</v>
      </c>
      <c r="H197" s="159">
        <v>17.28</v>
      </c>
      <c r="I197" s="160"/>
      <c r="L197" s="156"/>
      <c r="M197" s="161"/>
      <c r="T197" s="162"/>
      <c r="AT197" s="157" t="s">
        <v>204</v>
      </c>
      <c r="AU197" s="157" t="s">
        <v>86</v>
      </c>
      <c r="AV197" s="13" t="s">
        <v>86</v>
      </c>
      <c r="AW197" s="13" t="s">
        <v>32</v>
      </c>
      <c r="AX197" s="13" t="s">
        <v>77</v>
      </c>
      <c r="AY197" s="157" t="s">
        <v>195</v>
      </c>
    </row>
    <row r="198" spans="2:65" s="14" customFormat="1" ht="10.199999999999999">
      <c r="B198" s="163"/>
      <c r="D198" s="150" t="s">
        <v>204</v>
      </c>
      <c r="E198" s="164" t="s">
        <v>1</v>
      </c>
      <c r="F198" s="165" t="s">
        <v>220</v>
      </c>
      <c r="H198" s="166">
        <v>25.32</v>
      </c>
      <c r="I198" s="167"/>
      <c r="L198" s="163"/>
      <c r="M198" s="168"/>
      <c r="T198" s="169"/>
      <c r="AT198" s="164" t="s">
        <v>204</v>
      </c>
      <c r="AU198" s="164" t="s">
        <v>86</v>
      </c>
      <c r="AV198" s="14" t="s">
        <v>202</v>
      </c>
      <c r="AW198" s="14" t="s">
        <v>32</v>
      </c>
      <c r="AX198" s="14" t="s">
        <v>84</v>
      </c>
      <c r="AY198" s="164" t="s">
        <v>195</v>
      </c>
    </row>
    <row r="199" spans="2:65" s="1" customFormat="1" ht="24.15" customHeight="1">
      <c r="B199" s="32"/>
      <c r="C199" s="136" t="s">
        <v>306</v>
      </c>
      <c r="D199" s="136" t="s">
        <v>197</v>
      </c>
      <c r="E199" s="137" t="s">
        <v>1488</v>
      </c>
      <c r="F199" s="138" t="s">
        <v>1489</v>
      </c>
      <c r="G199" s="139" t="s">
        <v>200</v>
      </c>
      <c r="H199" s="140">
        <v>141.25</v>
      </c>
      <c r="I199" s="141"/>
      <c r="J199" s="142">
        <f>ROUND(I199*H199,2)</f>
        <v>0</v>
      </c>
      <c r="K199" s="138" t="s">
        <v>201</v>
      </c>
      <c r="L199" s="32"/>
      <c r="M199" s="143" t="s">
        <v>1</v>
      </c>
      <c r="N199" s="144" t="s">
        <v>42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202</v>
      </c>
      <c r="AT199" s="147" t="s">
        <v>197</v>
      </c>
      <c r="AU199" s="147" t="s">
        <v>86</v>
      </c>
      <c r="AY199" s="17" t="s">
        <v>195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84</v>
      </c>
      <c r="BK199" s="148">
        <f>ROUND(I199*H199,2)</f>
        <v>0</v>
      </c>
      <c r="BL199" s="17" t="s">
        <v>202</v>
      </c>
      <c r="BM199" s="147" t="s">
        <v>2718</v>
      </c>
    </row>
    <row r="200" spans="2:65" s="12" customFormat="1" ht="10.199999999999999">
      <c r="B200" s="149"/>
      <c r="D200" s="150" t="s">
        <v>204</v>
      </c>
      <c r="E200" s="151" t="s">
        <v>1</v>
      </c>
      <c r="F200" s="152" t="s">
        <v>1491</v>
      </c>
      <c r="H200" s="151" t="s">
        <v>1</v>
      </c>
      <c r="I200" s="153"/>
      <c r="L200" s="149"/>
      <c r="M200" s="154"/>
      <c r="T200" s="155"/>
      <c r="AT200" s="151" t="s">
        <v>204</v>
      </c>
      <c r="AU200" s="151" t="s">
        <v>86</v>
      </c>
      <c r="AV200" s="12" t="s">
        <v>84</v>
      </c>
      <c r="AW200" s="12" t="s">
        <v>32</v>
      </c>
      <c r="AX200" s="12" t="s">
        <v>77</v>
      </c>
      <c r="AY200" s="151" t="s">
        <v>195</v>
      </c>
    </row>
    <row r="201" spans="2:65" s="13" customFormat="1" ht="10.199999999999999">
      <c r="B201" s="156"/>
      <c r="D201" s="150" t="s">
        <v>204</v>
      </c>
      <c r="E201" s="157" t="s">
        <v>1</v>
      </c>
      <c r="F201" s="158" t="s">
        <v>2316</v>
      </c>
      <c r="H201" s="159">
        <v>141.25</v>
      </c>
      <c r="I201" s="160"/>
      <c r="L201" s="156"/>
      <c r="M201" s="161"/>
      <c r="T201" s="162"/>
      <c r="AT201" s="157" t="s">
        <v>204</v>
      </c>
      <c r="AU201" s="157" t="s">
        <v>86</v>
      </c>
      <c r="AV201" s="13" t="s">
        <v>86</v>
      </c>
      <c r="AW201" s="13" t="s">
        <v>32</v>
      </c>
      <c r="AX201" s="13" t="s">
        <v>84</v>
      </c>
      <c r="AY201" s="157" t="s">
        <v>195</v>
      </c>
    </row>
    <row r="202" spans="2:65" s="1" customFormat="1" ht="24.15" customHeight="1">
      <c r="B202" s="32"/>
      <c r="C202" s="136" t="s">
        <v>311</v>
      </c>
      <c r="D202" s="136" t="s">
        <v>197</v>
      </c>
      <c r="E202" s="137" t="s">
        <v>1492</v>
      </c>
      <c r="F202" s="138" t="s">
        <v>1493</v>
      </c>
      <c r="G202" s="139" t="s">
        <v>200</v>
      </c>
      <c r="H202" s="140">
        <v>141.25</v>
      </c>
      <c r="I202" s="141"/>
      <c r="J202" s="142">
        <f>ROUND(I202*H202,2)</f>
        <v>0</v>
      </c>
      <c r="K202" s="138" t="s">
        <v>201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202</v>
      </c>
      <c r="AT202" s="147" t="s">
        <v>197</v>
      </c>
      <c r="AU202" s="147" t="s">
        <v>86</v>
      </c>
      <c r="AY202" s="17" t="s">
        <v>195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84</v>
      </c>
      <c r="BK202" s="148">
        <f>ROUND(I202*H202,2)</f>
        <v>0</v>
      </c>
      <c r="BL202" s="17" t="s">
        <v>202</v>
      </c>
      <c r="BM202" s="147" t="s">
        <v>2719</v>
      </c>
    </row>
    <row r="203" spans="2:65" s="13" customFormat="1" ht="10.199999999999999">
      <c r="B203" s="156"/>
      <c r="D203" s="150" t="s">
        <v>204</v>
      </c>
      <c r="E203" s="157" t="s">
        <v>1</v>
      </c>
      <c r="F203" s="158" t="s">
        <v>2316</v>
      </c>
      <c r="H203" s="159">
        <v>141.25</v>
      </c>
      <c r="I203" s="160"/>
      <c r="L203" s="156"/>
      <c r="M203" s="161"/>
      <c r="T203" s="162"/>
      <c r="AT203" s="157" t="s">
        <v>204</v>
      </c>
      <c r="AU203" s="157" t="s">
        <v>86</v>
      </c>
      <c r="AV203" s="13" t="s">
        <v>86</v>
      </c>
      <c r="AW203" s="13" t="s">
        <v>32</v>
      </c>
      <c r="AX203" s="13" t="s">
        <v>84</v>
      </c>
      <c r="AY203" s="157" t="s">
        <v>195</v>
      </c>
    </row>
    <row r="204" spans="2:65" s="1" customFormat="1" ht="16.5" customHeight="1">
      <c r="B204" s="32"/>
      <c r="C204" s="183" t="s">
        <v>317</v>
      </c>
      <c r="D204" s="183" t="s">
        <v>612</v>
      </c>
      <c r="E204" s="184" t="s">
        <v>1496</v>
      </c>
      <c r="F204" s="185" t="s">
        <v>1497</v>
      </c>
      <c r="G204" s="186" t="s">
        <v>516</v>
      </c>
      <c r="H204" s="187">
        <v>56.5</v>
      </c>
      <c r="I204" s="188"/>
      <c r="J204" s="189">
        <f>ROUND(I204*H204,2)</f>
        <v>0</v>
      </c>
      <c r="K204" s="185" t="s">
        <v>201</v>
      </c>
      <c r="L204" s="190"/>
      <c r="M204" s="191" t="s">
        <v>1</v>
      </c>
      <c r="N204" s="192" t="s">
        <v>42</v>
      </c>
      <c r="P204" s="145">
        <f>O204*H204</f>
        <v>0</v>
      </c>
      <c r="Q204" s="145">
        <v>1E-3</v>
      </c>
      <c r="R204" s="145">
        <f>Q204*H204</f>
        <v>5.6500000000000002E-2</v>
      </c>
      <c r="S204" s="145">
        <v>0</v>
      </c>
      <c r="T204" s="146">
        <f>S204*H204</f>
        <v>0</v>
      </c>
      <c r="AR204" s="147" t="s">
        <v>240</v>
      </c>
      <c r="AT204" s="147" t="s">
        <v>612</v>
      </c>
      <c r="AU204" s="147" t="s">
        <v>86</v>
      </c>
      <c r="AY204" s="17" t="s">
        <v>195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84</v>
      </c>
      <c r="BK204" s="148">
        <f>ROUND(I204*H204,2)</f>
        <v>0</v>
      </c>
      <c r="BL204" s="17" t="s">
        <v>202</v>
      </c>
      <c r="BM204" s="147" t="s">
        <v>2720</v>
      </c>
    </row>
    <row r="205" spans="2:65" s="13" customFormat="1" ht="10.199999999999999">
      <c r="B205" s="156"/>
      <c r="D205" s="150" t="s">
        <v>204</v>
      </c>
      <c r="E205" s="157" t="s">
        <v>1</v>
      </c>
      <c r="F205" s="158" t="s">
        <v>2319</v>
      </c>
      <c r="H205" s="159">
        <v>56.5</v>
      </c>
      <c r="I205" s="160"/>
      <c r="L205" s="156"/>
      <c r="M205" s="161"/>
      <c r="T205" s="162"/>
      <c r="AT205" s="157" t="s">
        <v>204</v>
      </c>
      <c r="AU205" s="157" t="s">
        <v>86</v>
      </c>
      <c r="AV205" s="13" t="s">
        <v>86</v>
      </c>
      <c r="AW205" s="13" t="s">
        <v>32</v>
      </c>
      <c r="AX205" s="13" t="s">
        <v>84</v>
      </c>
      <c r="AY205" s="157" t="s">
        <v>195</v>
      </c>
    </row>
    <row r="206" spans="2:65" s="11" customFormat="1" ht="22.8" customHeight="1">
      <c r="B206" s="124"/>
      <c r="D206" s="125" t="s">
        <v>76</v>
      </c>
      <c r="E206" s="134" t="s">
        <v>86</v>
      </c>
      <c r="F206" s="134" t="s">
        <v>625</v>
      </c>
      <c r="I206" s="127"/>
      <c r="J206" s="135">
        <f>BK206</f>
        <v>0</v>
      </c>
      <c r="L206" s="124"/>
      <c r="M206" s="129"/>
      <c r="P206" s="130">
        <f>SUM(P207:P233)</f>
        <v>0</v>
      </c>
      <c r="R206" s="130">
        <f>SUM(R207:R233)</f>
        <v>27.807937000000003</v>
      </c>
      <c r="T206" s="131">
        <f>SUM(T207:T233)</f>
        <v>0</v>
      </c>
      <c r="AR206" s="125" t="s">
        <v>84</v>
      </c>
      <c r="AT206" s="132" t="s">
        <v>76</v>
      </c>
      <c r="AU206" s="132" t="s">
        <v>84</v>
      </c>
      <c r="AY206" s="125" t="s">
        <v>195</v>
      </c>
      <c r="BK206" s="133">
        <f>SUM(BK207:BK233)</f>
        <v>0</v>
      </c>
    </row>
    <row r="207" spans="2:65" s="1" customFormat="1" ht="24.15" customHeight="1">
      <c r="B207" s="32"/>
      <c r="C207" s="136" t="s">
        <v>321</v>
      </c>
      <c r="D207" s="136" t="s">
        <v>197</v>
      </c>
      <c r="E207" s="137" t="s">
        <v>1500</v>
      </c>
      <c r="F207" s="138" t="s">
        <v>1501</v>
      </c>
      <c r="G207" s="139" t="s">
        <v>214</v>
      </c>
      <c r="H207" s="140">
        <v>4.32</v>
      </c>
      <c r="I207" s="141"/>
      <c r="J207" s="142">
        <f>ROUND(I207*H207,2)</f>
        <v>0</v>
      </c>
      <c r="K207" s="138" t="s">
        <v>201</v>
      </c>
      <c r="L207" s="32"/>
      <c r="M207" s="143" t="s">
        <v>1</v>
      </c>
      <c r="N207" s="144" t="s">
        <v>42</v>
      </c>
      <c r="P207" s="145">
        <f>O207*H207</f>
        <v>0</v>
      </c>
      <c r="Q207" s="145">
        <v>1.9205000000000001</v>
      </c>
      <c r="R207" s="145">
        <f>Q207*H207</f>
        <v>8.2965600000000013</v>
      </c>
      <c r="S207" s="145">
        <v>0</v>
      </c>
      <c r="T207" s="146">
        <f>S207*H207</f>
        <v>0</v>
      </c>
      <c r="AR207" s="147" t="s">
        <v>202</v>
      </c>
      <c r="AT207" s="147" t="s">
        <v>197</v>
      </c>
      <c r="AU207" s="147" t="s">
        <v>86</v>
      </c>
      <c r="AY207" s="17" t="s">
        <v>195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84</v>
      </c>
      <c r="BK207" s="148">
        <f>ROUND(I207*H207,2)</f>
        <v>0</v>
      </c>
      <c r="BL207" s="17" t="s">
        <v>202</v>
      </c>
      <c r="BM207" s="147" t="s">
        <v>2721</v>
      </c>
    </row>
    <row r="208" spans="2:65" s="12" customFormat="1" ht="10.199999999999999">
      <c r="B208" s="149"/>
      <c r="D208" s="150" t="s">
        <v>204</v>
      </c>
      <c r="E208" s="151" t="s">
        <v>1</v>
      </c>
      <c r="F208" s="152" t="s">
        <v>1503</v>
      </c>
      <c r="H208" s="151" t="s">
        <v>1</v>
      </c>
      <c r="I208" s="153"/>
      <c r="L208" s="149"/>
      <c r="M208" s="154"/>
      <c r="T208" s="155"/>
      <c r="AT208" s="151" t="s">
        <v>204</v>
      </c>
      <c r="AU208" s="151" t="s">
        <v>86</v>
      </c>
      <c r="AV208" s="12" t="s">
        <v>84</v>
      </c>
      <c r="AW208" s="12" t="s">
        <v>32</v>
      </c>
      <c r="AX208" s="12" t="s">
        <v>77</v>
      </c>
      <c r="AY208" s="151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2321</v>
      </c>
      <c r="H209" s="159">
        <v>4.32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84</v>
      </c>
      <c r="AY209" s="157" t="s">
        <v>195</v>
      </c>
    </row>
    <row r="210" spans="2:65" s="1" customFormat="1" ht="24.15" customHeight="1">
      <c r="B210" s="32"/>
      <c r="C210" s="136" t="s">
        <v>7</v>
      </c>
      <c r="D210" s="136" t="s">
        <v>197</v>
      </c>
      <c r="E210" s="137" t="s">
        <v>1505</v>
      </c>
      <c r="F210" s="138" t="s">
        <v>1506</v>
      </c>
      <c r="G210" s="139" t="s">
        <v>214</v>
      </c>
      <c r="H210" s="140">
        <v>10.08</v>
      </c>
      <c r="I210" s="141"/>
      <c r="J210" s="142">
        <f>ROUND(I210*H210,2)</f>
        <v>0</v>
      </c>
      <c r="K210" s="138" t="s">
        <v>201</v>
      </c>
      <c r="L210" s="32"/>
      <c r="M210" s="143" t="s">
        <v>1</v>
      </c>
      <c r="N210" s="144" t="s">
        <v>42</v>
      </c>
      <c r="P210" s="145">
        <f>O210*H210</f>
        <v>0</v>
      </c>
      <c r="Q210" s="145">
        <v>1.9205000000000001</v>
      </c>
      <c r="R210" s="145">
        <f>Q210*H210</f>
        <v>19.358640000000001</v>
      </c>
      <c r="S210" s="145">
        <v>0</v>
      </c>
      <c r="T210" s="146">
        <f>S210*H210</f>
        <v>0</v>
      </c>
      <c r="AR210" s="147" t="s">
        <v>202</v>
      </c>
      <c r="AT210" s="147" t="s">
        <v>197</v>
      </c>
      <c r="AU210" s="147" t="s">
        <v>86</v>
      </c>
      <c r="AY210" s="17" t="s">
        <v>195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84</v>
      </c>
      <c r="BK210" s="148">
        <f>ROUND(I210*H210,2)</f>
        <v>0</v>
      </c>
      <c r="BL210" s="17" t="s">
        <v>202</v>
      </c>
      <c r="BM210" s="147" t="s">
        <v>2722</v>
      </c>
    </row>
    <row r="211" spans="2:65" s="12" customFormat="1" ht="10.199999999999999">
      <c r="B211" s="149"/>
      <c r="D211" s="150" t="s">
        <v>204</v>
      </c>
      <c r="E211" s="151" t="s">
        <v>1</v>
      </c>
      <c r="F211" s="152" t="s">
        <v>2323</v>
      </c>
      <c r="H211" s="151" t="s">
        <v>1</v>
      </c>
      <c r="I211" s="153"/>
      <c r="L211" s="149"/>
      <c r="M211" s="154"/>
      <c r="T211" s="155"/>
      <c r="AT211" s="151" t="s">
        <v>204</v>
      </c>
      <c r="AU211" s="151" t="s">
        <v>86</v>
      </c>
      <c r="AV211" s="12" t="s">
        <v>84</v>
      </c>
      <c r="AW211" s="12" t="s">
        <v>32</v>
      </c>
      <c r="AX211" s="12" t="s">
        <v>77</v>
      </c>
      <c r="AY211" s="151" t="s">
        <v>195</v>
      </c>
    </row>
    <row r="212" spans="2:65" s="12" customFormat="1" ht="10.199999999999999">
      <c r="B212" s="149"/>
      <c r="D212" s="150" t="s">
        <v>204</v>
      </c>
      <c r="E212" s="151" t="s">
        <v>1</v>
      </c>
      <c r="F212" s="152" t="s">
        <v>1470</v>
      </c>
      <c r="H212" s="151" t="s">
        <v>1</v>
      </c>
      <c r="I212" s="153"/>
      <c r="L212" s="149"/>
      <c r="M212" s="154"/>
      <c r="T212" s="155"/>
      <c r="AT212" s="151" t="s">
        <v>204</v>
      </c>
      <c r="AU212" s="151" t="s">
        <v>86</v>
      </c>
      <c r="AV212" s="12" t="s">
        <v>84</v>
      </c>
      <c r="AW212" s="12" t="s">
        <v>32</v>
      </c>
      <c r="AX212" s="12" t="s">
        <v>77</v>
      </c>
      <c r="AY212" s="151" t="s">
        <v>195</v>
      </c>
    </row>
    <row r="213" spans="2:65" s="13" customFormat="1" ht="10.199999999999999">
      <c r="B213" s="156"/>
      <c r="D213" s="150" t="s">
        <v>204</v>
      </c>
      <c r="E213" s="157" t="s">
        <v>1</v>
      </c>
      <c r="F213" s="158" t="s">
        <v>2324</v>
      </c>
      <c r="H213" s="159">
        <v>10.08</v>
      </c>
      <c r="I213" s="160"/>
      <c r="L213" s="156"/>
      <c r="M213" s="161"/>
      <c r="T213" s="162"/>
      <c r="AT213" s="157" t="s">
        <v>204</v>
      </c>
      <c r="AU213" s="157" t="s">
        <v>86</v>
      </c>
      <c r="AV213" s="13" t="s">
        <v>86</v>
      </c>
      <c r="AW213" s="13" t="s">
        <v>32</v>
      </c>
      <c r="AX213" s="13" t="s">
        <v>84</v>
      </c>
      <c r="AY213" s="157" t="s">
        <v>195</v>
      </c>
    </row>
    <row r="214" spans="2:65" s="1" customFormat="1" ht="24.15" customHeight="1">
      <c r="B214" s="32"/>
      <c r="C214" s="136" t="s">
        <v>333</v>
      </c>
      <c r="D214" s="136" t="s">
        <v>197</v>
      </c>
      <c r="E214" s="137" t="s">
        <v>1510</v>
      </c>
      <c r="F214" s="138" t="s">
        <v>1511</v>
      </c>
      <c r="G214" s="139" t="s">
        <v>200</v>
      </c>
      <c r="H214" s="140">
        <v>129.6</v>
      </c>
      <c r="I214" s="141"/>
      <c r="J214" s="142">
        <f>ROUND(I214*H214,2)</f>
        <v>0</v>
      </c>
      <c r="K214" s="138" t="s">
        <v>201</v>
      </c>
      <c r="L214" s="32"/>
      <c r="M214" s="143" t="s">
        <v>1</v>
      </c>
      <c r="N214" s="144" t="s">
        <v>42</v>
      </c>
      <c r="P214" s="145">
        <f>O214*H214</f>
        <v>0</v>
      </c>
      <c r="Q214" s="145">
        <v>1.7000000000000001E-4</v>
      </c>
      <c r="R214" s="145">
        <f>Q214*H214</f>
        <v>2.2032E-2</v>
      </c>
      <c r="S214" s="145">
        <v>0</v>
      </c>
      <c r="T214" s="146">
        <f>S214*H214</f>
        <v>0</v>
      </c>
      <c r="AR214" s="147" t="s">
        <v>202</v>
      </c>
      <c r="AT214" s="147" t="s">
        <v>197</v>
      </c>
      <c r="AU214" s="147" t="s">
        <v>86</v>
      </c>
      <c r="AY214" s="17" t="s">
        <v>195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84</v>
      </c>
      <c r="BK214" s="148">
        <f>ROUND(I214*H214,2)</f>
        <v>0</v>
      </c>
      <c r="BL214" s="17" t="s">
        <v>202</v>
      </c>
      <c r="BM214" s="147" t="s">
        <v>2723</v>
      </c>
    </row>
    <row r="215" spans="2:65" s="12" customFormat="1" ht="10.199999999999999">
      <c r="B215" s="149"/>
      <c r="D215" s="150" t="s">
        <v>204</v>
      </c>
      <c r="E215" s="151" t="s">
        <v>1</v>
      </c>
      <c r="F215" s="152" t="s">
        <v>1513</v>
      </c>
      <c r="H215" s="151" t="s">
        <v>1</v>
      </c>
      <c r="I215" s="153"/>
      <c r="L215" s="149"/>
      <c r="M215" s="154"/>
      <c r="T215" s="155"/>
      <c r="AT215" s="151" t="s">
        <v>204</v>
      </c>
      <c r="AU215" s="151" t="s">
        <v>86</v>
      </c>
      <c r="AV215" s="12" t="s">
        <v>84</v>
      </c>
      <c r="AW215" s="12" t="s">
        <v>32</v>
      </c>
      <c r="AX215" s="12" t="s">
        <v>77</v>
      </c>
      <c r="AY215" s="151" t="s">
        <v>195</v>
      </c>
    </row>
    <row r="216" spans="2:65" s="13" customFormat="1" ht="10.199999999999999">
      <c r="B216" s="156"/>
      <c r="D216" s="150" t="s">
        <v>204</v>
      </c>
      <c r="E216" s="157" t="s">
        <v>1</v>
      </c>
      <c r="F216" s="158" t="s">
        <v>2326</v>
      </c>
      <c r="H216" s="159">
        <v>100.8</v>
      </c>
      <c r="I216" s="160"/>
      <c r="L216" s="156"/>
      <c r="M216" s="161"/>
      <c r="T216" s="162"/>
      <c r="AT216" s="157" t="s">
        <v>204</v>
      </c>
      <c r="AU216" s="157" t="s">
        <v>86</v>
      </c>
      <c r="AV216" s="13" t="s">
        <v>86</v>
      </c>
      <c r="AW216" s="13" t="s">
        <v>32</v>
      </c>
      <c r="AX216" s="13" t="s">
        <v>77</v>
      </c>
      <c r="AY216" s="157" t="s">
        <v>195</v>
      </c>
    </row>
    <row r="217" spans="2:65" s="15" customFormat="1" ht="10.199999999999999">
      <c r="B217" s="173"/>
      <c r="D217" s="150" t="s">
        <v>204</v>
      </c>
      <c r="E217" s="174" t="s">
        <v>1</v>
      </c>
      <c r="F217" s="175" t="s">
        <v>281</v>
      </c>
      <c r="H217" s="176">
        <v>100.8</v>
      </c>
      <c r="I217" s="177"/>
      <c r="L217" s="173"/>
      <c r="M217" s="178"/>
      <c r="T217" s="179"/>
      <c r="AT217" s="174" t="s">
        <v>204</v>
      </c>
      <c r="AU217" s="174" t="s">
        <v>86</v>
      </c>
      <c r="AV217" s="15" t="s">
        <v>100</v>
      </c>
      <c r="AW217" s="15" t="s">
        <v>32</v>
      </c>
      <c r="AX217" s="15" t="s">
        <v>77</v>
      </c>
      <c r="AY217" s="174" t="s">
        <v>195</v>
      </c>
    </row>
    <row r="218" spans="2:65" s="12" customFormat="1" ht="10.199999999999999">
      <c r="B218" s="149"/>
      <c r="D218" s="150" t="s">
        <v>204</v>
      </c>
      <c r="E218" s="151" t="s">
        <v>1</v>
      </c>
      <c r="F218" s="152" t="s">
        <v>1515</v>
      </c>
      <c r="H218" s="151" t="s">
        <v>1</v>
      </c>
      <c r="I218" s="153"/>
      <c r="L218" s="149"/>
      <c r="M218" s="154"/>
      <c r="T218" s="155"/>
      <c r="AT218" s="151" t="s">
        <v>204</v>
      </c>
      <c r="AU218" s="151" t="s">
        <v>86</v>
      </c>
      <c r="AV218" s="12" t="s">
        <v>84</v>
      </c>
      <c r="AW218" s="12" t="s">
        <v>32</v>
      </c>
      <c r="AX218" s="12" t="s">
        <v>77</v>
      </c>
      <c r="AY218" s="151" t="s">
        <v>195</v>
      </c>
    </row>
    <row r="219" spans="2:65" s="13" customFormat="1" ht="10.199999999999999">
      <c r="B219" s="156"/>
      <c r="D219" s="150" t="s">
        <v>204</v>
      </c>
      <c r="E219" s="157" t="s">
        <v>1</v>
      </c>
      <c r="F219" s="158" t="s">
        <v>2327</v>
      </c>
      <c r="H219" s="159">
        <v>28.8</v>
      </c>
      <c r="I219" s="160"/>
      <c r="L219" s="156"/>
      <c r="M219" s="161"/>
      <c r="T219" s="162"/>
      <c r="AT219" s="157" t="s">
        <v>204</v>
      </c>
      <c r="AU219" s="157" t="s">
        <v>86</v>
      </c>
      <c r="AV219" s="13" t="s">
        <v>86</v>
      </c>
      <c r="AW219" s="13" t="s">
        <v>32</v>
      </c>
      <c r="AX219" s="13" t="s">
        <v>77</v>
      </c>
      <c r="AY219" s="157" t="s">
        <v>195</v>
      </c>
    </row>
    <row r="220" spans="2:65" s="15" customFormat="1" ht="10.199999999999999">
      <c r="B220" s="173"/>
      <c r="D220" s="150" t="s">
        <v>204</v>
      </c>
      <c r="E220" s="174" t="s">
        <v>1</v>
      </c>
      <c r="F220" s="175" t="s">
        <v>281</v>
      </c>
      <c r="H220" s="176">
        <v>28.8</v>
      </c>
      <c r="I220" s="177"/>
      <c r="L220" s="173"/>
      <c r="M220" s="178"/>
      <c r="T220" s="179"/>
      <c r="AT220" s="174" t="s">
        <v>204</v>
      </c>
      <c r="AU220" s="174" t="s">
        <v>86</v>
      </c>
      <c r="AV220" s="15" t="s">
        <v>100</v>
      </c>
      <c r="AW220" s="15" t="s">
        <v>32</v>
      </c>
      <c r="AX220" s="15" t="s">
        <v>77</v>
      </c>
      <c r="AY220" s="174" t="s">
        <v>195</v>
      </c>
    </row>
    <row r="221" spans="2:65" s="14" customFormat="1" ht="10.199999999999999">
      <c r="B221" s="163"/>
      <c r="D221" s="150" t="s">
        <v>204</v>
      </c>
      <c r="E221" s="164" t="s">
        <v>1</v>
      </c>
      <c r="F221" s="165" t="s">
        <v>220</v>
      </c>
      <c r="H221" s="166">
        <v>129.6</v>
      </c>
      <c r="I221" s="167"/>
      <c r="L221" s="163"/>
      <c r="M221" s="168"/>
      <c r="T221" s="169"/>
      <c r="AT221" s="164" t="s">
        <v>204</v>
      </c>
      <c r="AU221" s="164" t="s">
        <v>86</v>
      </c>
      <c r="AV221" s="14" t="s">
        <v>202</v>
      </c>
      <c r="AW221" s="14" t="s">
        <v>32</v>
      </c>
      <c r="AX221" s="14" t="s">
        <v>84</v>
      </c>
      <c r="AY221" s="164" t="s">
        <v>195</v>
      </c>
    </row>
    <row r="222" spans="2:65" s="1" customFormat="1" ht="24.15" customHeight="1">
      <c r="B222" s="32"/>
      <c r="C222" s="183" t="s">
        <v>340</v>
      </c>
      <c r="D222" s="183" t="s">
        <v>612</v>
      </c>
      <c r="E222" s="184" t="s">
        <v>1517</v>
      </c>
      <c r="F222" s="185" t="s">
        <v>1518</v>
      </c>
      <c r="G222" s="186" t="s">
        <v>200</v>
      </c>
      <c r="H222" s="187">
        <v>149.04</v>
      </c>
      <c r="I222" s="188"/>
      <c r="J222" s="189">
        <f>ROUND(I222*H222,2)</f>
        <v>0</v>
      </c>
      <c r="K222" s="185" t="s">
        <v>201</v>
      </c>
      <c r="L222" s="190"/>
      <c r="M222" s="191" t="s">
        <v>1</v>
      </c>
      <c r="N222" s="192" t="s">
        <v>42</v>
      </c>
      <c r="P222" s="145">
        <f>O222*H222</f>
        <v>0</v>
      </c>
      <c r="Q222" s="145">
        <v>2.9999999999999997E-4</v>
      </c>
      <c r="R222" s="145">
        <f>Q222*H222</f>
        <v>4.4711999999999995E-2</v>
      </c>
      <c r="S222" s="145">
        <v>0</v>
      </c>
      <c r="T222" s="146">
        <f>S222*H222</f>
        <v>0</v>
      </c>
      <c r="AR222" s="147" t="s">
        <v>240</v>
      </c>
      <c r="AT222" s="147" t="s">
        <v>612</v>
      </c>
      <c r="AU222" s="147" t="s">
        <v>86</v>
      </c>
      <c r="AY222" s="17" t="s">
        <v>195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84</v>
      </c>
      <c r="BK222" s="148">
        <f>ROUND(I222*H222,2)</f>
        <v>0</v>
      </c>
      <c r="BL222" s="17" t="s">
        <v>202</v>
      </c>
      <c r="BM222" s="147" t="s">
        <v>2724</v>
      </c>
    </row>
    <row r="223" spans="2:65" s="13" customFormat="1" ht="10.199999999999999">
      <c r="B223" s="156"/>
      <c r="D223" s="150" t="s">
        <v>204</v>
      </c>
      <c r="E223" s="157" t="s">
        <v>1</v>
      </c>
      <c r="F223" s="158" t="s">
        <v>2329</v>
      </c>
      <c r="H223" s="159">
        <v>149.04</v>
      </c>
      <c r="I223" s="160"/>
      <c r="L223" s="156"/>
      <c r="M223" s="161"/>
      <c r="T223" s="162"/>
      <c r="AT223" s="157" t="s">
        <v>204</v>
      </c>
      <c r="AU223" s="157" t="s">
        <v>86</v>
      </c>
      <c r="AV223" s="13" t="s">
        <v>86</v>
      </c>
      <c r="AW223" s="13" t="s">
        <v>32</v>
      </c>
      <c r="AX223" s="13" t="s">
        <v>84</v>
      </c>
      <c r="AY223" s="157" t="s">
        <v>195</v>
      </c>
    </row>
    <row r="224" spans="2:65" s="1" customFormat="1" ht="24.15" customHeight="1">
      <c r="B224" s="32"/>
      <c r="C224" s="136" t="s">
        <v>346</v>
      </c>
      <c r="D224" s="136" t="s">
        <v>197</v>
      </c>
      <c r="E224" s="137" t="s">
        <v>1521</v>
      </c>
      <c r="F224" s="138" t="s">
        <v>1522</v>
      </c>
      <c r="G224" s="139" t="s">
        <v>200</v>
      </c>
      <c r="H224" s="140">
        <v>152.19999999999999</v>
      </c>
      <c r="I224" s="141"/>
      <c r="J224" s="142">
        <f>ROUND(I224*H224,2)</f>
        <v>0</v>
      </c>
      <c r="K224" s="138" t="s">
        <v>201</v>
      </c>
      <c r="L224" s="32"/>
      <c r="M224" s="143" t="s">
        <v>1</v>
      </c>
      <c r="N224" s="144" t="s">
        <v>42</v>
      </c>
      <c r="P224" s="145">
        <f>O224*H224</f>
        <v>0</v>
      </c>
      <c r="Q224" s="145">
        <v>2.2000000000000001E-4</v>
      </c>
      <c r="R224" s="145">
        <f>Q224*H224</f>
        <v>3.3484E-2</v>
      </c>
      <c r="S224" s="145">
        <v>0</v>
      </c>
      <c r="T224" s="146">
        <f>S224*H224</f>
        <v>0</v>
      </c>
      <c r="AR224" s="147" t="s">
        <v>202</v>
      </c>
      <c r="AT224" s="147" t="s">
        <v>197</v>
      </c>
      <c r="AU224" s="147" t="s">
        <v>86</v>
      </c>
      <c r="AY224" s="17" t="s">
        <v>195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84</v>
      </c>
      <c r="BK224" s="148">
        <f>ROUND(I224*H224,2)</f>
        <v>0</v>
      </c>
      <c r="BL224" s="17" t="s">
        <v>202</v>
      </c>
      <c r="BM224" s="147" t="s">
        <v>2725</v>
      </c>
    </row>
    <row r="225" spans="2:65" s="12" customFormat="1" ht="20.399999999999999">
      <c r="B225" s="149"/>
      <c r="D225" s="150" t="s">
        <v>204</v>
      </c>
      <c r="E225" s="151" t="s">
        <v>1</v>
      </c>
      <c r="F225" s="152" t="s">
        <v>1402</v>
      </c>
      <c r="H225" s="151" t="s">
        <v>1</v>
      </c>
      <c r="I225" s="153"/>
      <c r="L225" s="149"/>
      <c r="M225" s="154"/>
      <c r="T225" s="155"/>
      <c r="AT225" s="151" t="s">
        <v>204</v>
      </c>
      <c r="AU225" s="151" t="s">
        <v>86</v>
      </c>
      <c r="AV225" s="12" t="s">
        <v>84</v>
      </c>
      <c r="AW225" s="12" t="s">
        <v>32</v>
      </c>
      <c r="AX225" s="12" t="s">
        <v>77</v>
      </c>
      <c r="AY225" s="151" t="s">
        <v>195</v>
      </c>
    </row>
    <row r="226" spans="2:65" s="12" customFormat="1" ht="20.399999999999999">
      <c r="B226" s="149"/>
      <c r="D226" s="150" t="s">
        <v>204</v>
      </c>
      <c r="E226" s="151" t="s">
        <v>1</v>
      </c>
      <c r="F226" s="152" t="s">
        <v>1403</v>
      </c>
      <c r="H226" s="151" t="s">
        <v>1</v>
      </c>
      <c r="I226" s="153"/>
      <c r="L226" s="149"/>
      <c r="M226" s="154"/>
      <c r="T226" s="155"/>
      <c r="AT226" s="151" t="s">
        <v>204</v>
      </c>
      <c r="AU226" s="151" t="s">
        <v>86</v>
      </c>
      <c r="AV226" s="12" t="s">
        <v>84</v>
      </c>
      <c r="AW226" s="12" t="s">
        <v>32</v>
      </c>
      <c r="AX226" s="12" t="s">
        <v>77</v>
      </c>
      <c r="AY226" s="151" t="s">
        <v>195</v>
      </c>
    </row>
    <row r="227" spans="2:65" s="13" customFormat="1" ht="10.199999999999999">
      <c r="B227" s="156"/>
      <c r="D227" s="150" t="s">
        <v>204</v>
      </c>
      <c r="E227" s="157" t="s">
        <v>1</v>
      </c>
      <c r="F227" s="158" t="s">
        <v>2277</v>
      </c>
      <c r="H227" s="159">
        <v>145.19999999999999</v>
      </c>
      <c r="I227" s="160"/>
      <c r="L227" s="156"/>
      <c r="M227" s="161"/>
      <c r="T227" s="162"/>
      <c r="AT227" s="157" t="s">
        <v>204</v>
      </c>
      <c r="AU227" s="157" t="s">
        <v>86</v>
      </c>
      <c r="AV227" s="13" t="s">
        <v>86</v>
      </c>
      <c r="AW227" s="13" t="s">
        <v>32</v>
      </c>
      <c r="AX227" s="13" t="s">
        <v>77</v>
      </c>
      <c r="AY227" s="157" t="s">
        <v>195</v>
      </c>
    </row>
    <row r="228" spans="2:65" s="13" customFormat="1" ht="10.199999999999999">
      <c r="B228" s="156"/>
      <c r="D228" s="150" t="s">
        <v>204</v>
      </c>
      <c r="E228" s="157" t="s">
        <v>1</v>
      </c>
      <c r="F228" s="158" t="s">
        <v>2702</v>
      </c>
      <c r="H228" s="159">
        <v>4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32</v>
      </c>
      <c r="AX228" s="13" t="s">
        <v>77</v>
      </c>
      <c r="AY228" s="157" t="s">
        <v>195</v>
      </c>
    </row>
    <row r="229" spans="2:65" s="13" customFormat="1" ht="10.199999999999999">
      <c r="B229" s="156"/>
      <c r="D229" s="150" t="s">
        <v>204</v>
      </c>
      <c r="E229" s="157" t="s">
        <v>1</v>
      </c>
      <c r="F229" s="158" t="s">
        <v>2278</v>
      </c>
      <c r="H229" s="159">
        <v>3</v>
      </c>
      <c r="I229" s="160"/>
      <c r="L229" s="156"/>
      <c r="M229" s="161"/>
      <c r="T229" s="162"/>
      <c r="AT229" s="157" t="s">
        <v>204</v>
      </c>
      <c r="AU229" s="157" t="s">
        <v>86</v>
      </c>
      <c r="AV229" s="13" t="s">
        <v>86</v>
      </c>
      <c r="AW229" s="13" t="s">
        <v>32</v>
      </c>
      <c r="AX229" s="13" t="s">
        <v>77</v>
      </c>
      <c r="AY229" s="157" t="s">
        <v>195</v>
      </c>
    </row>
    <row r="230" spans="2:65" s="14" customFormat="1" ht="10.199999999999999">
      <c r="B230" s="163"/>
      <c r="D230" s="150" t="s">
        <v>204</v>
      </c>
      <c r="E230" s="164" t="s">
        <v>1</v>
      </c>
      <c r="F230" s="165" t="s">
        <v>220</v>
      </c>
      <c r="H230" s="166">
        <v>152.19999999999999</v>
      </c>
      <c r="I230" s="167"/>
      <c r="L230" s="163"/>
      <c r="M230" s="168"/>
      <c r="T230" s="169"/>
      <c r="AT230" s="164" t="s">
        <v>204</v>
      </c>
      <c r="AU230" s="164" t="s">
        <v>86</v>
      </c>
      <c r="AV230" s="14" t="s">
        <v>202</v>
      </c>
      <c r="AW230" s="14" t="s">
        <v>32</v>
      </c>
      <c r="AX230" s="14" t="s">
        <v>84</v>
      </c>
      <c r="AY230" s="164" t="s">
        <v>195</v>
      </c>
    </row>
    <row r="231" spans="2:65" s="1" customFormat="1" ht="24.15" customHeight="1">
      <c r="B231" s="32"/>
      <c r="C231" s="183" t="s">
        <v>352</v>
      </c>
      <c r="D231" s="183" t="s">
        <v>612</v>
      </c>
      <c r="E231" s="184" t="s">
        <v>1517</v>
      </c>
      <c r="F231" s="185" t="s">
        <v>1518</v>
      </c>
      <c r="G231" s="186" t="s">
        <v>200</v>
      </c>
      <c r="H231" s="187">
        <v>175.03</v>
      </c>
      <c r="I231" s="188"/>
      <c r="J231" s="189">
        <f>ROUND(I231*H231,2)</f>
        <v>0</v>
      </c>
      <c r="K231" s="185" t="s">
        <v>201</v>
      </c>
      <c r="L231" s="190"/>
      <c r="M231" s="191" t="s">
        <v>1</v>
      </c>
      <c r="N231" s="192" t="s">
        <v>42</v>
      </c>
      <c r="P231" s="145">
        <f>O231*H231</f>
        <v>0</v>
      </c>
      <c r="Q231" s="145">
        <v>2.9999999999999997E-4</v>
      </c>
      <c r="R231" s="145">
        <f>Q231*H231</f>
        <v>5.2508999999999993E-2</v>
      </c>
      <c r="S231" s="145">
        <v>0</v>
      </c>
      <c r="T231" s="146">
        <f>S231*H231</f>
        <v>0</v>
      </c>
      <c r="AR231" s="147" t="s">
        <v>240</v>
      </c>
      <c r="AT231" s="147" t="s">
        <v>612</v>
      </c>
      <c r="AU231" s="147" t="s">
        <v>86</v>
      </c>
      <c r="AY231" s="17" t="s">
        <v>195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84</v>
      </c>
      <c r="BK231" s="148">
        <f>ROUND(I231*H231,2)</f>
        <v>0</v>
      </c>
      <c r="BL231" s="17" t="s">
        <v>202</v>
      </c>
      <c r="BM231" s="147" t="s">
        <v>2726</v>
      </c>
    </row>
    <row r="232" spans="2:65" s="13" customFormat="1" ht="10.199999999999999">
      <c r="B232" s="156"/>
      <c r="D232" s="150" t="s">
        <v>204</v>
      </c>
      <c r="E232" s="157" t="s">
        <v>1</v>
      </c>
      <c r="F232" s="158" t="s">
        <v>2697</v>
      </c>
      <c r="H232" s="159">
        <v>152.19999999999999</v>
      </c>
      <c r="I232" s="160"/>
      <c r="L232" s="156"/>
      <c r="M232" s="161"/>
      <c r="T232" s="162"/>
      <c r="AT232" s="157" t="s">
        <v>204</v>
      </c>
      <c r="AU232" s="157" t="s">
        <v>86</v>
      </c>
      <c r="AV232" s="13" t="s">
        <v>86</v>
      </c>
      <c r="AW232" s="13" t="s">
        <v>32</v>
      </c>
      <c r="AX232" s="13" t="s">
        <v>84</v>
      </c>
      <c r="AY232" s="157" t="s">
        <v>195</v>
      </c>
    </row>
    <row r="233" spans="2:65" s="13" customFormat="1" ht="10.199999999999999">
      <c r="B233" s="156"/>
      <c r="D233" s="150" t="s">
        <v>204</v>
      </c>
      <c r="F233" s="158" t="s">
        <v>2727</v>
      </c>
      <c r="H233" s="159">
        <v>175.03</v>
      </c>
      <c r="I233" s="160"/>
      <c r="L233" s="156"/>
      <c r="M233" s="161"/>
      <c r="T233" s="162"/>
      <c r="AT233" s="157" t="s">
        <v>204</v>
      </c>
      <c r="AU233" s="157" t="s">
        <v>86</v>
      </c>
      <c r="AV233" s="13" t="s">
        <v>86</v>
      </c>
      <c r="AW233" s="13" t="s">
        <v>4</v>
      </c>
      <c r="AX233" s="13" t="s">
        <v>84</v>
      </c>
      <c r="AY233" s="157" t="s">
        <v>195</v>
      </c>
    </row>
    <row r="234" spans="2:65" s="11" customFormat="1" ht="22.8" customHeight="1">
      <c r="B234" s="124"/>
      <c r="D234" s="125" t="s">
        <v>76</v>
      </c>
      <c r="E234" s="134" t="s">
        <v>202</v>
      </c>
      <c r="F234" s="134" t="s">
        <v>749</v>
      </c>
      <c r="I234" s="127"/>
      <c r="J234" s="135">
        <f>BK234</f>
        <v>0</v>
      </c>
      <c r="L234" s="124"/>
      <c r="M234" s="129"/>
      <c r="P234" s="130">
        <f>SUM(P235:P238)</f>
        <v>0</v>
      </c>
      <c r="R234" s="130">
        <f>SUM(R235:R238)</f>
        <v>4.5605372400000004</v>
      </c>
      <c r="T234" s="131">
        <f>SUM(T235:T238)</f>
        <v>0</v>
      </c>
      <c r="AR234" s="125" t="s">
        <v>84</v>
      </c>
      <c r="AT234" s="132" t="s">
        <v>76</v>
      </c>
      <c r="AU234" s="132" t="s">
        <v>84</v>
      </c>
      <c r="AY234" s="125" t="s">
        <v>195</v>
      </c>
      <c r="BK234" s="133">
        <f>SUM(BK235:BK238)</f>
        <v>0</v>
      </c>
    </row>
    <row r="235" spans="2:65" s="1" customFormat="1" ht="24.15" customHeight="1">
      <c r="B235" s="32"/>
      <c r="C235" s="136" t="s">
        <v>206</v>
      </c>
      <c r="D235" s="136" t="s">
        <v>197</v>
      </c>
      <c r="E235" s="137" t="s">
        <v>1526</v>
      </c>
      <c r="F235" s="138" t="s">
        <v>1527</v>
      </c>
      <c r="G235" s="139" t="s">
        <v>214</v>
      </c>
      <c r="H235" s="140">
        <v>2.4119999999999999</v>
      </c>
      <c r="I235" s="141"/>
      <c r="J235" s="142">
        <f>ROUND(I235*H235,2)</f>
        <v>0</v>
      </c>
      <c r="K235" s="138" t="s">
        <v>201</v>
      </c>
      <c r="L235" s="32"/>
      <c r="M235" s="143" t="s">
        <v>1</v>
      </c>
      <c r="N235" s="144" t="s">
        <v>42</v>
      </c>
      <c r="P235" s="145">
        <f>O235*H235</f>
        <v>0</v>
      </c>
      <c r="Q235" s="145">
        <v>1.8907700000000001</v>
      </c>
      <c r="R235" s="145">
        <f>Q235*H235</f>
        <v>4.5605372400000004</v>
      </c>
      <c r="S235" s="145">
        <v>0</v>
      </c>
      <c r="T235" s="146">
        <f>S235*H235</f>
        <v>0</v>
      </c>
      <c r="AR235" s="147" t="s">
        <v>202</v>
      </c>
      <c r="AT235" s="147" t="s">
        <v>197</v>
      </c>
      <c r="AU235" s="147" t="s">
        <v>86</v>
      </c>
      <c r="AY235" s="17" t="s">
        <v>195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84</v>
      </c>
      <c r="BK235" s="148">
        <f>ROUND(I235*H235,2)</f>
        <v>0</v>
      </c>
      <c r="BL235" s="17" t="s">
        <v>202</v>
      </c>
      <c r="BM235" s="147" t="s">
        <v>2728</v>
      </c>
    </row>
    <row r="236" spans="2:65" s="12" customFormat="1" ht="10.199999999999999">
      <c r="B236" s="149"/>
      <c r="D236" s="150" t="s">
        <v>204</v>
      </c>
      <c r="E236" s="151" t="s">
        <v>1</v>
      </c>
      <c r="F236" s="152" t="s">
        <v>1529</v>
      </c>
      <c r="H236" s="151" t="s">
        <v>1</v>
      </c>
      <c r="I236" s="153"/>
      <c r="L236" s="149"/>
      <c r="M236" s="154"/>
      <c r="T236" s="155"/>
      <c r="AT236" s="151" t="s">
        <v>204</v>
      </c>
      <c r="AU236" s="151" t="s">
        <v>86</v>
      </c>
      <c r="AV236" s="12" t="s">
        <v>84</v>
      </c>
      <c r="AW236" s="12" t="s">
        <v>32</v>
      </c>
      <c r="AX236" s="12" t="s">
        <v>77</v>
      </c>
      <c r="AY236" s="151" t="s">
        <v>195</v>
      </c>
    </row>
    <row r="237" spans="2:65" s="13" customFormat="1" ht="10.199999999999999">
      <c r="B237" s="156"/>
      <c r="D237" s="150" t="s">
        <v>204</v>
      </c>
      <c r="E237" s="157" t="s">
        <v>1</v>
      </c>
      <c r="F237" s="158" t="s">
        <v>2729</v>
      </c>
      <c r="H237" s="159">
        <v>2.4119999999999999</v>
      </c>
      <c r="I237" s="160"/>
      <c r="L237" s="156"/>
      <c r="M237" s="161"/>
      <c r="T237" s="162"/>
      <c r="AT237" s="157" t="s">
        <v>204</v>
      </c>
      <c r="AU237" s="157" t="s">
        <v>86</v>
      </c>
      <c r="AV237" s="13" t="s">
        <v>86</v>
      </c>
      <c r="AW237" s="13" t="s">
        <v>32</v>
      </c>
      <c r="AX237" s="13" t="s">
        <v>77</v>
      </c>
      <c r="AY237" s="157" t="s">
        <v>195</v>
      </c>
    </row>
    <row r="238" spans="2:65" s="14" customFormat="1" ht="10.199999999999999">
      <c r="B238" s="163"/>
      <c r="D238" s="150" t="s">
        <v>204</v>
      </c>
      <c r="E238" s="164" t="s">
        <v>1</v>
      </c>
      <c r="F238" s="165" t="s">
        <v>220</v>
      </c>
      <c r="H238" s="166">
        <v>2.4119999999999999</v>
      </c>
      <c r="I238" s="167"/>
      <c r="L238" s="163"/>
      <c r="M238" s="168"/>
      <c r="T238" s="169"/>
      <c r="AT238" s="164" t="s">
        <v>204</v>
      </c>
      <c r="AU238" s="164" t="s">
        <v>86</v>
      </c>
      <c r="AV238" s="14" t="s">
        <v>202</v>
      </c>
      <c r="AW238" s="14" t="s">
        <v>32</v>
      </c>
      <c r="AX238" s="14" t="s">
        <v>84</v>
      </c>
      <c r="AY238" s="164" t="s">
        <v>195</v>
      </c>
    </row>
    <row r="239" spans="2:65" s="11" customFormat="1" ht="22.8" customHeight="1">
      <c r="B239" s="124"/>
      <c r="D239" s="125" t="s">
        <v>76</v>
      </c>
      <c r="E239" s="134" t="s">
        <v>225</v>
      </c>
      <c r="F239" s="134" t="s">
        <v>1533</v>
      </c>
      <c r="I239" s="127"/>
      <c r="J239" s="135">
        <f>BK239</f>
        <v>0</v>
      </c>
      <c r="L239" s="124"/>
      <c r="M239" s="129"/>
      <c r="P239" s="130">
        <f>SUM(P240:P256)</f>
        <v>0</v>
      </c>
      <c r="R239" s="130">
        <f>SUM(R240:R256)</f>
        <v>149.86829599999999</v>
      </c>
      <c r="T239" s="131">
        <f>SUM(T240:T256)</f>
        <v>0</v>
      </c>
      <c r="AR239" s="125" t="s">
        <v>84</v>
      </c>
      <c r="AT239" s="132" t="s">
        <v>76</v>
      </c>
      <c r="AU239" s="132" t="s">
        <v>84</v>
      </c>
      <c r="AY239" s="125" t="s">
        <v>195</v>
      </c>
      <c r="BK239" s="133">
        <f>SUM(BK240:BK256)</f>
        <v>0</v>
      </c>
    </row>
    <row r="240" spans="2:65" s="1" customFormat="1" ht="21.75" customHeight="1">
      <c r="B240" s="32"/>
      <c r="C240" s="136" t="s">
        <v>369</v>
      </c>
      <c r="D240" s="136" t="s">
        <v>197</v>
      </c>
      <c r="E240" s="137" t="s">
        <v>1534</v>
      </c>
      <c r="F240" s="138" t="s">
        <v>1535</v>
      </c>
      <c r="G240" s="139" t="s">
        <v>200</v>
      </c>
      <c r="H240" s="140">
        <v>152.19999999999999</v>
      </c>
      <c r="I240" s="141"/>
      <c r="J240" s="142">
        <f>ROUND(I240*H240,2)</f>
        <v>0</v>
      </c>
      <c r="K240" s="138" t="s">
        <v>201</v>
      </c>
      <c r="L240" s="32"/>
      <c r="M240" s="143" t="s">
        <v>1</v>
      </c>
      <c r="N240" s="144" t="s">
        <v>42</v>
      </c>
      <c r="P240" s="145">
        <f>O240*H240</f>
        <v>0</v>
      </c>
      <c r="Q240" s="145">
        <v>0.69</v>
      </c>
      <c r="R240" s="145">
        <f>Q240*H240</f>
        <v>105.01799999999999</v>
      </c>
      <c r="S240" s="145">
        <v>0</v>
      </c>
      <c r="T240" s="146">
        <f>S240*H240</f>
        <v>0</v>
      </c>
      <c r="AR240" s="147" t="s">
        <v>202</v>
      </c>
      <c r="AT240" s="147" t="s">
        <v>197</v>
      </c>
      <c r="AU240" s="147" t="s">
        <v>86</v>
      </c>
      <c r="AY240" s="17" t="s">
        <v>195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84</v>
      </c>
      <c r="BK240" s="148">
        <f>ROUND(I240*H240,2)</f>
        <v>0</v>
      </c>
      <c r="BL240" s="17" t="s">
        <v>202</v>
      </c>
      <c r="BM240" s="147" t="s">
        <v>2730</v>
      </c>
    </row>
    <row r="241" spans="2:65" s="12" customFormat="1" ht="10.199999999999999">
      <c r="B241" s="149"/>
      <c r="D241" s="150" t="s">
        <v>204</v>
      </c>
      <c r="E241" s="151" t="s">
        <v>1</v>
      </c>
      <c r="F241" s="152" t="s">
        <v>210</v>
      </c>
      <c r="H241" s="151" t="s">
        <v>1</v>
      </c>
      <c r="I241" s="153"/>
      <c r="L241" s="149"/>
      <c r="M241" s="154"/>
      <c r="T241" s="155"/>
      <c r="AT241" s="151" t="s">
        <v>204</v>
      </c>
      <c r="AU241" s="151" t="s">
        <v>86</v>
      </c>
      <c r="AV241" s="12" t="s">
        <v>84</v>
      </c>
      <c r="AW241" s="12" t="s">
        <v>32</v>
      </c>
      <c r="AX241" s="12" t="s">
        <v>77</v>
      </c>
      <c r="AY241" s="151" t="s">
        <v>195</v>
      </c>
    </row>
    <row r="242" spans="2:65" s="12" customFormat="1" ht="20.399999999999999">
      <c r="B242" s="149"/>
      <c r="D242" s="150" t="s">
        <v>204</v>
      </c>
      <c r="E242" s="151" t="s">
        <v>1</v>
      </c>
      <c r="F242" s="152" t="s">
        <v>1403</v>
      </c>
      <c r="H242" s="151" t="s">
        <v>1</v>
      </c>
      <c r="I242" s="153"/>
      <c r="L242" s="149"/>
      <c r="M242" s="154"/>
      <c r="T242" s="155"/>
      <c r="AT242" s="151" t="s">
        <v>204</v>
      </c>
      <c r="AU242" s="151" t="s">
        <v>86</v>
      </c>
      <c r="AV242" s="12" t="s">
        <v>84</v>
      </c>
      <c r="AW242" s="12" t="s">
        <v>32</v>
      </c>
      <c r="AX242" s="12" t="s">
        <v>77</v>
      </c>
      <c r="AY242" s="151" t="s">
        <v>195</v>
      </c>
    </row>
    <row r="243" spans="2:65" s="13" customFormat="1" ht="10.199999999999999">
      <c r="B243" s="156"/>
      <c r="D243" s="150" t="s">
        <v>204</v>
      </c>
      <c r="E243" s="157" t="s">
        <v>1</v>
      </c>
      <c r="F243" s="158" t="s">
        <v>2277</v>
      </c>
      <c r="H243" s="159">
        <v>145.19999999999999</v>
      </c>
      <c r="I243" s="160"/>
      <c r="L243" s="156"/>
      <c r="M243" s="161"/>
      <c r="T243" s="162"/>
      <c r="AT243" s="157" t="s">
        <v>204</v>
      </c>
      <c r="AU243" s="157" t="s">
        <v>86</v>
      </c>
      <c r="AV243" s="13" t="s">
        <v>86</v>
      </c>
      <c r="AW243" s="13" t="s">
        <v>32</v>
      </c>
      <c r="AX243" s="13" t="s">
        <v>77</v>
      </c>
      <c r="AY243" s="157" t="s">
        <v>195</v>
      </c>
    </row>
    <row r="244" spans="2:65" s="13" customFormat="1" ht="10.199999999999999">
      <c r="B244" s="156"/>
      <c r="D244" s="150" t="s">
        <v>204</v>
      </c>
      <c r="E244" s="157" t="s">
        <v>1</v>
      </c>
      <c r="F244" s="158" t="s">
        <v>2702</v>
      </c>
      <c r="H244" s="159">
        <v>4</v>
      </c>
      <c r="I244" s="160"/>
      <c r="L244" s="156"/>
      <c r="M244" s="161"/>
      <c r="T244" s="162"/>
      <c r="AT244" s="157" t="s">
        <v>204</v>
      </c>
      <c r="AU244" s="157" t="s">
        <v>86</v>
      </c>
      <c r="AV244" s="13" t="s">
        <v>86</v>
      </c>
      <c r="AW244" s="13" t="s">
        <v>32</v>
      </c>
      <c r="AX244" s="13" t="s">
        <v>77</v>
      </c>
      <c r="AY244" s="157" t="s">
        <v>195</v>
      </c>
    </row>
    <row r="245" spans="2:65" s="13" customFormat="1" ht="10.199999999999999">
      <c r="B245" s="156"/>
      <c r="D245" s="150" t="s">
        <v>204</v>
      </c>
      <c r="E245" s="157" t="s">
        <v>1</v>
      </c>
      <c r="F245" s="158" t="s">
        <v>2278</v>
      </c>
      <c r="H245" s="159">
        <v>3</v>
      </c>
      <c r="I245" s="160"/>
      <c r="L245" s="156"/>
      <c r="M245" s="161"/>
      <c r="T245" s="162"/>
      <c r="AT245" s="157" t="s">
        <v>204</v>
      </c>
      <c r="AU245" s="157" t="s">
        <v>86</v>
      </c>
      <c r="AV245" s="13" t="s">
        <v>86</v>
      </c>
      <c r="AW245" s="13" t="s">
        <v>32</v>
      </c>
      <c r="AX245" s="13" t="s">
        <v>77</v>
      </c>
      <c r="AY245" s="157" t="s">
        <v>195</v>
      </c>
    </row>
    <row r="246" spans="2:65" s="14" customFormat="1" ht="10.199999999999999">
      <c r="B246" s="163"/>
      <c r="D246" s="150" t="s">
        <v>204</v>
      </c>
      <c r="E246" s="164" t="s">
        <v>1</v>
      </c>
      <c r="F246" s="165" t="s">
        <v>220</v>
      </c>
      <c r="H246" s="166">
        <v>152.19999999999999</v>
      </c>
      <c r="I246" s="167"/>
      <c r="L246" s="163"/>
      <c r="M246" s="168"/>
      <c r="T246" s="169"/>
      <c r="AT246" s="164" t="s">
        <v>204</v>
      </c>
      <c r="AU246" s="164" t="s">
        <v>86</v>
      </c>
      <c r="AV246" s="14" t="s">
        <v>202</v>
      </c>
      <c r="AW246" s="14" t="s">
        <v>32</v>
      </c>
      <c r="AX246" s="14" t="s">
        <v>84</v>
      </c>
      <c r="AY246" s="164" t="s">
        <v>195</v>
      </c>
    </row>
    <row r="247" spans="2:65" s="1" customFormat="1" ht="33" customHeight="1">
      <c r="B247" s="32"/>
      <c r="C247" s="136" t="s">
        <v>373</v>
      </c>
      <c r="D247" s="136" t="s">
        <v>197</v>
      </c>
      <c r="E247" s="137" t="s">
        <v>1537</v>
      </c>
      <c r="F247" s="138" t="s">
        <v>1538</v>
      </c>
      <c r="G247" s="139" t="s">
        <v>200</v>
      </c>
      <c r="H247" s="140">
        <v>152.19999999999999</v>
      </c>
      <c r="I247" s="141"/>
      <c r="J247" s="142">
        <f>ROUND(I247*H247,2)</f>
        <v>0</v>
      </c>
      <c r="K247" s="138" t="s">
        <v>201</v>
      </c>
      <c r="L247" s="32"/>
      <c r="M247" s="143" t="s">
        <v>1</v>
      </c>
      <c r="N247" s="144" t="s">
        <v>42</v>
      </c>
      <c r="P247" s="145">
        <f>O247*H247</f>
        <v>0</v>
      </c>
      <c r="Q247" s="145">
        <v>0.18462999999999999</v>
      </c>
      <c r="R247" s="145">
        <f>Q247*H247</f>
        <v>28.100685999999996</v>
      </c>
      <c r="S247" s="145">
        <v>0</v>
      </c>
      <c r="T247" s="146">
        <f>S247*H247</f>
        <v>0</v>
      </c>
      <c r="AR247" s="147" t="s">
        <v>202</v>
      </c>
      <c r="AT247" s="147" t="s">
        <v>197</v>
      </c>
      <c r="AU247" s="147" t="s">
        <v>86</v>
      </c>
      <c r="AY247" s="17" t="s">
        <v>195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84</v>
      </c>
      <c r="BK247" s="148">
        <f>ROUND(I247*H247,2)</f>
        <v>0</v>
      </c>
      <c r="BL247" s="17" t="s">
        <v>202</v>
      </c>
      <c r="BM247" s="147" t="s">
        <v>2731</v>
      </c>
    </row>
    <row r="248" spans="2:65" s="12" customFormat="1" ht="10.199999999999999">
      <c r="B248" s="149"/>
      <c r="D248" s="150" t="s">
        <v>204</v>
      </c>
      <c r="E248" s="151" t="s">
        <v>1</v>
      </c>
      <c r="F248" s="152" t="s">
        <v>1540</v>
      </c>
      <c r="H248" s="151" t="s">
        <v>1</v>
      </c>
      <c r="I248" s="153"/>
      <c r="L248" s="149"/>
      <c r="M248" s="154"/>
      <c r="T248" s="155"/>
      <c r="AT248" s="151" t="s">
        <v>204</v>
      </c>
      <c r="AU248" s="151" t="s">
        <v>86</v>
      </c>
      <c r="AV248" s="12" t="s">
        <v>84</v>
      </c>
      <c r="AW248" s="12" t="s">
        <v>32</v>
      </c>
      <c r="AX248" s="12" t="s">
        <v>77</v>
      </c>
      <c r="AY248" s="151" t="s">
        <v>195</v>
      </c>
    </row>
    <row r="249" spans="2:65" s="13" customFormat="1" ht="10.199999999999999">
      <c r="B249" s="156"/>
      <c r="D249" s="150" t="s">
        <v>204</v>
      </c>
      <c r="E249" s="157" t="s">
        <v>1</v>
      </c>
      <c r="F249" s="158" t="s">
        <v>2697</v>
      </c>
      <c r="H249" s="159">
        <v>152.19999999999999</v>
      </c>
      <c r="I249" s="160"/>
      <c r="L249" s="156"/>
      <c r="M249" s="161"/>
      <c r="T249" s="162"/>
      <c r="AT249" s="157" t="s">
        <v>204</v>
      </c>
      <c r="AU249" s="157" t="s">
        <v>86</v>
      </c>
      <c r="AV249" s="13" t="s">
        <v>86</v>
      </c>
      <c r="AW249" s="13" t="s">
        <v>32</v>
      </c>
      <c r="AX249" s="13" t="s">
        <v>77</v>
      </c>
      <c r="AY249" s="157" t="s">
        <v>195</v>
      </c>
    </row>
    <row r="250" spans="2:65" s="14" customFormat="1" ht="10.199999999999999">
      <c r="B250" s="163"/>
      <c r="D250" s="150" t="s">
        <v>204</v>
      </c>
      <c r="E250" s="164" t="s">
        <v>1</v>
      </c>
      <c r="F250" s="165" t="s">
        <v>220</v>
      </c>
      <c r="H250" s="166">
        <v>152.19999999999999</v>
      </c>
      <c r="I250" s="167"/>
      <c r="L250" s="163"/>
      <c r="M250" s="168"/>
      <c r="T250" s="169"/>
      <c r="AT250" s="164" t="s">
        <v>204</v>
      </c>
      <c r="AU250" s="164" t="s">
        <v>86</v>
      </c>
      <c r="AV250" s="14" t="s">
        <v>202</v>
      </c>
      <c r="AW250" s="14" t="s">
        <v>32</v>
      </c>
      <c r="AX250" s="14" t="s">
        <v>84</v>
      </c>
      <c r="AY250" s="164" t="s">
        <v>195</v>
      </c>
    </row>
    <row r="251" spans="2:65" s="1" customFormat="1" ht="24.15" customHeight="1">
      <c r="B251" s="32"/>
      <c r="C251" s="136" t="s">
        <v>378</v>
      </c>
      <c r="D251" s="136" t="s">
        <v>197</v>
      </c>
      <c r="E251" s="137" t="s">
        <v>1541</v>
      </c>
      <c r="F251" s="138" t="s">
        <v>1542</v>
      </c>
      <c r="G251" s="139" t="s">
        <v>200</v>
      </c>
      <c r="H251" s="140">
        <v>152.19999999999999</v>
      </c>
      <c r="I251" s="141"/>
      <c r="J251" s="142">
        <f>ROUND(I251*H251,2)</f>
        <v>0</v>
      </c>
      <c r="K251" s="138" t="s">
        <v>201</v>
      </c>
      <c r="L251" s="32"/>
      <c r="M251" s="143" t="s">
        <v>1</v>
      </c>
      <c r="N251" s="144" t="s">
        <v>42</v>
      </c>
      <c r="P251" s="145">
        <f>O251*H251</f>
        <v>0</v>
      </c>
      <c r="Q251" s="145">
        <v>6.0099999999999997E-3</v>
      </c>
      <c r="R251" s="145">
        <f>Q251*H251</f>
        <v>0.91472199999999992</v>
      </c>
      <c r="S251" s="145">
        <v>0</v>
      </c>
      <c r="T251" s="146">
        <f>S251*H251</f>
        <v>0</v>
      </c>
      <c r="AR251" s="147" t="s">
        <v>202</v>
      </c>
      <c r="AT251" s="147" t="s">
        <v>197</v>
      </c>
      <c r="AU251" s="147" t="s">
        <v>86</v>
      </c>
      <c r="AY251" s="17" t="s">
        <v>195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84</v>
      </c>
      <c r="BK251" s="148">
        <f>ROUND(I251*H251,2)</f>
        <v>0</v>
      </c>
      <c r="BL251" s="17" t="s">
        <v>202</v>
      </c>
      <c r="BM251" s="147" t="s">
        <v>2732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2697</v>
      </c>
      <c r="H252" s="159">
        <v>152.19999999999999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84</v>
      </c>
      <c r="AY252" s="157" t="s">
        <v>195</v>
      </c>
    </row>
    <row r="253" spans="2:65" s="1" customFormat="1" ht="21.75" customHeight="1">
      <c r="B253" s="32"/>
      <c r="C253" s="136" t="s">
        <v>383</v>
      </c>
      <c r="D253" s="136" t="s">
        <v>197</v>
      </c>
      <c r="E253" s="137" t="s">
        <v>1544</v>
      </c>
      <c r="F253" s="138" t="s">
        <v>1545</v>
      </c>
      <c r="G253" s="139" t="s">
        <v>200</v>
      </c>
      <c r="H253" s="140">
        <v>152.19999999999999</v>
      </c>
      <c r="I253" s="141"/>
      <c r="J253" s="142">
        <f>ROUND(I253*H253,2)</f>
        <v>0</v>
      </c>
      <c r="K253" s="138" t="s">
        <v>201</v>
      </c>
      <c r="L253" s="32"/>
      <c r="M253" s="143" t="s">
        <v>1</v>
      </c>
      <c r="N253" s="144" t="s">
        <v>42</v>
      </c>
      <c r="P253" s="145">
        <f>O253*H253</f>
        <v>0</v>
      </c>
      <c r="Q253" s="145">
        <v>3.1E-4</v>
      </c>
      <c r="R253" s="145">
        <f>Q253*H253</f>
        <v>4.7181999999999995E-2</v>
      </c>
      <c r="S253" s="145">
        <v>0</v>
      </c>
      <c r="T253" s="146">
        <f>S253*H253</f>
        <v>0</v>
      </c>
      <c r="AR253" s="147" t="s">
        <v>202</v>
      </c>
      <c r="AT253" s="147" t="s">
        <v>197</v>
      </c>
      <c r="AU253" s="147" t="s">
        <v>86</v>
      </c>
      <c r="AY253" s="17" t="s">
        <v>195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7" t="s">
        <v>84</v>
      </c>
      <c r="BK253" s="148">
        <f>ROUND(I253*H253,2)</f>
        <v>0</v>
      </c>
      <c r="BL253" s="17" t="s">
        <v>202</v>
      </c>
      <c r="BM253" s="147" t="s">
        <v>2733</v>
      </c>
    </row>
    <row r="254" spans="2:65" s="13" customFormat="1" ht="10.199999999999999">
      <c r="B254" s="156"/>
      <c r="D254" s="150" t="s">
        <v>204</v>
      </c>
      <c r="E254" s="157" t="s">
        <v>1</v>
      </c>
      <c r="F254" s="158" t="s">
        <v>2697</v>
      </c>
      <c r="H254" s="159">
        <v>152.19999999999999</v>
      </c>
      <c r="I254" s="160"/>
      <c r="L254" s="156"/>
      <c r="M254" s="161"/>
      <c r="T254" s="162"/>
      <c r="AT254" s="157" t="s">
        <v>204</v>
      </c>
      <c r="AU254" s="157" t="s">
        <v>86</v>
      </c>
      <c r="AV254" s="13" t="s">
        <v>86</v>
      </c>
      <c r="AW254" s="13" t="s">
        <v>32</v>
      </c>
      <c r="AX254" s="13" t="s">
        <v>84</v>
      </c>
      <c r="AY254" s="157" t="s">
        <v>195</v>
      </c>
    </row>
    <row r="255" spans="2:65" s="1" customFormat="1" ht="33" customHeight="1">
      <c r="B255" s="32"/>
      <c r="C255" s="136" t="s">
        <v>389</v>
      </c>
      <c r="D255" s="136" t="s">
        <v>197</v>
      </c>
      <c r="E255" s="137" t="s">
        <v>1547</v>
      </c>
      <c r="F255" s="138" t="s">
        <v>1548</v>
      </c>
      <c r="G255" s="139" t="s">
        <v>200</v>
      </c>
      <c r="H255" s="140">
        <v>152.19999999999999</v>
      </c>
      <c r="I255" s="141"/>
      <c r="J255" s="142">
        <f>ROUND(I255*H255,2)</f>
        <v>0</v>
      </c>
      <c r="K255" s="138" t="s">
        <v>201</v>
      </c>
      <c r="L255" s="32"/>
      <c r="M255" s="143" t="s">
        <v>1</v>
      </c>
      <c r="N255" s="144" t="s">
        <v>42</v>
      </c>
      <c r="P255" s="145">
        <f>O255*H255</f>
        <v>0</v>
      </c>
      <c r="Q255" s="145">
        <v>0.10373</v>
      </c>
      <c r="R255" s="145">
        <f>Q255*H255</f>
        <v>15.787706</v>
      </c>
      <c r="S255" s="145">
        <v>0</v>
      </c>
      <c r="T255" s="146">
        <f>S255*H255</f>
        <v>0</v>
      </c>
      <c r="AR255" s="147" t="s">
        <v>202</v>
      </c>
      <c r="AT255" s="147" t="s">
        <v>197</v>
      </c>
      <c r="AU255" s="147" t="s">
        <v>86</v>
      </c>
      <c r="AY255" s="17" t="s">
        <v>195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84</v>
      </c>
      <c r="BK255" s="148">
        <f>ROUND(I255*H255,2)</f>
        <v>0</v>
      </c>
      <c r="BL255" s="17" t="s">
        <v>202</v>
      </c>
      <c r="BM255" s="147" t="s">
        <v>2734</v>
      </c>
    </row>
    <row r="256" spans="2:65" s="13" customFormat="1" ht="10.199999999999999">
      <c r="B256" s="156"/>
      <c r="D256" s="150" t="s">
        <v>204</v>
      </c>
      <c r="E256" s="157" t="s">
        <v>1</v>
      </c>
      <c r="F256" s="158" t="s">
        <v>2697</v>
      </c>
      <c r="H256" s="159">
        <v>152.19999999999999</v>
      </c>
      <c r="I256" s="160"/>
      <c r="L256" s="156"/>
      <c r="M256" s="161"/>
      <c r="T256" s="162"/>
      <c r="AT256" s="157" t="s">
        <v>204</v>
      </c>
      <c r="AU256" s="157" t="s">
        <v>86</v>
      </c>
      <c r="AV256" s="13" t="s">
        <v>86</v>
      </c>
      <c r="AW256" s="13" t="s">
        <v>32</v>
      </c>
      <c r="AX256" s="13" t="s">
        <v>84</v>
      </c>
      <c r="AY256" s="157" t="s">
        <v>195</v>
      </c>
    </row>
    <row r="257" spans="2:65" s="11" customFormat="1" ht="22.8" customHeight="1">
      <c r="B257" s="124"/>
      <c r="D257" s="125" t="s">
        <v>76</v>
      </c>
      <c r="E257" s="134" t="s">
        <v>230</v>
      </c>
      <c r="F257" s="134" t="s">
        <v>793</v>
      </c>
      <c r="I257" s="127"/>
      <c r="J257" s="135">
        <f>BK257</f>
        <v>0</v>
      </c>
      <c r="L257" s="124"/>
      <c r="M257" s="129"/>
      <c r="P257" s="130">
        <f>SUM(P258:P260)</f>
        <v>0</v>
      </c>
      <c r="R257" s="130">
        <f>SUM(R258:R260)</f>
        <v>5.6446800000000001</v>
      </c>
      <c r="T257" s="131">
        <f>SUM(T258:T260)</f>
        <v>0</v>
      </c>
      <c r="AR257" s="125" t="s">
        <v>84</v>
      </c>
      <c r="AT257" s="132" t="s">
        <v>76</v>
      </c>
      <c r="AU257" s="132" t="s">
        <v>84</v>
      </c>
      <c r="AY257" s="125" t="s">
        <v>195</v>
      </c>
      <c r="BK257" s="133">
        <f>SUM(BK258:BK260)</f>
        <v>0</v>
      </c>
    </row>
    <row r="258" spans="2:65" s="1" customFormat="1" ht="24.15" customHeight="1">
      <c r="B258" s="32"/>
      <c r="C258" s="136" t="s">
        <v>394</v>
      </c>
      <c r="D258" s="136" t="s">
        <v>197</v>
      </c>
      <c r="E258" s="137" t="s">
        <v>1550</v>
      </c>
      <c r="F258" s="138" t="s">
        <v>1551</v>
      </c>
      <c r="G258" s="139" t="s">
        <v>200</v>
      </c>
      <c r="H258" s="140">
        <v>25.5</v>
      </c>
      <c r="I258" s="141"/>
      <c r="J258" s="142">
        <f>ROUND(I258*H258,2)</f>
        <v>0</v>
      </c>
      <c r="K258" s="138" t="s">
        <v>201</v>
      </c>
      <c r="L258" s="32"/>
      <c r="M258" s="143" t="s">
        <v>1</v>
      </c>
      <c r="N258" s="144" t="s">
        <v>42</v>
      </c>
      <c r="P258" s="145">
        <f>O258*H258</f>
        <v>0</v>
      </c>
      <c r="Q258" s="145">
        <v>0.22136</v>
      </c>
      <c r="R258" s="145">
        <f>Q258*H258</f>
        <v>5.6446800000000001</v>
      </c>
      <c r="S258" s="145">
        <v>0</v>
      </c>
      <c r="T258" s="146">
        <f>S258*H258</f>
        <v>0</v>
      </c>
      <c r="AR258" s="147" t="s">
        <v>202</v>
      </c>
      <c r="AT258" s="147" t="s">
        <v>197</v>
      </c>
      <c r="AU258" s="147" t="s">
        <v>86</v>
      </c>
      <c r="AY258" s="17" t="s">
        <v>195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84</v>
      </c>
      <c r="BK258" s="148">
        <f>ROUND(I258*H258,2)</f>
        <v>0</v>
      </c>
      <c r="BL258" s="17" t="s">
        <v>202</v>
      </c>
      <c r="BM258" s="147" t="s">
        <v>2735</v>
      </c>
    </row>
    <row r="259" spans="2:65" s="12" customFormat="1" ht="10.199999999999999">
      <c r="B259" s="149"/>
      <c r="D259" s="150" t="s">
        <v>204</v>
      </c>
      <c r="E259" s="151" t="s">
        <v>1</v>
      </c>
      <c r="F259" s="152" t="s">
        <v>1553</v>
      </c>
      <c r="H259" s="151" t="s">
        <v>1</v>
      </c>
      <c r="I259" s="153"/>
      <c r="L259" s="149"/>
      <c r="M259" s="154"/>
      <c r="T259" s="155"/>
      <c r="AT259" s="151" t="s">
        <v>204</v>
      </c>
      <c r="AU259" s="151" t="s">
        <v>86</v>
      </c>
      <c r="AV259" s="12" t="s">
        <v>84</v>
      </c>
      <c r="AW259" s="12" t="s">
        <v>32</v>
      </c>
      <c r="AX259" s="12" t="s">
        <v>77</v>
      </c>
      <c r="AY259" s="151" t="s">
        <v>195</v>
      </c>
    </row>
    <row r="260" spans="2:65" s="13" customFormat="1" ht="10.199999999999999">
      <c r="B260" s="156"/>
      <c r="D260" s="150" t="s">
        <v>204</v>
      </c>
      <c r="E260" s="157" t="s">
        <v>1</v>
      </c>
      <c r="F260" s="158" t="s">
        <v>2341</v>
      </c>
      <c r="H260" s="159">
        <v>25.5</v>
      </c>
      <c r="I260" s="160"/>
      <c r="L260" s="156"/>
      <c r="M260" s="161"/>
      <c r="T260" s="162"/>
      <c r="AT260" s="157" t="s">
        <v>204</v>
      </c>
      <c r="AU260" s="157" t="s">
        <v>86</v>
      </c>
      <c r="AV260" s="13" t="s">
        <v>86</v>
      </c>
      <c r="AW260" s="13" t="s">
        <v>32</v>
      </c>
      <c r="AX260" s="13" t="s">
        <v>84</v>
      </c>
      <c r="AY260" s="157" t="s">
        <v>195</v>
      </c>
    </row>
    <row r="261" spans="2:65" s="11" customFormat="1" ht="22.8" customHeight="1">
      <c r="B261" s="124"/>
      <c r="D261" s="125" t="s">
        <v>76</v>
      </c>
      <c r="E261" s="134" t="s">
        <v>240</v>
      </c>
      <c r="F261" s="134" t="s">
        <v>241</v>
      </c>
      <c r="I261" s="127"/>
      <c r="J261" s="135">
        <f>BK261</f>
        <v>0</v>
      </c>
      <c r="L261" s="124"/>
      <c r="M261" s="129"/>
      <c r="P261" s="130">
        <f>SUM(P262:P282)</f>
        <v>0</v>
      </c>
      <c r="R261" s="130">
        <f>SUM(R262:R282)</f>
        <v>3.4102690000000009</v>
      </c>
      <c r="T261" s="131">
        <f>SUM(T262:T282)</f>
        <v>0</v>
      </c>
      <c r="AR261" s="125" t="s">
        <v>84</v>
      </c>
      <c r="AT261" s="132" t="s">
        <v>76</v>
      </c>
      <c r="AU261" s="132" t="s">
        <v>84</v>
      </c>
      <c r="AY261" s="125" t="s">
        <v>195</v>
      </c>
      <c r="BK261" s="133">
        <f>SUM(BK262:BK282)</f>
        <v>0</v>
      </c>
    </row>
    <row r="262" spans="2:65" s="1" customFormat="1" ht="24.15" customHeight="1">
      <c r="B262" s="32"/>
      <c r="C262" s="136" t="s">
        <v>403</v>
      </c>
      <c r="D262" s="136" t="s">
        <v>197</v>
      </c>
      <c r="E262" s="137" t="s">
        <v>1555</v>
      </c>
      <c r="F262" s="138" t="s">
        <v>1556</v>
      </c>
      <c r="G262" s="139" t="s">
        <v>329</v>
      </c>
      <c r="H262" s="140">
        <v>20.100000000000001</v>
      </c>
      <c r="I262" s="141"/>
      <c r="J262" s="142">
        <f>ROUND(I262*H262,2)</f>
        <v>0</v>
      </c>
      <c r="K262" s="138" t="s">
        <v>249</v>
      </c>
      <c r="L262" s="32"/>
      <c r="M262" s="143" t="s">
        <v>1</v>
      </c>
      <c r="N262" s="144" t="s">
        <v>42</v>
      </c>
      <c r="P262" s="145">
        <f>O262*H262</f>
        <v>0</v>
      </c>
      <c r="Q262" s="145">
        <v>2.7599999999999999E-3</v>
      </c>
      <c r="R262" s="145">
        <f>Q262*H262</f>
        <v>5.5476000000000004E-2</v>
      </c>
      <c r="S262" s="145">
        <v>0</v>
      </c>
      <c r="T262" s="146">
        <f>S262*H262</f>
        <v>0</v>
      </c>
      <c r="AR262" s="147" t="s">
        <v>202</v>
      </c>
      <c r="AT262" s="147" t="s">
        <v>197</v>
      </c>
      <c r="AU262" s="147" t="s">
        <v>86</v>
      </c>
      <c r="AY262" s="17" t="s">
        <v>195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7" t="s">
        <v>84</v>
      </c>
      <c r="BK262" s="148">
        <f>ROUND(I262*H262,2)</f>
        <v>0</v>
      </c>
      <c r="BL262" s="17" t="s">
        <v>202</v>
      </c>
      <c r="BM262" s="147" t="s">
        <v>2736</v>
      </c>
    </row>
    <row r="263" spans="2:65" s="1" customFormat="1" ht="28.8">
      <c r="B263" s="32"/>
      <c r="D263" s="150" t="s">
        <v>251</v>
      </c>
      <c r="F263" s="170" t="s">
        <v>252</v>
      </c>
      <c r="I263" s="171"/>
      <c r="L263" s="32"/>
      <c r="M263" s="172"/>
      <c r="T263" s="56"/>
      <c r="AT263" s="17" t="s">
        <v>251</v>
      </c>
      <c r="AU263" s="17" t="s">
        <v>86</v>
      </c>
    </row>
    <row r="264" spans="2:65" s="13" customFormat="1" ht="10.199999999999999">
      <c r="B264" s="156"/>
      <c r="D264" s="150" t="s">
        <v>204</v>
      </c>
      <c r="E264" s="157" t="s">
        <v>1</v>
      </c>
      <c r="F264" s="158" t="s">
        <v>2737</v>
      </c>
      <c r="H264" s="159">
        <v>20.100000000000001</v>
      </c>
      <c r="I264" s="160"/>
      <c r="L264" s="156"/>
      <c r="M264" s="161"/>
      <c r="T264" s="162"/>
      <c r="AT264" s="157" t="s">
        <v>204</v>
      </c>
      <c r="AU264" s="157" t="s">
        <v>86</v>
      </c>
      <c r="AV264" s="13" t="s">
        <v>86</v>
      </c>
      <c r="AW264" s="13" t="s">
        <v>32</v>
      </c>
      <c r="AX264" s="13" t="s">
        <v>84</v>
      </c>
      <c r="AY264" s="157" t="s">
        <v>195</v>
      </c>
    </row>
    <row r="265" spans="2:65" s="1" customFormat="1" ht="24.15" customHeight="1">
      <c r="B265" s="32"/>
      <c r="C265" s="136" t="s">
        <v>409</v>
      </c>
      <c r="D265" s="136" t="s">
        <v>197</v>
      </c>
      <c r="E265" s="137" t="s">
        <v>1559</v>
      </c>
      <c r="F265" s="138" t="s">
        <v>1560</v>
      </c>
      <c r="G265" s="139" t="s">
        <v>329</v>
      </c>
      <c r="H265" s="140">
        <v>20.100000000000001</v>
      </c>
      <c r="I265" s="141"/>
      <c r="J265" s="142">
        <f>ROUND(I265*H265,2)</f>
        <v>0</v>
      </c>
      <c r="K265" s="138" t="s">
        <v>201</v>
      </c>
      <c r="L265" s="32"/>
      <c r="M265" s="143" t="s">
        <v>1</v>
      </c>
      <c r="N265" s="144" t="s">
        <v>42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202</v>
      </c>
      <c r="AT265" s="147" t="s">
        <v>197</v>
      </c>
      <c r="AU265" s="147" t="s">
        <v>86</v>
      </c>
      <c r="AY265" s="17" t="s">
        <v>195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84</v>
      </c>
      <c r="BK265" s="148">
        <f>ROUND(I265*H265,2)</f>
        <v>0</v>
      </c>
      <c r="BL265" s="17" t="s">
        <v>202</v>
      </c>
      <c r="BM265" s="147" t="s">
        <v>2738</v>
      </c>
    </row>
    <row r="266" spans="2:65" s="13" customFormat="1" ht="10.199999999999999">
      <c r="B266" s="156"/>
      <c r="D266" s="150" t="s">
        <v>204</v>
      </c>
      <c r="E266" s="157" t="s">
        <v>1</v>
      </c>
      <c r="F266" s="158" t="s">
        <v>2739</v>
      </c>
      <c r="H266" s="159">
        <v>20.100000000000001</v>
      </c>
      <c r="I266" s="160"/>
      <c r="L266" s="156"/>
      <c r="M266" s="161"/>
      <c r="T266" s="162"/>
      <c r="AT266" s="157" t="s">
        <v>204</v>
      </c>
      <c r="AU266" s="157" t="s">
        <v>86</v>
      </c>
      <c r="AV266" s="13" t="s">
        <v>86</v>
      </c>
      <c r="AW266" s="13" t="s">
        <v>32</v>
      </c>
      <c r="AX266" s="13" t="s">
        <v>84</v>
      </c>
      <c r="AY266" s="157" t="s">
        <v>195</v>
      </c>
    </row>
    <row r="267" spans="2:65" s="1" customFormat="1" ht="24.15" customHeight="1">
      <c r="B267" s="32"/>
      <c r="C267" s="136" t="s">
        <v>416</v>
      </c>
      <c r="D267" s="136" t="s">
        <v>197</v>
      </c>
      <c r="E267" s="137" t="s">
        <v>2346</v>
      </c>
      <c r="F267" s="138" t="s">
        <v>1564</v>
      </c>
      <c r="G267" s="139" t="s">
        <v>244</v>
      </c>
      <c r="H267" s="140">
        <v>4</v>
      </c>
      <c r="I267" s="141"/>
      <c r="J267" s="142">
        <f>ROUND(I267*H267,2)</f>
        <v>0</v>
      </c>
      <c r="K267" s="138" t="s">
        <v>201</v>
      </c>
      <c r="L267" s="32"/>
      <c r="M267" s="143" t="s">
        <v>1</v>
      </c>
      <c r="N267" s="144" t="s">
        <v>42</v>
      </c>
      <c r="P267" s="145">
        <f>O267*H267</f>
        <v>0</v>
      </c>
      <c r="Q267" s="145">
        <v>0.45937</v>
      </c>
      <c r="R267" s="145">
        <f>Q267*H267</f>
        <v>1.83748</v>
      </c>
      <c r="S267" s="145">
        <v>0</v>
      </c>
      <c r="T267" s="146">
        <f>S267*H267</f>
        <v>0</v>
      </c>
      <c r="AR267" s="147" t="s">
        <v>202</v>
      </c>
      <c r="AT267" s="147" t="s">
        <v>197</v>
      </c>
      <c r="AU267" s="147" t="s">
        <v>86</v>
      </c>
      <c r="AY267" s="17" t="s">
        <v>195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84</v>
      </c>
      <c r="BK267" s="148">
        <f>ROUND(I267*H267,2)</f>
        <v>0</v>
      </c>
      <c r="BL267" s="17" t="s">
        <v>202</v>
      </c>
      <c r="BM267" s="147" t="s">
        <v>2740</v>
      </c>
    </row>
    <row r="268" spans="2:65" s="13" customFormat="1" ht="10.199999999999999">
      <c r="B268" s="156"/>
      <c r="D268" s="150" t="s">
        <v>204</v>
      </c>
      <c r="E268" s="157" t="s">
        <v>1</v>
      </c>
      <c r="F268" s="158" t="s">
        <v>202</v>
      </c>
      <c r="H268" s="159">
        <v>4</v>
      </c>
      <c r="I268" s="160"/>
      <c r="L268" s="156"/>
      <c r="M268" s="161"/>
      <c r="T268" s="162"/>
      <c r="AT268" s="157" t="s">
        <v>204</v>
      </c>
      <c r="AU268" s="157" t="s">
        <v>86</v>
      </c>
      <c r="AV268" s="13" t="s">
        <v>86</v>
      </c>
      <c r="AW268" s="13" t="s">
        <v>32</v>
      </c>
      <c r="AX268" s="13" t="s">
        <v>84</v>
      </c>
      <c r="AY268" s="157" t="s">
        <v>195</v>
      </c>
    </row>
    <row r="269" spans="2:65" s="1" customFormat="1" ht="24.15" customHeight="1">
      <c r="B269" s="32"/>
      <c r="C269" s="136" t="s">
        <v>423</v>
      </c>
      <c r="D269" s="136" t="s">
        <v>197</v>
      </c>
      <c r="E269" s="137" t="s">
        <v>1566</v>
      </c>
      <c r="F269" s="138" t="s">
        <v>1567</v>
      </c>
      <c r="G269" s="139" t="s">
        <v>244</v>
      </c>
      <c r="H269" s="140">
        <v>3</v>
      </c>
      <c r="I269" s="141"/>
      <c r="J269" s="142">
        <f>ROUND(I269*H269,2)</f>
        <v>0</v>
      </c>
      <c r="K269" s="138" t="s">
        <v>201</v>
      </c>
      <c r="L269" s="32"/>
      <c r="M269" s="143" t="s">
        <v>1</v>
      </c>
      <c r="N269" s="144" t="s">
        <v>42</v>
      </c>
      <c r="P269" s="145">
        <f>O269*H269</f>
        <v>0</v>
      </c>
      <c r="Q269" s="145">
        <v>0.09</v>
      </c>
      <c r="R269" s="145">
        <f>Q269*H269</f>
        <v>0.27</v>
      </c>
      <c r="S269" s="145">
        <v>0</v>
      </c>
      <c r="T269" s="146">
        <f>S269*H269</f>
        <v>0</v>
      </c>
      <c r="AR269" s="147" t="s">
        <v>202</v>
      </c>
      <c r="AT269" s="147" t="s">
        <v>197</v>
      </c>
      <c r="AU269" s="147" t="s">
        <v>86</v>
      </c>
      <c r="AY269" s="17" t="s">
        <v>195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84</v>
      </c>
      <c r="BK269" s="148">
        <f>ROUND(I269*H269,2)</f>
        <v>0</v>
      </c>
      <c r="BL269" s="17" t="s">
        <v>202</v>
      </c>
      <c r="BM269" s="147" t="s">
        <v>2741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100</v>
      </c>
      <c r="H270" s="159">
        <v>3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77</v>
      </c>
      <c r="AY270" s="157" t="s">
        <v>195</v>
      </c>
    </row>
    <row r="271" spans="2:65" s="14" customFormat="1" ht="10.199999999999999">
      <c r="B271" s="163"/>
      <c r="D271" s="150" t="s">
        <v>204</v>
      </c>
      <c r="E271" s="164" t="s">
        <v>1</v>
      </c>
      <c r="F271" s="165" t="s">
        <v>220</v>
      </c>
      <c r="H271" s="166">
        <v>3</v>
      </c>
      <c r="I271" s="167"/>
      <c r="L271" s="163"/>
      <c r="M271" s="168"/>
      <c r="T271" s="169"/>
      <c r="AT271" s="164" t="s">
        <v>204</v>
      </c>
      <c r="AU271" s="164" t="s">
        <v>86</v>
      </c>
      <c r="AV271" s="14" t="s">
        <v>202</v>
      </c>
      <c r="AW271" s="14" t="s">
        <v>32</v>
      </c>
      <c r="AX271" s="14" t="s">
        <v>84</v>
      </c>
      <c r="AY271" s="164" t="s">
        <v>195</v>
      </c>
    </row>
    <row r="272" spans="2:65" s="1" customFormat="1" ht="24.15" customHeight="1">
      <c r="B272" s="32"/>
      <c r="C272" s="183" t="s">
        <v>429</v>
      </c>
      <c r="D272" s="183" t="s">
        <v>612</v>
      </c>
      <c r="E272" s="184" t="s">
        <v>1569</v>
      </c>
      <c r="F272" s="185" t="s">
        <v>1570</v>
      </c>
      <c r="G272" s="186" t="s">
        <v>244</v>
      </c>
      <c r="H272" s="187">
        <v>3</v>
      </c>
      <c r="I272" s="188"/>
      <c r="J272" s="189">
        <f>ROUND(I272*H272,2)</f>
        <v>0</v>
      </c>
      <c r="K272" s="185" t="s">
        <v>201</v>
      </c>
      <c r="L272" s="190"/>
      <c r="M272" s="191" t="s">
        <v>1</v>
      </c>
      <c r="N272" s="192" t="s">
        <v>42</v>
      </c>
      <c r="P272" s="145">
        <f>O272*H272</f>
        <v>0</v>
      </c>
      <c r="Q272" s="145">
        <v>0.19600000000000001</v>
      </c>
      <c r="R272" s="145">
        <f>Q272*H272</f>
        <v>0.58800000000000008</v>
      </c>
      <c r="S272" s="145">
        <v>0</v>
      </c>
      <c r="T272" s="146">
        <f>S272*H272</f>
        <v>0</v>
      </c>
      <c r="AR272" s="147" t="s">
        <v>240</v>
      </c>
      <c r="AT272" s="147" t="s">
        <v>612</v>
      </c>
      <c r="AU272" s="147" t="s">
        <v>86</v>
      </c>
      <c r="AY272" s="17" t="s">
        <v>195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84</v>
      </c>
      <c r="BK272" s="148">
        <f>ROUND(I272*H272,2)</f>
        <v>0</v>
      </c>
      <c r="BL272" s="17" t="s">
        <v>202</v>
      </c>
      <c r="BM272" s="147" t="s">
        <v>2742</v>
      </c>
    </row>
    <row r="273" spans="2:65" s="13" customFormat="1" ht="10.199999999999999">
      <c r="B273" s="156"/>
      <c r="D273" s="150" t="s">
        <v>204</v>
      </c>
      <c r="E273" s="157" t="s">
        <v>1</v>
      </c>
      <c r="F273" s="158" t="s">
        <v>100</v>
      </c>
      <c r="H273" s="159">
        <v>3</v>
      </c>
      <c r="I273" s="160"/>
      <c r="L273" s="156"/>
      <c r="M273" s="161"/>
      <c r="T273" s="162"/>
      <c r="AT273" s="157" t="s">
        <v>204</v>
      </c>
      <c r="AU273" s="157" t="s">
        <v>86</v>
      </c>
      <c r="AV273" s="13" t="s">
        <v>86</v>
      </c>
      <c r="AW273" s="13" t="s">
        <v>32</v>
      </c>
      <c r="AX273" s="13" t="s">
        <v>84</v>
      </c>
      <c r="AY273" s="157" t="s">
        <v>195</v>
      </c>
    </row>
    <row r="274" spans="2:65" s="1" customFormat="1" ht="24.15" customHeight="1">
      <c r="B274" s="32"/>
      <c r="C274" s="136" t="s">
        <v>436</v>
      </c>
      <c r="D274" s="136" t="s">
        <v>197</v>
      </c>
      <c r="E274" s="137" t="s">
        <v>1572</v>
      </c>
      <c r="F274" s="138" t="s">
        <v>1573</v>
      </c>
      <c r="G274" s="139" t="s">
        <v>244</v>
      </c>
      <c r="H274" s="140">
        <v>3</v>
      </c>
      <c r="I274" s="141"/>
      <c r="J274" s="142">
        <f>ROUND(I274*H274,2)</f>
        <v>0</v>
      </c>
      <c r="K274" s="138" t="s">
        <v>249</v>
      </c>
      <c r="L274" s="32"/>
      <c r="M274" s="143" t="s">
        <v>1</v>
      </c>
      <c r="N274" s="144" t="s">
        <v>42</v>
      </c>
      <c r="P274" s="145">
        <f>O274*H274</f>
        <v>0</v>
      </c>
      <c r="Q274" s="145">
        <v>0.21734000000000001</v>
      </c>
      <c r="R274" s="145">
        <f>Q274*H274</f>
        <v>0.65202000000000004</v>
      </c>
      <c r="S274" s="145">
        <v>0</v>
      </c>
      <c r="T274" s="146">
        <f>S274*H274</f>
        <v>0</v>
      </c>
      <c r="AR274" s="147" t="s">
        <v>202</v>
      </c>
      <c r="AT274" s="147" t="s">
        <v>197</v>
      </c>
      <c r="AU274" s="147" t="s">
        <v>86</v>
      </c>
      <c r="AY274" s="17" t="s">
        <v>195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84</v>
      </c>
      <c r="BK274" s="148">
        <f>ROUND(I274*H274,2)</f>
        <v>0</v>
      </c>
      <c r="BL274" s="17" t="s">
        <v>202</v>
      </c>
      <c r="BM274" s="147" t="s">
        <v>2743</v>
      </c>
    </row>
    <row r="275" spans="2:65" s="1" customFormat="1" ht="28.8">
      <c r="B275" s="32"/>
      <c r="D275" s="150" t="s">
        <v>251</v>
      </c>
      <c r="F275" s="170" t="s">
        <v>252</v>
      </c>
      <c r="I275" s="171"/>
      <c r="L275" s="32"/>
      <c r="M275" s="172"/>
      <c r="T275" s="56"/>
      <c r="AT275" s="17" t="s">
        <v>251</v>
      </c>
      <c r="AU275" s="17" t="s">
        <v>86</v>
      </c>
    </row>
    <row r="276" spans="2:65" s="13" customFormat="1" ht="10.199999999999999">
      <c r="B276" s="156"/>
      <c r="D276" s="150" t="s">
        <v>204</v>
      </c>
      <c r="E276" s="157" t="s">
        <v>1</v>
      </c>
      <c r="F276" s="158" t="s">
        <v>100</v>
      </c>
      <c r="H276" s="159">
        <v>3</v>
      </c>
      <c r="I276" s="160"/>
      <c r="L276" s="156"/>
      <c r="M276" s="161"/>
      <c r="T276" s="162"/>
      <c r="AT276" s="157" t="s">
        <v>204</v>
      </c>
      <c r="AU276" s="157" t="s">
        <v>86</v>
      </c>
      <c r="AV276" s="13" t="s">
        <v>86</v>
      </c>
      <c r="AW276" s="13" t="s">
        <v>32</v>
      </c>
      <c r="AX276" s="13" t="s">
        <v>84</v>
      </c>
      <c r="AY276" s="157" t="s">
        <v>195</v>
      </c>
    </row>
    <row r="277" spans="2:65" s="1" customFormat="1" ht="21.75" customHeight="1">
      <c r="B277" s="32"/>
      <c r="C277" s="136" t="s">
        <v>440</v>
      </c>
      <c r="D277" s="136" t="s">
        <v>197</v>
      </c>
      <c r="E277" s="137" t="s">
        <v>1575</v>
      </c>
      <c r="F277" s="138" t="s">
        <v>1576</v>
      </c>
      <c r="G277" s="139" t="s">
        <v>329</v>
      </c>
      <c r="H277" s="140">
        <v>56.1</v>
      </c>
      <c r="I277" s="141"/>
      <c r="J277" s="142">
        <f>ROUND(I277*H277,2)</f>
        <v>0</v>
      </c>
      <c r="K277" s="138" t="s">
        <v>201</v>
      </c>
      <c r="L277" s="32"/>
      <c r="M277" s="143" t="s">
        <v>1</v>
      </c>
      <c r="N277" s="144" t="s">
        <v>42</v>
      </c>
      <c r="P277" s="145">
        <f>O277*H277</f>
        <v>0</v>
      </c>
      <c r="Q277" s="145">
        <v>1.2999999999999999E-4</v>
      </c>
      <c r="R277" s="145">
        <f>Q277*H277</f>
        <v>7.2929999999999991E-3</v>
      </c>
      <c r="S277" s="145">
        <v>0</v>
      </c>
      <c r="T277" s="146">
        <f>S277*H277</f>
        <v>0</v>
      </c>
      <c r="AR277" s="147" t="s">
        <v>202</v>
      </c>
      <c r="AT277" s="147" t="s">
        <v>197</v>
      </c>
      <c r="AU277" s="147" t="s">
        <v>86</v>
      </c>
      <c r="AY277" s="17" t="s">
        <v>195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84</v>
      </c>
      <c r="BK277" s="148">
        <f>ROUND(I277*H277,2)</f>
        <v>0</v>
      </c>
      <c r="BL277" s="17" t="s">
        <v>202</v>
      </c>
      <c r="BM277" s="147" t="s">
        <v>2744</v>
      </c>
    </row>
    <row r="278" spans="2:65" s="12" customFormat="1" ht="10.199999999999999">
      <c r="B278" s="149"/>
      <c r="D278" s="150" t="s">
        <v>204</v>
      </c>
      <c r="E278" s="151" t="s">
        <v>1</v>
      </c>
      <c r="F278" s="152" t="s">
        <v>1578</v>
      </c>
      <c r="H278" s="151" t="s">
        <v>1</v>
      </c>
      <c r="I278" s="153"/>
      <c r="L278" s="149"/>
      <c r="M278" s="154"/>
      <c r="T278" s="155"/>
      <c r="AT278" s="151" t="s">
        <v>204</v>
      </c>
      <c r="AU278" s="151" t="s">
        <v>86</v>
      </c>
      <c r="AV278" s="12" t="s">
        <v>84</v>
      </c>
      <c r="AW278" s="12" t="s">
        <v>32</v>
      </c>
      <c r="AX278" s="12" t="s">
        <v>77</v>
      </c>
      <c r="AY278" s="151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2737</v>
      </c>
      <c r="H279" s="159">
        <v>20.100000000000001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77</v>
      </c>
      <c r="AY279" s="157" t="s">
        <v>195</v>
      </c>
    </row>
    <row r="280" spans="2:65" s="12" customFormat="1" ht="10.199999999999999">
      <c r="B280" s="149"/>
      <c r="D280" s="150" t="s">
        <v>204</v>
      </c>
      <c r="E280" s="151" t="s">
        <v>1</v>
      </c>
      <c r="F280" s="152" t="s">
        <v>1485</v>
      </c>
      <c r="H280" s="151" t="s">
        <v>1</v>
      </c>
      <c r="I280" s="153"/>
      <c r="L280" s="149"/>
      <c r="M280" s="154"/>
      <c r="T280" s="155"/>
      <c r="AT280" s="151" t="s">
        <v>204</v>
      </c>
      <c r="AU280" s="151" t="s">
        <v>86</v>
      </c>
      <c r="AV280" s="12" t="s">
        <v>84</v>
      </c>
      <c r="AW280" s="12" t="s">
        <v>32</v>
      </c>
      <c r="AX280" s="12" t="s">
        <v>77</v>
      </c>
      <c r="AY280" s="151" t="s">
        <v>195</v>
      </c>
    </row>
    <row r="281" spans="2:65" s="13" customFormat="1" ht="10.199999999999999">
      <c r="B281" s="156"/>
      <c r="D281" s="150" t="s">
        <v>204</v>
      </c>
      <c r="E281" s="157" t="s">
        <v>1</v>
      </c>
      <c r="F281" s="158" t="s">
        <v>423</v>
      </c>
      <c r="H281" s="159">
        <v>36</v>
      </c>
      <c r="I281" s="160"/>
      <c r="L281" s="156"/>
      <c r="M281" s="161"/>
      <c r="T281" s="162"/>
      <c r="AT281" s="157" t="s">
        <v>204</v>
      </c>
      <c r="AU281" s="157" t="s">
        <v>86</v>
      </c>
      <c r="AV281" s="13" t="s">
        <v>86</v>
      </c>
      <c r="AW281" s="13" t="s">
        <v>32</v>
      </c>
      <c r="AX281" s="13" t="s">
        <v>77</v>
      </c>
      <c r="AY281" s="157" t="s">
        <v>195</v>
      </c>
    </row>
    <row r="282" spans="2:65" s="14" customFormat="1" ht="10.199999999999999">
      <c r="B282" s="163"/>
      <c r="D282" s="150" t="s">
        <v>204</v>
      </c>
      <c r="E282" s="164" t="s">
        <v>1</v>
      </c>
      <c r="F282" s="165" t="s">
        <v>220</v>
      </c>
      <c r="H282" s="166">
        <v>56.1</v>
      </c>
      <c r="I282" s="167"/>
      <c r="L282" s="163"/>
      <c r="M282" s="168"/>
      <c r="T282" s="169"/>
      <c r="AT282" s="164" t="s">
        <v>204</v>
      </c>
      <c r="AU282" s="164" t="s">
        <v>86</v>
      </c>
      <c r="AV282" s="14" t="s">
        <v>202</v>
      </c>
      <c r="AW282" s="14" t="s">
        <v>32</v>
      </c>
      <c r="AX282" s="14" t="s">
        <v>84</v>
      </c>
      <c r="AY282" s="164" t="s">
        <v>195</v>
      </c>
    </row>
    <row r="283" spans="2:65" s="11" customFormat="1" ht="22.8" customHeight="1">
      <c r="B283" s="124"/>
      <c r="D283" s="125" t="s">
        <v>76</v>
      </c>
      <c r="E283" s="134" t="s">
        <v>246</v>
      </c>
      <c r="F283" s="134" t="s">
        <v>261</v>
      </c>
      <c r="I283" s="127"/>
      <c r="J283" s="135">
        <f>BK283</f>
        <v>0</v>
      </c>
      <c r="L283" s="124"/>
      <c r="M283" s="129"/>
      <c r="P283" s="130">
        <f>SUM(P284:P291)</f>
        <v>0</v>
      </c>
      <c r="R283" s="130">
        <f>SUM(R284:R291)</f>
        <v>9.3698866800000005</v>
      </c>
      <c r="T283" s="131">
        <f>SUM(T284:T291)</f>
        <v>0</v>
      </c>
      <c r="AR283" s="125" t="s">
        <v>84</v>
      </c>
      <c r="AT283" s="132" t="s">
        <v>76</v>
      </c>
      <c r="AU283" s="132" t="s">
        <v>84</v>
      </c>
      <c r="AY283" s="125" t="s">
        <v>195</v>
      </c>
      <c r="BK283" s="133">
        <f>SUM(BK284:BK291)</f>
        <v>0</v>
      </c>
    </row>
    <row r="284" spans="2:65" s="1" customFormat="1" ht="24.15" customHeight="1">
      <c r="B284" s="32"/>
      <c r="C284" s="136" t="s">
        <v>267</v>
      </c>
      <c r="D284" s="136" t="s">
        <v>197</v>
      </c>
      <c r="E284" s="137" t="s">
        <v>1580</v>
      </c>
      <c r="F284" s="138" t="s">
        <v>1581</v>
      </c>
      <c r="G284" s="139" t="s">
        <v>329</v>
      </c>
      <c r="H284" s="140">
        <v>36.299999999999997</v>
      </c>
      <c r="I284" s="141"/>
      <c r="J284" s="142">
        <f>ROUND(I284*H284,2)</f>
        <v>0</v>
      </c>
      <c r="K284" s="138" t="s">
        <v>1582</v>
      </c>
      <c r="L284" s="32"/>
      <c r="M284" s="143" t="s">
        <v>1</v>
      </c>
      <c r="N284" s="144" t="s">
        <v>42</v>
      </c>
      <c r="P284" s="145">
        <f>O284*H284</f>
        <v>0</v>
      </c>
      <c r="Q284" s="145">
        <v>0.12095</v>
      </c>
      <c r="R284" s="145">
        <f>Q284*H284</f>
        <v>4.390485</v>
      </c>
      <c r="S284" s="145">
        <v>0</v>
      </c>
      <c r="T284" s="146">
        <f>S284*H284</f>
        <v>0</v>
      </c>
      <c r="AR284" s="147" t="s">
        <v>202</v>
      </c>
      <c r="AT284" s="147" t="s">
        <v>197</v>
      </c>
      <c r="AU284" s="147" t="s">
        <v>86</v>
      </c>
      <c r="AY284" s="17" t="s">
        <v>195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84</v>
      </c>
      <c r="BK284" s="148">
        <f>ROUND(I284*H284,2)</f>
        <v>0</v>
      </c>
      <c r="BL284" s="17" t="s">
        <v>202</v>
      </c>
      <c r="BM284" s="147" t="s">
        <v>2745</v>
      </c>
    </row>
    <row r="285" spans="2:65" s="12" customFormat="1" ht="10.199999999999999">
      <c r="B285" s="149"/>
      <c r="D285" s="150" t="s">
        <v>204</v>
      </c>
      <c r="E285" s="151" t="s">
        <v>1</v>
      </c>
      <c r="F285" s="152" t="s">
        <v>205</v>
      </c>
      <c r="H285" s="151" t="s">
        <v>1</v>
      </c>
      <c r="I285" s="153"/>
      <c r="L285" s="149"/>
      <c r="M285" s="154"/>
      <c r="T285" s="155"/>
      <c r="AT285" s="151" t="s">
        <v>204</v>
      </c>
      <c r="AU285" s="151" t="s">
        <v>86</v>
      </c>
      <c r="AV285" s="12" t="s">
        <v>84</v>
      </c>
      <c r="AW285" s="12" t="s">
        <v>32</v>
      </c>
      <c r="AX285" s="12" t="s">
        <v>77</v>
      </c>
      <c r="AY285" s="151" t="s">
        <v>195</v>
      </c>
    </row>
    <row r="286" spans="2:65" s="13" customFormat="1" ht="10.199999999999999">
      <c r="B286" s="156"/>
      <c r="D286" s="150" t="s">
        <v>204</v>
      </c>
      <c r="E286" s="157" t="s">
        <v>1</v>
      </c>
      <c r="F286" s="158" t="s">
        <v>2746</v>
      </c>
      <c r="H286" s="159">
        <v>36.299999999999997</v>
      </c>
      <c r="I286" s="160"/>
      <c r="L286" s="156"/>
      <c r="M286" s="161"/>
      <c r="T286" s="162"/>
      <c r="AT286" s="157" t="s">
        <v>204</v>
      </c>
      <c r="AU286" s="157" t="s">
        <v>86</v>
      </c>
      <c r="AV286" s="13" t="s">
        <v>86</v>
      </c>
      <c r="AW286" s="13" t="s">
        <v>32</v>
      </c>
      <c r="AX286" s="13" t="s">
        <v>84</v>
      </c>
      <c r="AY286" s="157" t="s">
        <v>195</v>
      </c>
    </row>
    <row r="287" spans="2:65" s="1" customFormat="1" ht="16.5" customHeight="1">
      <c r="B287" s="32"/>
      <c r="C287" s="183" t="s">
        <v>451</v>
      </c>
      <c r="D287" s="183" t="s">
        <v>612</v>
      </c>
      <c r="E287" s="184" t="s">
        <v>1584</v>
      </c>
      <c r="F287" s="185" t="s">
        <v>1585</v>
      </c>
      <c r="G287" s="186" t="s">
        <v>329</v>
      </c>
      <c r="H287" s="187">
        <v>37.026000000000003</v>
      </c>
      <c r="I287" s="188"/>
      <c r="J287" s="189">
        <f>ROUND(I287*H287,2)</f>
        <v>0</v>
      </c>
      <c r="K287" s="185" t="s">
        <v>1582</v>
      </c>
      <c r="L287" s="190"/>
      <c r="M287" s="191" t="s">
        <v>1</v>
      </c>
      <c r="N287" s="192" t="s">
        <v>42</v>
      </c>
      <c r="P287" s="145">
        <f>O287*H287</f>
        <v>0</v>
      </c>
      <c r="Q287" s="145">
        <v>4.5999999999999999E-2</v>
      </c>
      <c r="R287" s="145">
        <f>Q287*H287</f>
        <v>1.7031960000000002</v>
      </c>
      <c r="S287" s="145">
        <v>0</v>
      </c>
      <c r="T287" s="146">
        <f>S287*H287</f>
        <v>0</v>
      </c>
      <c r="AR287" s="147" t="s">
        <v>240</v>
      </c>
      <c r="AT287" s="147" t="s">
        <v>612</v>
      </c>
      <c r="AU287" s="147" t="s">
        <v>86</v>
      </c>
      <c r="AY287" s="17" t="s">
        <v>195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84</v>
      </c>
      <c r="BK287" s="148">
        <f>ROUND(I287*H287,2)</f>
        <v>0</v>
      </c>
      <c r="BL287" s="17" t="s">
        <v>202</v>
      </c>
      <c r="BM287" s="147" t="s">
        <v>2747</v>
      </c>
    </row>
    <row r="288" spans="2:65" s="13" customFormat="1" ht="10.199999999999999">
      <c r="B288" s="156"/>
      <c r="D288" s="150" t="s">
        <v>204</v>
      </c>
      <c r="E288" s="157" t="s">
        <v>1</v>
      </c>
      <c r="F288" s="158" t="s">
        <v>2746</v>
      </c>
      <c r="H288" s="159">
        <v>36.299999999999997</v>
      </c>
      <c r="I288" s="160"/>
      <c r="L288" s="156"/>
      <c r="M288" s="161"/>
      <c r="T288" s="162"/>
      <c r="AT288" s="157" t="s">
        <v>204</v>
      </c>
      <c r="AU288" s="157" t="s">
        <v>86</v>
      </c>
      <c r="AV288" s="13" t="s">
        <v>86</v>
      </c>
      <c r="AW288" s="13" t="s">
        <v>32</v>
      </c>
      <c r="AX288" s="13" t="s">
        <v>84</v>
      </c>
      <c r="AY288" s="157" t="s">
        <v>195</v>
      </c>
    </row>
    <row r="289" spans="2:65" s="13" customFormat="1" ht="10.199999999999999">
      <c r="B289" s="156"/>
      <c r="D289" s="150" t="s">
        <v>204</v>
      </c>
      <c r="F289" s="158" t="s">
        <v>2748</v>
      </c>
      <c r="H289" s="159">
        <v>37.026000000000003</v>
      </c>
      <c r="I289" s="160"/>
      <c r="L289" s="156"/>
      <c r="M289" s="161"/>
      <c r="T289" s="162"/>
      <c r="AT289" s="157" t="s">
        <v>204</v>
      </c>
      <c r="AU289" s="157" t="s">
        <v>86</v>
      </c>
      <c r="AV289" s="13" t="s">
        <v>86</v>
      </c>
      <c r="AW289" s="13" t="s">
        <v>4</v>
      </c>
      <c r="AX289" s="13" t="s">
        <v>84</v>
      </c>
      <c r="AY289" s="157" t="s">
        <v>195</v>
      </c>
    </row>
    <row r="290" spans="2:65" s="1" customFormat="1" ht="24.15" customHeight="1">
      <c r="B290" s="32"/>
      <c r="C290" s="136" t="s">
        <v>456</v>
      </c>
      <c r="D290" s="136" t="s">
        <v>197</v>
      </c>
      <c r="E290" s="137" t="s">
        <v>1588</v>
      </c>
      <c r="F290" s="138" t="s">
        <v>1589</v>
      </c>
      <c r="G290" s="139" t="s">
        <v>214</v>
      </c>
      <c r="H290" s="140">
        <v>1.452</v>
      </c>
      <c r="I290" s="141"/>
      <c r="J290" s="142">
        <f>ROUND(I290*H290,2)</f>
        <v>0</v>
      </c>
      <c r="K290" s="138" t="s">
        <v>201</v>
      </c>
      <c r="L290" s="32"/>
      <c r="M290" s="143" t="s">
        <v>1</v>
      </c>
      <c r="N290" s="144" t="s">
        <v>42</v>
      </c>
      <c r="P290" s="145">
        <f>O290*H290</f>
        <v>0</v>
      </c>
      <c r="Q290" s="145">
        <v>2.2563399999999998</v>
      </c>
      <c r="R290" s="145">
        <f>Q290*H290</f>
        <v>3.2762056799999995</v>
      </c>
      <c r="S290" s="145">
        <v>0</v>
      </c>
      <c r="T290" s="146">
        <f>S290*H290</f>
        <v>0</v>
      </c>
      <c r="AR290" s="147" t="s">
        <v>202</v>
      </c>
      <c r="AT290" s="147" t="s">
        <v>197</v>
      </c>
      <c r="AU290" s="147" t="s">
        <v>86</v>
      </c>
      <c r="AY290" s="17" t="s">
        <v>195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84</v>
      </c>
      <c r="BK290" s="148">
        <f>ROUND(I290*H290,2)</f>
        <v>0</v>
      </c>
      <c r="BL290" s="17" t="s">
        <v>202</v>
      </c>
      <c r="BM290" s="147" t="s">
        <v>2749</v>
      </c>
    </row>
    <row r="291" spans="2:65" s="13" customFormat="1" ht="10.199999999999999">
      <c r="B291" s="156"/>
      <c r="D291" s="150" t="s">
        <v>204</v>
      </c>
      <c r="E291" s="157" t="s">
        <v>1</v>
      </c>
      <c r="F291" s="158" t="s">
        <v>2750</v>
      </c>
      <c r="H291" s="159">
        <v>1.452</v>
      </c>
      <c r="I291" s="160"/>
      <c r="L291" s="156"/>
      <c r="M291" s="161"/>
      <c r="T291" s="162"/>
      <c r="AT291" s="157" t="s">
        <v>204</v>
      </c>
      <c r="AU291" s="157" t="s">
        <v>86</v>
      </c>
      <c r="AV291" s="13" t="s">
        <v>86</v>
      </c>
      <c r="AW291" s="13" t="s">
        <v>32</v>
      </c>
      <c r="AX291" s="13" t="s">
        <v>84</v>
      </c>
      <c r="AY291" s="157" t="s">
        <v>195</v>
      </c>
    </row>
    <row r="292" spans="2:65" s="11" customFormat="1" ht="22.8" customHeight="1">
      <c r="B292" s="124"/>
      <c r="D292" s="125" t="s">
        <v>76</v>
      </c>
      <c r="E292" s="134" t="s">
        <v>364</v>
      </c>
      <c r="F292" s="134" t="s">
        <v>365</v>
      </c>
      <c r="I292" s="127"/>
      <c r="J292" s="135">
        <f>BK292</f>
        <v>0</v>
      </c>
      <c r="L292" s="124"/>
      <c r="M292" s="129"/>
      <c r="P292" s="130">
        <f>SUM(P293:P299)</f>
        <v>0</v>
      </c>
      <c r="R292" s="130">
        <f>SUM(R293:R299)</f>
        <v>0</v>
      </c>
      <c r="T292" s="131">
        <f>SUM(T293:T299)</f>
        <v>0</v>
      </c>
      <c r="AR292" s="125" t="s">
        <v>84</v>
      </c>
      <c r="AT292" s="132" t="s">
        <v>76</v>
      </c>
      <c r="AU292" s="132" t="s">
        <v>84</v>
      </c>
      <c r="AY292" s="125" t="s">
        <v>195</v>
      </c>
      <c r="BK292" s="133">
        <f>SUM(BK293:BK299)</f>
        <v>0</v>
      </c>
    </row>
    <row r="293" spans="2:65" s="1" customFormat="1" ht="21.75" customHeight="1">
      <c r="B293" s="32"/>
      <c r="C293" s="136" t="s">
        <v>461</v>
      </c>
      <c r="D293" s="136" t="s">
        <v>197</v>
      </c>
      <c r="E293" s="137" t="s">
        <v>1592</v>
      </c>
      <c r="F293" s="138" t="s">
        <v>1593</v>
      </c>
      <c r="G293" s="139" t="s">
        <v>237</v>
      </c>
      <c r="H293" s="140">
        <v>140.29</v>
      </c>
      <c r="I293" s="141"/>
      <c r="J293" s="142">
        <f>ROUND(I293*H293,2)</f>
        <v>0</v>
      </c>
      <c r="K293" s="138" t="s">
        <v>201</v>
      </c>
      <c r="L293" s="32"/>
      <c r="M293" s="143" t="s">
        <v>1</v>
      </c>
      <c r="N293" s="144" t="s">
        <v>42</v>
      </c>
      <c r="P293" s="145">
        <f>O293*H293</f>
        <v>0</v>
      </c>
      <c r="Q293" s="145">
        <v>0</v>
      </c>
      <c r="R293" s="145">
        <f>Q293*H293</f>
        <v>0</v>
      </c>
      <c r="S293" s="145">
        <v>0</v>
      </c>
      <c r="T293" s="146">
        <f>S293*H293</f>
        <v>0</v>
      </c>
      <c r="AR293" s="147" t="s">
        <v>202</v>
      </c>
      <c r="AT293" s="147" t="s">
        <v>197</v>
      </c>
      <c r="AU293" s="147" t="s">
        <v>86</v>
      </c>
      <c r="AY293" s="17" t="s">
        <v>195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84</v>
      </c>
      <c r="BK293" s="148">
        <f>ROUND(I293*H293,2)</f>
        <v>0</v>
      </c>
      <c r="BL293" s="17" t="s">
        <v>202</v>
      </c>
      <c r="BM293" s="147" t="s">
        <v>2751</v>
      </c>
    </row>
    <row r="294" spans="2:65" s="1" customFormat="1" ht="24.15" customHeight="1">
      <c r="B294" s="32"/>
      <c r="C294" s="136" t="s">
        <v>467</v>
      </c>
      <c r="D294" s="136" t="s">
        <v>197</v>
      </c>
      <c r="E294" s="137" t="s">
        <v>1595</v>
      </c>
      <c r="F294" s="138" t="s">
        <v>1596</v>
      </c>
      <c r="G294" s="139" t="s">
        <v>237</v>
      </c>
      <c r="H294" s="140">
        <v>2665.51</v>
      </c>
      <c r="I294" s="141"/>
      <c r="J294" s="142">
        <f>ROUND(I294*H294,2)</f>
        <v>0</v>
      </c>
      <c r="K294" s="138" t="s">
        <v>201</v>
      </c>
      <c r="L294" s="32"/>
      <c r="M294" s="143" t="s">
        <v>1</v>
      </c>
      <c r="N294" s="144" t="s">
        <v>42</v>
      </c>
      <c r="P294" s="145">
        <f>O294*H294</f>
        <v>0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202</v>
      </c>
      <c r="AT294" s="147" t="s">
        <v>197</v>
      </c>
      <c r="AU294" s="147" t="s">
        <v>86</v>
      </c>
      <c r="AY294" s="17" t="s">
        <v>195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7" t="s">
        <v>84</v>
      </c>
      <c r="BK294" s="148">
        <f>ROUND(I294*H294,2)</f>
        <v>0</v>
      </c>
      <c r="BL294" s="17" t="s">
        <v>202</v>
      </c>
      <c r="BM294" s="147" t="s">
        <v>2752</v>
      </c>
    </row>
    <row r="295" spans="2:65" s="13" customFormat="1" ht="10.199999999999999">
      <c r="B295" s="156"/>
      <c r="D295" s="150" t="s">
        <v>204</v>
      </c>
      <c r="F295" s="158" t="s">
        <v>2753</v>
      </c>
      <c r="H295" s="159">
        <v>2665.51</v>
      </c>
      <c r="I295" s="160"/>
      <c r="L295" s="156"/>
      <c r="M295" s="161"/>
      <c r="T295" s="162"/>
      <c r="AT295" s="157" t="s">
        <v>204</v>
      </c>
      <c r="AU295" s="157" t="s">
        <v>86</v>
      </c>
      <c r="AV295" s="13" t="s">
        <v>86</v>
      </c>
      <c r="AW295" s="13" t="s">
        <v>4</v>
      </c>
      <c r="AX295" s="13" t="s">
        <v>84</v>
      </c>
      <c r="AY295" s="157" t="s">
        <v>195</v>
      </c>
    </row>
    <row r="296" spans="2:65" s="1" customFormat="1" ht="33" customHeight="1">
      <c r="B296" s="32"/>
      <c r="C296" s="136" t="s">
        <v>472</v>
      </c>
      <c r="D296" s="136" t="s">
        <v>197</v>
      </c>
      <c r="E296" s="137" t="s">
        <v>1599</v>
      </c>
      <c r="F296" s="138" t="s">
        <v>1600</v>
      </c>
      <c r="G296" s="139" t="s">
        <v>237</v>
      </c>
      <c r="H296" s="140">
        <v>21.881</v>
      </c>
      <c r="I296" s="141"/>
      <c r="J296" s="142">
        <f>ROUND(I296*H296,2)</f>
        <v>0</v>
      </c>
      <c r="K296" s="138" t="s">
        <v>201</v>
      </c>
      <c r="L296" s="32"/>
      <c r="M296" s="143" t="s">
        <v>1</v>
      </c>
      <c r="N296" s="144" t="s">
        <v>42</v>
      </c>
      <c r="P296" s="145">
        <f>O296*H296</f>
        <v>0</v>
      </c>
      <c r="Q296" s="145">
        <v>0</v>
      </c>
      <c r="R296" s="145">
        <f>Q296*H296</f>
        <v>0</v>
      </c>
      <c r="S296" s="145">
        <v>0</v>
      </c>
      <c r="T296" s="146">
        <f>S296*H296</f>
        <v>0</v>
      </c>
      <c r="AR296" s="147" t="s">
        <v>202</v>
      </c>
      <c r="AT296" s="147" t="s">
        <v>197</v>
      </c>
      <c r="AU296" s="147" t="s">
        <v>86</v>
      </c>
      <c r="AY296" s="17" t="s">
        <v>195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84</v>
      </c>
      <c r="BK296" s="148">
        <f>ROUND(I296*H296,2)</f>
        <v>0</v>
      </c>
      <c r="BL296" s="17" t="s">
        <v>202</v>
      </c>
      <c r="BM296" s="147" t="s">
        <v>2754</v>
      </c>
    </row>
    <row r="297" spans="2:65" s="13" customFormat="1" ht="10.199999999999999">
      <c r="B297" s="156"/>
      <c r="D297" s="150" t="s">
        <v>204</v>
      </c>
      <c r="F297" s="158" t="s">
        <v>2755</v>
      </c>
      <c r="H297" s="159">
        <v>21.881</v>
      </c>
      <c r="I297" s="160"/>
      <c r="L297" s="156"/>
      <c r="M297" s="161"/>
      <c r="T297" s="162"/>
      <c r="AT297" s="157" t="s">
        <v>204</v>
      </c>
      <c r="AU297" s="157" t="s">
        <v>86</v>
      </c>
      <c r="AV297" s="13" t="s">
        <v>86</v>
      </c>
      <c r="AW297" s="13" t="s">
        <v>4</v>
      </c>
      <c r="AX297" s="13" t="s">
        <v>84</v>
      </c>
      <c r="AY297" s="157" t="s">
        <v>195</v>
      </c>
    </row>
    <row r="298" spans="2:65" s="1" customFormat="1" ht="24.15" customHeight="1">
      <c r="B298" s="32"/>
      <c r="C298" s="136" t="s">
        <v>477</v>
      </c>
      <c r="D298" s="136" t="s">
        <v>197</v>
      </c>
      <c r="E298" s="137" t="s">
        <v>1603</v>
      </c>
      <c r="F298" s="138" t="s">
        <v>604</v>
      </c>
      <c r="G298" s="139" t="s">
        <v>237</v>
      </c>
      <c r="H298" s="140">
        <v>118.40900000000001</v>
      </c>
      <c r="I298" s="141"/>
      <c r="J298" s="142">
        <f>ROUND(I298*H298,2)</f>
        <v>0</v>
      </c>
      <c r="K298" s="138" t="s">
        <v>201</v>
      </c>
      <c r="L298" s="32"/>
      <c r="M298" s="143" t="s">
        <v>1</v>
      </c>
      <c r="N298" s="144" t="s">
        <v>42</v>
      </c>
      <c r="P298" s="145">
        <f>O298*H298</f>
        <v>0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AR298" s="147" t="s">
        <v>202</v>
      </c>
      <c r="AT298" s="147" t="s">
        <v>197</v>
      </c>
      <c r="AU298" s="147" t="s">
        <v>86</v>
      </c>
      <c r="AY298" s="17" t="s">
        <v>195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84</v>
      </c>
      <c r="BK298" s="148">
        <f>ROUND(I298*H298,2)</f>
        <v>0</v>
      </c>
      <c r="BL298" s="17" t="s">
        <v>202</v>
      </c>
      <c r="BM298" s="147" t="s">
        <v>2756</v>
      </c>
    </row>
    <row r="299" spans="2:65" s="13" customFormat="1" ht="10.199999999999999">
      <c r="B299" s="156"/>
      <c r="D299" s="150" t="s">
        <v>204</v>
      </c>
      <c r="F299" s="158" t="s">
        <v>2757</v>
      </c>
      <c r="H299" s="159">
        <v>118.40900000000001</v>
      </c>
      <c r="I299" s="160"/>
      <c r="L299" s="156"/>
      <c r="M299" s="161"/>
      <c r="T299" s="162"/>
      <c r="AT299" s="157" t="s">
        <v>204</v>
      </c>
      <c r="AU299" s="157" t="s">
        <v>86</v>
      </c>
      <c r="AV299" s="13" t="s">
        <v>86</v>
      </c>
      <c r="AW299" s="13" t="s">
        <v>4</v>
      </c>
      <c r="AX299" s="13" t="s">
        <v>84</v>
      </c>
      <c r="AY299" s="157" t="s">
        <v>195</v>
      </c>
    </row>
    <row r="300" spans="2:65" s="11" customFormat="1" ht="22.8" customHeight="1">
      <c r="B300" s="124"/>
      <c r="D300" s="125" t="s">
        <v>76</v>
      </c>
      <c r="E300" s="134" t="s">
        <v>1028</v>
      </c>
      <c r="F300" s="134" t="s">
        <v>1029</v>
      </c>
      <c r="I300" s="127"/>
      <c r="J300" s="135">
        <f>BK300</f>
        <v>0</v>
      </c>
      <c r="L300" s="124"/>
      <c r="M300" s="129"/>
      <c r="P300" s="130">
        <f>SUM(P301:P304)</f>
        <v>0</v>
      </c>
      <c r="R300" s="130">
        <f>SUM(R301:R304)</f>
        <v>0</v>
      </c>
      <c r="T300" s="131">
        <f>SUM(T301:T304)</f>
        <v>0</v>
      </c>
      <c r="AR300" s="125" t="s">
        <v>84</v>
      </c>
      <c r="AT300" s="132" t="s">
        <v>76</v>
      </c>
      <c r="AU300" s="132" t="s">
        <v>84</v>
      </c>
      <c r="AY300" s="125" t="s">
        <v>195</v>
      </c>
      <c r="BK300" s="133">
        <f>SUM(BK301:BK304)</f>
        <v>0</v>
      </c>
    </row>
    <row r="301" spans="2:65" s="1" customFormat="1" ht="33" customHeight="1">
      <c r="B301" s="32"/>
      <c r="C301" s="136" t="s">
        <v>484</v>
      </c>
      <c r="D301" s="136" t="s">
        <v>197</v>
      </c>
      <c r="E301" s="137" t="s">
        <v>1606</v>
      </c>
      <c r="F301" s="138" t="s">
        <v>1607</v>
      </c>
      <c r="G301" s="139" t="s">
        <v>237</v>
      </c>
      <c r="H301" s="140">
        <v>198.62799999999999</v>
      </c>
      <c r="I301" s="141"/>
      <c r="J301" s="142">
        <f>ROUND(I301*H301,2)</f>
        <v>0</v>
      </c>
      <c r="K301" s="138" t="s">
        <v>201</v>
      </c>
      <c r="L301" s="32"/>
      <c r="M301" s="143" t="s">
        <v>1</v>
      </c>
      <c r="N301" s="144" t="s">
        <v>42</v>
      </c>
      <c r="P301" s="145">
        <f>O301*H301</f>
        <v>0</v>
      </c>
      <c r="Q301" s="145">
        <v>0</v>
      </c>
      <c r="R301" s="145">
        <f>Q301*H301</f>
        <v>0</v>
      </c>
      <c r="S301" s="145">
        <v>0</v>
      </c>
      <c r="T301" s="146">
        <f>S301*H301</f>
        <v>0</v>
      </c>
      <c r="AR301" s="147" t="s">
        <v>202</v>
      </c>
      <c r="AT301" s="147" t="s">
        <v>197</v>
      </c>
      <c r="AU301" s="147" t="s">
        <v>86</v>
      </c>
      <c r="AY301" s="17" t="s">
        <v>195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84</v>
      </c>
      <c r="BK301" s="148">
        <f>ROUND(I301*H301,2)</f>
        <v>0</v>
      </c>
      <c r="BL301" s="17" t="s">
        <v>202</v>
      </c>
      <c r="BM301" s="147" t="s">
        <v>2758</v>
      </c>
    </row>
    <row r="302" spans="2:65" s="13" customFormat="1" ht="10.199999999999999">
      <c r="B302" s="156"/>
      <c r="D302" s="150" t="s">
        <v>204</v>
      </c>
      <c r="F302" s="158" t="s">
        <v>2759</v>
      </c>
      <c r="H302" s="159">
        <v>198.62799999999999</v>
      </c>
      <c r="I302" s="160"/>
      <c r="L302" s="156"/>
      <c r="M302" s="161"/>
      <c r="T302" s="162"/>
      <c r="AT302" s="157" t="s">
        <v>204</v>
      </c>
      <c r="AU302" s="157" t="s">
        <v>86</v>
      </c>
      <c r="AV302" s="13" t="s">
        <v>86</v>
      </c>
      <c r="AW302" s="13" t="s">
        <v>4</v>
      </c>
      <c r="AX302" s="13" t="s">
        <v>84</v>
      </c>
      <c r="AY302" s="157" t="s">
        <v>195</v>
      </c>
    </row>
    <row r="303" spans="2:65" s="1" customFormat="1" ht="24.15" customHeight="1">
      <c r="B303" s="32"/>
      <c r="C303" s="136" t="s">
        <v>491</v>
      </c>
      <c r="D303" s="136" t="s">
        <v>197</v>
      </c>
      <c r="E303" s="137" t="s">
        <v>1610</v>
      </c>
      <c r="F303" s="138" t="s">
        <v>1611</v>
      </c>
      <c r="G303" s="139" t="s">
        <v>237</v>
      </c>
      <c r="H303" s="140">
        <v>3.7639999999999998</v>
      </c>
      <c r="I303" s="141"/>
      <c r="J303" s="142">
        <f>ROUND(I303*H303,2)</f>
        <v>0</v>
      </c>
      <c r="K303" s="138" t="s">
        <v>201</v>
      </c>
      <c r="L303" s="32"/>
      <c r="M303" s="143" t="s">
        <v>1</v>
      </c>
      <c r="N303" s="144" t="s">
        <v>42</v>
      </c>
      <c r="P303" s="145">
        <f>O303*H303</f>
        <v>0</v>
      </c>
      <c r="Q303" s="145">
        <v>0</v>
      </c>
      <c r="R303" s="145">
        <f>Q303*H303</f>
        <v>0</v>
      </c>
      <c r="S303" s="145">
        <v>0</v>
      </c>
      <c r="T303" s="146">
        <f>S303*H303</f>
        <v>0</v>
      </c>
      <c r="AR303" s="147" t="s">
        <v>202</v>
      </c>
      <c r="AT303" s="147" t="s">
        <v>197</v>
      </c>
      <c r="AU303" s="147" t="s">
        <v>86</v>
      </c>
      <c r="AY303" s="17" t="s">
        <v>195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17" t="s">
        <v>84</v>
      </c>
      <c r="BK303" s="148">
        <f>ROUND(I303*H303,2)</f>
        <v>0</v>
      </c>
      <c r="BL303" s="17" t="s">
        <v>202</v>
      </c>
      <c r="BM303" s="147" t="s">
        <v>2760</v>
      </c>
    </row>
    <row r="304" spans="2:65" s="13" customFormat="1" ht="10.199999999999999">
      <c r="B304" s="156"/>
      <c r="D304" s="150" t="s">
        <v>204</v>
      </c>
      <c r="F304" s="158" t="s">
        <v>2761</v>
      </c>
      <c r="H304" s="159">
        <v>3.7639999999999998</v>
      </c>
      <c r="I304" s="160"/>
      <c r="L304" s="156"/>
      <c r="M304" s="180"/>
      <c r="N304" s="181"/>
      <c r="O304" s="181"/>
      <c r="P304" s="181"/>
      <c r="Q304" s="181"/>
      <c r="R304" s="181"/>
      <c r="S304" s="181"/>
      <c r="T304" s="182"/>
      <c r="AT304" s="157" t="s">
        <v>204</v>
      </c>
      <c r="AU304" s="157" t="s">
        <v>86</v>
      </c>
      <c r="AV304" s="13" t="s">
        <v>86</v>
      </c>
      <c r="AW304" s="13" t="s">
        <v>4</v>
      </c>
      <c r="AX304" s="13" t="s">
        <v>84</v>
      </c>
      <c r="AY304" s="157" t="s">
        <v>195</v>
      </c>
    </row>
    <row r="305" spans="2:12" s="1" customFormat="1" ht="6.9" customHeight="1">
      <c r="B305" s="44"/>
      <c r="C305" s="45"/>
      <c r="D305" s="45"/>
      <c r="E305" s="45"/>
      <c r="F305" s="45"/>
      <c r="G305" s="45"/>
      <c r="H305" s="45"/>
      <c r="I305" s="45"/>
      <c r="J305" s="45"/>
      <c r="K305" s="45"/>
      <c r="L305" s="32"/>
    </row>
  </sheetData>
  <sheetProtection algorithmName="SHA-512" hashValue="z+Iss+NP2agSciHYob1S5yW9H+KGFkb50voCDTV7recTSqK7sXiKIk36zw7a0Z7/Wj0r2yrdR/kMrmfmaIqrMQ==" saltValue="XV9EkyjAtpiMdS61aKBuhUEn7pfZFYR55fedfL+5ePdGFLXRcCRx7UzvLkqexITLUOZ5vOjQV/CKK4hUCixDLg==" spinCount="100000" sheet="1" objects="1" scenarios="1" formatColumns="0" formatRows="0" autoFilter="0"/>
  <autoFilter ref="C133:K304" xr:uid="{00000000-0009-0000-0000-000010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3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144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2467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2762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ROUND(J122,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ROUND((SUM(BE122:BE137)),  2)</f>
        <v>0</v>
      </c>
      <c r="I35" s="96">
        <v>0.21</v>
      </c>
      <c r="J35" s="86">
        <f>ROUND(((SUM(BE122:BE137))*I35),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ROUND((SUM(BF122:BF137)),  2)</f>
        <v>0</v>
      </c>
      <c r="I36" s="96">
        <v>0.15</v>
      </c>
      <c r="J36" s="86">
        <f>ROUND(((SUM(BF122:BF137))*I36),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ROUND((SUM(BG122:BG137)),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ROUND((SUM(BH122:BH137)),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ROUND((SUM(BI122:BI137)),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2467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03.4 - Rozvody stlačeného vzduchu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J122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167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95" customHeight="1">
      <c r="B100" s="112"/>
      <c r="D100" s="113" t="s">
        <v>1630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6.9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" customHeight="1">
      <c r="B107" s="32"/>
      <c r="C107" s="21" t="s">
        <v>180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16.5" customHeight="1">
      <c r="B110" s="32"/>
      <c r="E110" s="243" t="str">
        <f>E7</f>
        <v>Rekonstrukce objektu garáží nákladních vozidel Trutnov</v>
      </c>
      <c r="F110" s="244"/>
      <c r="G110" s="244"/>
      <c r="H110" s="244"/>
      <c r="L110" s="32"/>
    </row>
    <row r="111" spans="2:47" ht="12" customHeight="1">
      <c r="B111" s="20"/>
      <c r="C111" s="27" t="s">
        <v>153</v>
      </c>
      <c r="L111" s="20"/>
    </row>
    <row r="112" spans="2:47" s="1" customFormat="1" ht="16.5" customHeight="1">
      <c r="B112" s="32"/>
      <c r="E112" s="243" t="s">
        <v>2467</v>
      </c>
      <c r="F112" s="245"/>
      <c r="G112" s="245"/>
      <c r="H112" s="245"/>
      <c r="L112" s="32"/>
    </row>
    <row r="113" spans="2:65" s="1" customFormat="1" ht="12" customHeight="1">
      <c r="B113" s="32"/>
      <c r="C113" s="27" t="s">
        <v>155</v>
      </c>
      <c r="L113" s="32"/>
    </row>
    <row r="114" spans="2:65" s="1" customFormat="1" ht="16.5" customHeight="1">
      <c r="B114" s="32"/>
      <c r="E114" s="208" t="str">
        <f>E11</f>
        <v>03.4 - Rozvody stlačeného vzduchu</v>
      </c>
      <c r="F114" s="245"/>
      <c r="G114" s="245"/>
      <c r="H114" s="245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F14</f>
        <v>Trutnov</v>
      </c>
      <c r="I116" s="27" t="s">
        <v>22</v>
      </c>
      <c r="J116" s="52" t="str">
        <f>IF(J14="","",J14)</f>
        <v>9. 1. 2023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24</v>
      </c>
      <c r="F118" s="25" t="str">
        <f>E17</f>
        <v>Údržba silnic Královéhradeckého kraje a.s.</v>
      </c>
      <c r="I118" s="27" t="s">
        <v>30</v>
      </c>
      <c r="J118" s="30" t="str">
        <f>E23</f>
        <v>IRBOS s.r.o.</v>
      </c>
      <c r="L118" s="32"/>
    </row>
    <row r="119" spans="2:65" s="1" customFormat="1" ht="15.15" customHeight="1">
      <c r="B119" s="32"/>
      <c r="C119" s="27" t="s">
        <v>28</v>
      </c>
      <c r="F119" s="25" t="str">
        <f>IF(E20="","",E20)</f>
        <v>Vyplň údaj</v>
      </c>
      <c r="I119" s="27" t="s">
        <v>33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181</v>
      </c>
      <c r="D121" s="118" t="s">
        <v>62</v>
      </c>
      <c r="E121" s="118" t="s">
        <v>58</v>
      </c>
      <c r="F121" s="118" t="s">
        <v>59</v>
      </c>
      <c r="G121" s="118" t="s">
        <v>182</v>
      </c>
      <c r="H121" s="118" t="s">
        <v>183</v>
      </c>
      <c r="I121" s="118" t="s">
        <v>184</v>
      </c>
      <c r="J121" s="118" t="s">
        <v>159</v>
      </c>
      <c r="K121" s="119" t="s">
        <v>185</v>
      </c>
      <c r="L121" s="116"/>
      <c r="M121" s="59" t="s">
        <v>1</v>
      </c>
      <c r="N121" s="60" t="s">
        <v>41</v>
      </c>
      <c r="O121" s="60" t="s">
        <v>186</v>
      </c>
      <c r="P121" s="60" t="s">
        <v>187</v>
      </c>
      <c r="Q121" s="60" t="s">
        <v>188</v>
      </c>
      <c r="R121" s="60" t="s">
        <v>189</v>
      </c>
      <c r="S121" s="60" t="s">
        <v>190</v>
      </c>
      <c r="T121" s="61" t="s">
        <v>191</v>
      </c>
    </row>
    <row r="122" spans="2:65" s="1" customFormat="1" ht="22.8" customHeight="1">
      <c r="B122" s="32"/>
      <c r="C122" s="64" t="s">
        <v>192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76</v>
      </c>
      <c r="AU122" s="17" t="s">
        <v>161</v>
      </c>
      <c r="BK122" s="123">
        <f>BK123</f>
        <v>0</v>
      </c>
    </row>
    <row r="123" spans="2:65" s="11" customFormat="1" ht="25.95" customHeight="1">
      <c r="B123" s="124"/>
      <c r="D123" s="125" t="s">
        <v>76</v>
      </c>
      <c r="E123" s="126" t="s">
        <v>399</v>
      </c>
      <c r="F123" s="126" t="s">
        <v>400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86</v>
      </c>
      <c r="AT123" s="132" t="s">
        <v>76</v>
      </c>
      <c r="AU123" s="132" t="s">
        <v>77</v>
      </c>
      <c r="AY123" s="125" t="s">
        <v>195</v>
      </c>
      <c r="BK123" s="133">
        <f>BK124</f>
        <v>0</v>
      </c>
    </row>
    <row r="124" spans="2:65" s="11" customFormat="1" ht="22.8" customHeight="1">
      <c r="B124" s="124"/>
      <c r="D124" s="125" t="s">
        <v>76</v>
      </c>
      <c r="E124" s="134" t="s">
        <v>1637</v>
      </c>
      <c r="F124" s="134" t="s">
        <v>1638</v>
      </c>
      <c r="I124" s="127"/>
      <c r="J124" s="135">
        <f>BK124</f>
        <v>0</v>
      </c>
      <c r="L124" s="124"/>
      <c r="M124" s="129"/>
      <c r="P124" s="130">
        <f>SUM(P125:P137)</f>
        <v>0</v>
      </c>
      <c r="R124" s="130">
        <f>SUM(R125:R137)</f>
        <v>0</v>
      </c>
      <c r="T124" s="131">
        <f>SUM(T125:T137)</f>
        <v>0</v>
      </c>
      <c r="AR124" s="125" t="s">
        <v>86</v>
      </c>
      <c r="AT124" s="132" t="s">
        <v>76</v>
      </c>
      <c r="AU124" s="132" t="s">
        <v>84</v>
      </c>
      <c r="AY124" s="125" t="s">
        <v>195</v>
      </c>
      <c r="BK124" s="133">
        <f>SUM(BK125:BK137)</f>
        <v>0</v>
      </c>
    </row>
    <row r="125" spans="2:65" s="1" customFormat="1" ht="24.15" customHeight="1">
      <c r="B125" s="32"/>
      <c r="C125" s="136" t="s">
        <v>84</v>
      </c>
      <c r="D125" s="136" t="s">
        <v>197</v>
      </c>
      <c r="E125" s="137" t="s">
        <v>1639</v>
      </c>
      <c r="F125" s="138" t="s">
        <v>1640</v>
      </c>
      <c r="G125" s="139" t="s">
        <v>329</v>
      </c>
      <c r="H125" s="140">
        <v>40</v>
      </c>
      <c r="I125" s="141"/>
      <c r="J125" s="142">
        <f t="shared" ref="J125:J137" si="0">ROUND(I125*H125,2)</f>
        <v>0</v>
      </c>
      <c r="K125" s="138" t="s">
        <v>1</v>
      </c>
      <c r="L125" s="32"/>
      <c r="M125" s="143" t="s">
        <v>1</v>
      </c>
      <c r="N125" s="144" t="s">
        <v>42</v>
      </c>
      <c r="P125" s="145">
        <f t="shared" ref="P125:P137" si="1">O125*H125</f>
        <v>0</v>
      </c>
      <c r="Q125" s="145">
        <v>0</v>
      </c>
      <c r="R125" s="145">
        <f t="shared" ref="R125:R137" si="2">Q125*H125</f>
        <v>0</v>
      </c>
      <c r="S125" s="145">
        <v>0</v>
      </c>
      <c r="T125" s="146">
        <f t="shared" ref="T125:T137" si="3">S125*H125</f>
        <v>0</v>
      </c>
      <c r="AR125" s="147" t="s">
        <v>300</v>
      </c>
      <c r="AT125" s="147" t="s">
        <v>197</v>
      </c>
      <c r="AU125" s="147" t="s">
        <v>86</v>
      </c>
      <c r="AY125" s="17" t="s">
        <v>195</v>
      </c>
      <c r="BE125" s="148">
        <f t="shared" ref="BE125:BE137" si="4">IF(N125="základní",J125,0)</f>
        <v>0</v>
      </c>
      <c r="BF125" s="148">
        <f t="shared" ref="BF125:BF137" si="5">IF(N125="snížená",J125,0)</f>
        <v>0</v>
      </c>
      <c r="BG125" s="148">
        <f t="shared" ref="BG125:BG137" si="6">IF(N125="zákl. přenesená",J125,0)</f>
        <v>0</v>
      </c>
      <c r="BH125" s="148">
        <f t="shared" ref="BH125:BH137" si="7">IF(N125="sníž. přenesená",J125,0)</f>
        <v>0</v>
      </c>
      <c r="BI125" s="148">
        <f t="shared" ref="BI125:BI137" si="8">IF(N125="nulová",J125,0)</f>
        <v>0</v>
      </c>
      <c r="BJ125" s="17" t="s">
        <v>84</v>
      </c>
      <c r="BK125" s="148">
        <f t="shared" ref="BK125:BK137" si="9">ROUND(I125*H125,2)</f>
        <v>0</v>
      </c>
      <c r="BL125" s="17" t="s">
        <v>300</v>
      </c>
      <c r="BM125" s="147" t="s">
        <v>2763</v>
      </c>
    </row>
    <row r="126" spans="2:65" s="1" customFormat="1" ht="24.15" customHeight="1">
      <c r="B126" s="32"/>
      <c r="C126" s="136" t="s">
        <v>86</v>
      </c>
      <c r="D126" s="136" t="s">
        <v>197</v>
      </c>
      <c r="E126" s="137" t="s">
        <v>1642</v>
      </c>
      <c r="F126" s="138" t="s">
        <v>1643</v>
      </c>
      <c r="G126" s="139" t="s">
        <v>329</v>
      </c>
      <c r="H126" s="140">
        <v>60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42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300</v>
      </c>
      <c r="AT126" s="147" t="s">
        <v>197</v>
      </c>
      <c r="AU126" s="147" t="s">
        <v>86</v>
      </c>
      <c r="AY126" s="17" t="s">
        <v>195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84</v>
      </c>
      <c r="BK126" s="148">
        <f t="shared" si="9"/>
        <v>0</v>
      </c>
      <c r="BL126" s="17" t="s">
        <v>300</v>
      </c>
      <c r="BM126" s="147" t="s">
        <v>2764</v>
      </c>
    </row>
    <row r="127" spans="2:65" s="1" customFormat="1" ht="21.75" customHeight="1">
      <c r="B127" s="32"/>
      <c r="C127" s="136" t="s">
        <v>100</v>
      </c>
      <c r="D127" s="136" t="s">
        <v>197</v>
      </c>
      <c r="E127" s="137" t="s">
        <v>1654</v>
      </c>
      <c r="F127" s="138" t="s">
        <v>1655</v>
      </c>
      <c r="G127" s="139" t="s">
        <v>329</v>
      </c>
      <c r="H127" s="140">
        <v>40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42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300</v>
      </c>
      <c r="AT127" s="147" t="s">
        <v>197</v>
      </c>
      <c r="AU127" s="147" t="s">
        <v>86</v>
      </c>
      <c r="AY127" s="17" t="s">
        <v>195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84</v>
      </c>
      <c r="BK127" s="148">
        <f t="shared" si="9"/>
        <v>0</v>
      </c>
      <c r="BL127" s="17" t="s">
        <v>300</v>
      </c>
      <c r="BM127" s="147" t="s">
        <v>2765</v>
      </c>
    </row>
    <row r="128" spans="2:65" s="1" customFormat="1" ht="21.75" customHeight="1">
      <c r="B128" s="32"/>
      <c r="C128" s="136" t="s">
        <v>202</v>
      </c>
      <c r="D128" s="136" t="s">
        <v>197</v>
      </c>
      <c r="E128" s="137" t="s">
        <v>1657</v>
      </c>
      <c r="F128" s="138" t="s">
        <v>1658</v>
      </c>
      <c r="G128" s="139" t="s">
        <v>329</v>
      </c>
      <c r="H128" s="140">
        <v>60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42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300</v>
      </c>
      <c r="AT128" s="147" t="s">
        <v>197</v>
      </c>
      <c r="AU128" s="147" t="s">
        <v>86</v>
      </c>
      <c r="AY128" s="17" t="s">
        <v>195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84</v>
      </c>
      <c r="BK128" s="148">
        <f t="shared" si="9"/>
        <v>0</v>
      </c>
      <c r="BL128" s="17" t="s">
        <v>300</v>
      </c>
      <c r="BM128" s="147" t="s">
        <v>2766</v>
      </c>
    </row>
    <row r="129" spans="2:65" s="1" customFormat="1" ht="24.15" customHeight="1">
      <c r="B129" s="32"/>
      <c r="C129" s="136" t="s">
        <v>225</v>
      </c>
      <c r="D129" s="136" t="s">
        <v>197</v>
      </c>
      <c r="E129" s="137" t="s">
        <v>1645</v>
      </c>
      <c r="F129" s="138" t="s">
        <v>1646</v>
      </c>
      <c r="G129" s="139" t="s">
        <v>244</v>
      </c>
      <c r="H129" s="140">
        <v>9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42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300</v>
      </c>
      <c r="AT129" s="147" t="s">
        <v>197</v>
      </c>
      <c r="AU129" s="147" t="s">
        <v>86</v>
      </c>
      <c r="AY129" s="17" t="s">
        <v>195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84</v>
      </c>
      <c r="BK129" s="148">
        <f t="shared" si="9"/>
        <v>0</v>
      </c>
      <c r="BL129" s="17" t="s">
        <v>300</v>
      </c>
      <c r="BM129" s="147" t="s">
        <v>2767</v>
      </c>
    </row>
    <row r="130" spans="2:65" s="1" customFormat="1" ht="16.5" customHeight="1">
      <c r="B130" s="32"/>
      <c r="C130" s="136" t="s">
        <v>230</v>
      </c>
      <c r="D130" s="136" t="s">
        <v>197</v>
      </c>
      <c r="E130" s="137" t="s">
        <v>1648</v>
      </c>
      <c r="F130" s="138" t="s">
        <v>1649</v>
      </c>
      <c r="G130" s="139" t="s">
        <v>244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42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300</v>
      </c>
      <c r="AT130" s="147" t="s">
        <v>197</v>
      </c>
      <c r="AU130" s="147" t="s">
        <v>86</v>
      </c>
      <c r="AY130" s="17" t="s">
        <v>195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84</v>
      </c>
      <c r="BK130" s="148">
        <f t="shared" si="9"/>
        <v>0</v>
      </c>
      <c r="BL130" s="17" t="s">
        <v>300</v>
      </c>
      <c r="BM130" s="147" t="s">
        <v>2768</v>
      </c>
    </row>
    <row r="131" spans="2:65" s="1" customFormat="1" ht="33" customHeight="1">
      <c r="B131" s="32"/>
      <c r="C131" s="136" t="s">
        <v>234</v>
      </c>
      <c r="D131" s="136" t="s">
        <v>197</v>
      </c>
      <c r="E131" s="137" t="s">
        <v>1651</v>
      </c>
      <c r="F131" s="138" t="s">
        <v>1652</v>
      </c>
      <c r="G131" s="139" t="s">
        <v>516</v>
      </c>
      <c r="H131" s="140">
        <v>200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42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300</v>
      </c>
      <c r="AT131" s="147" t="s">
        <v>197</v>
      </c>
      <c r="AU131" s="147" t="s">
        <v>86</v>
      </c>
      <c r="AY131" s="17" t="s">
        <v>195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84</v>
      </c>
      <c r="BK131" s="148">
        <f t="shared" si="9"/>
        <v>0</v>
      </c>
      <c r="BL131" s="17" t="s">
        <v>300</v>
      </c>
      <c r="BM131" s="147" t="s">
        <v>2769</v>
      </c>
    </row>
    <row r="132" spans="2:65" s="1" customFormat="1" ht="24.15" customHeight="1">
      <c r="B132" s="32"/>
      <c r="C132" s="136" t="s">
        <v>240</v>
      </c>
      <c r="D132" s="136" t="s">
        <v>197</v>
      </c>
      <c r="E132" s="137" t="s">
        <v>1660</v>
      </c>
      <c r="F132" s="138" t="s">
        <v>1661</v>
      </c>
      <c r="G132" s="139" t="s">
        <v>1662</v>
      </c>
      <c r="H132" s="140">
        <v>3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300</v>
      </c>
      <c r="AT132" s="147" t="s">
        <v>197</v>
      </c>
      <c r="AU132" s="147" t="s">
        <v>86</v>
      </c>
      <c r="AY132" s="17" t="s">
        <v>195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84</v>
      </c>
      <c r="BK132" s="148">
        <f t="shared" si="9"/>
        <v>0</v>
      </c>
      <c r="BL132" s="17" t="s">
        <v>300</v>
      </c>
      <c r="BM132" s="147" t="s">
        <v>2770</v>
      </c>
    </row>
    <row r="133" spans="2:65" s="1" customFormat="1" ht="16.5" customHeight="1">
      <c r="B133" s="32"/>
      <c r="C133" s="136" t="s">
        <v>246</v>
      </c>
      <c r="D133" s="136" t="s">
        <v>197</v>
      </c>
      <c r="E133" s="137" t="s">
        <v>1664</v>
      </c>
      <c r="F133" s="138" t="s">
        <v>1665</v>
      </c>
      <c r="G133" s="139" t="s">
        <v>1666</v>
      </c>
      <c r="H133" s="140">
        <v>16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300</v>
      </c>
      <c r="AT133" s="147" t="s">
        <v>197</v>
      </c>
      <c r="AU133" s="147" t="s">
        <v>86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300</v>
      </c>
      <c r="BM133" s="147" t="s">
        <v>2771</v>
      </c>
    </row>
    <row r="134" spans="2:65" s="1" customFormat="1" ht="21.75" customHeight="1">
      <c r="B134" s="32"/>
      <c r="C134" s="136" t="s">
        <v>253</v>
      </c>
      <c r="D134" s="136" t="s">
        <v>197</v>
      </c>
      <c r="E134" s="137" t="s">
        <v>1668</v>
      </c>
      <c r="F134" s="138" t="s">
        <v>1669</v>
      </c>
      <c r="G134" s="139" t="s">
        <v>244</v>
      </c>
      <c r="H134" s="140">
        <v>9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300</v>
      </c>
      <c r="AT134" s="147" t="s">
        <v>197</v>
      </c>
      <c r="AU134" s="147" t="s">
        <v>86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300</v>
      </c>
      <c r="BM134" s="147" t="s">
        <v>2772</v>
      </c>
    </row>
    <row r="135" spans="2:65" s="1" customFormat="1" ht="37.799999999999997" customHeight="1">
      <c r="B135" s="32"/>
      <c r="C135" s="136" t="s">
        <v>257</v>
      </c>
      <c r="D135" s="136" t="s">
        <v>197</v>
      </c>
      <c r="E135" s="137" t="s">
        <v>1677</v>
      </c>
      <c r="F135" s="138" t="s">
        <v>1678</v>
      </c>
      <c r="G135" s="139" t="s">
        <v>244</v>
      </c>
      <c r="H135" s="140">
        <v>9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300</v>
      </c>
      <c r="AT135" s="147" t="s">
        <v>197</v>
      </c>
      <c r="AU135" s="147" t="s">
        <v>86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300</v>
      </c>
      <c r="BM135" s="147" t="s">
        <v>2773</v>
      </c>
    </row>
    <row r="136" spans="2:65" s="1" customFormat="1" ht="33" customHeight="1">
      <c r="B136" s="32"/>
      <c r="C136" s="183" t="s">
        <v>262</v>
      </c>
      <c r="D136" s="183" t="s">
        <v>612</v>
      </c>
      <c r="E136" s="184" t="s">
        <v>1683</v>
      </c>
      <c r="F136" s="185" t="s">
        <v>1684</v>
      </c>
      <c r="G136" s="186" t="s">
        <v>244</v>
      </c>
      <c r="H136" s="187">
        <v>9</v>
      </c>
      <c r="I136" s="188"/>
      <c r="J136" s="189">
        <f t="shared" si="0"/>
        <v>0</v>
      </c>
      <c r="K136" s="185" t="s">
        <v>1</v>
      </c>
      <c r="L136" s="190"/>
      <c r="M136" s="191" t="s">
        <v>1</v>
      </c>
      <c r="N136" s="192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394</v>
      </c>
      <c r="AT136" s="147" t="s">
        <v>612</v>
      </c>
      <c r="AU136" s="147" t="s">
        <v>86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300</v>
      </c>
      <c r="BM136" s="147" t="s">
        <v>2774</v>
      </c>
    </row>
    <row r="137" spans="2:65" s="1" customFormat="1" ht="37.799999999999997" customHeight="1">
      <c r="B137" s="32"/>
      <c r="C137" s="136" t="s">
        <v>270</v>
      </c>
      <c r="D137" s="136" t="s">
        <v>197</v>
      </c>
      <c r="E137" s="137" t="s">
        <v>1688</v>
      </c>
      <c r="F137" s="138" t="s">
        <v>1689</v>
      </c>
      <c r="G137" s="139" t="s">
        <v>244</v>
      </c>
      <c r="H137" s="140">
        <v>9</v>
      </c>
      <c r="I137" s="141"/>
      <c r="J137" s="142">
        <f t="shared" si="0"/>
        <v>0</v>
      </c>
      <c r="K137" s="138" t="s">
        <v>1</v>
      </c>
      <c r="L137" s="32"/>
      <c r="M137" s="193" t="s">
        <v>1</v>
      </c>
      <c r="N137" s="194" t="s">
        <v>42</v>
      </c>
      <c r="O137" s="195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AR137" s="147" t="s">
        <v>300</v>
      </c>
      <c r="AT137" s="147" t="s">
        <v>197</v>
      </c>
      <c r="AU137" s="147" t="s">
        <v>86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300</v>
      </c>
      <c r="BM137" s="147" t="s">
        <v>2775</v>
      </c>
    </row>
    <row r="138" spans="2:65" s="1" customFormat="1" ht="6.9" customHeight="1">
      <c r="B138" s="44"/>
      <c r="C138" s="45"/>
      <c r="D138" s="45"/>
      <c r="E138" s="45"/>
      <c r="F138" s="45"/>
      <c r="G138" s="45"/>
      <c r="H138" s="45"/>
      <c r="I138" s="45"/>
      <c r="J138" s="45"/>
      <c r="K138" s="45"/>
      <c r="L138" s="32"/>
    </row>
  </sheetData>
  <sheetProtection algorithmName="SHA-512" hashValue="2WeB7X3CCob+QdzFCZgCuW+m/6G7ms1cvJ98sPmQJ8kXwhQmJfp/Zcmf/cHEmuIkG7yPwKJS+15lonLtP/xrqw==" saltValue="0Nh7lOIZrHG/jOQRByk+rnW0Q94gPxdsXImqglj9BeH0bfvAdQZtCy449BmjcmG8dEbirBXrbWrXa8EF4yTTQg==" spinCount="100000" sheet="1" objects="1" scenarios="1" formatColumns="0" formatRows="0" autoFilter="0"/>
  <autoFilter ref="C121:K137" xr:uid="{00000000-0009-0000-0000-00001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5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146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2467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2776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ROUND(J124,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ROUND((SUM(BE124:BE153)),  2)</f>
        <v>0</v>
      </c>
      <c r="I35" s="96">
        <v>0.21</v>
      </c>
      <c r="J35" s="86">
        <f>ROUND(((SUM(BE124:BE153))*I35),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ROUND((SUM(BF124:BF153)),  2)</f>
        <v>0</v>
      </c>
      <c r="I36" s="96">
        <v>0.15</v>
      </c>
      <c r="J36" s="86">
        <f>ROUND(((SUM(BF124:BF153))*I36),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ROUND((SUM(BG124:BG153)),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ROUND((SUM(BH124:BH153)),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ROUND((SUM(BI124:BI153)),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2467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03.5 - Slaboproud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J124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2777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8" customFormat="1" ht="24.9" customHeight="1">
      <c r="B100" s="108"/>
      <c r="D100" s="109" t="s">
        <v>2778</v>
      </c>
      <c r="E100" s="110"/>
      <c r="F100" s="110"/>
      <c r="G100" s="110"/>
      <c r="H100" s="110"/>
      <c r="I100" s="110"/>
      <c r="J100" s="111">
        <f>J129</f>
        <v>0</v>
      </c>
      <c r="L100" s="108"/>
    </row>
    <row r="101" spans="2:47" s="8" customFormat="1" ht="24.9" customHeight="1">
      <c r="B101" s="108"/>
      <c r="D101" s="109" t="s">
        <v>2779</v>
      </c>
      <c r="E101" s="110"/>
      <c r="F101" s="110"/>
      <c r="G101" s="110"/>
      <c r="H101" s="110"/>
      <c r="I101" s="110"/>
      <c r="J101" s="111">
        <f>J134</f>
        <v>0</v>
      </c>
      <c r="L101" s="108"/>
    </row>
    <row r="102" spans="2:47" s="8" customFormat="1" ht="24.9" customHeight="1">
      <c r="B102" s="108"/>
      <c r="D102" s="109" t="s">
        <v>2780</v>
      </c>
      <c r="E102" s="110"/>
      <c r="F102" s="110"/>
      <c r="G102" s="110"/>
      <c r="H102" s="110"/>
      <c r="I102" s="110"/>
      <c r="J102" s="111">
        <f>J142</f>
        <v>0</v>
      </c>
      <c r="L102" s="108"/>
    </row>
    <row r="103" spans="2:47" s="1" customFormat="1" ht="21.75" customHeight="1">
      <c r="B103" s="32"/>
      <c r="L103" s="32"/>
    </row>
    <row r="104" spans="2:47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" customHeight="1">
      <c r="B109" s="32"/>
      <c r="C109" s="21" t="s">
        <v>180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3" t="str">
        <f>E7</f>
        <v>Rekonstrukce objektu garáží nákladních vozidel Trutnov</v>
      </c>
      <c r="F112" s="244"/>
      <c r="G112" s="244"/>
      <c r="H112" s="244"/>
      <c r="L112" s="32"/>
    </row>
    <row r="113" spans="2:65" ht="12" customHeight="1">
      <c r="B113" s="20"/>
      <c r="C113" s="27" t="s">
        <v>153</v>
      </c>
      <c r="L113" s="20"/>
    </row>
    <row r="114" spans="2:65" s="1" customFormat="1" ht="16.5" customHeight="1">
      <c r="B114" s="32"/>
      <c r="E114" s="243" t="s">
        <v>2467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155</v>
      </c>
      <c r="L115" s="32"/>
    </row>
    <row r="116" spans="2:65" s="1" customFormat="1" ht="16.5" customHeight="1">
      <c r="B116" s="32"/>
      <c r="E116" s="208" t="str">
        <f>E11</f>
        <v>03.5 - Slaboproud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>Trutnov</v>
      </c>
      <c r="I118" s="27" t="s">
        <v>22</v>
      </c>
      <c r="J118" s="52" t="str">
        <f>IF(J14="","",J14)</f>
        <v>9. 1. 2023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E17</f>
        <v>Údržba silnic Královéhradeckého kraje a.s.</v>
      </c>
      <c r="I120" s="27" t="s">
        <v>30</v>
      </c>
      <c r="J120" s="30" t="str">
        <f>E23</f>
        <v>IRBOS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IF(E20="","",E20)</f>
        <v>Vyplň údaj</v>
      </c>
      <c r="I121" s="27" t="s">
        <v>33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181</v>
      </c>
      <c r="D123" s="118" t="s">
        <v>62</v>
      </c>
      <c r="E123" s="118" t="s">
        <v>58</v>
      </c>
      <c r="F123" s="118" t="s">
        <v>59</v>
      </c>
      <c r="G123" s="118" t="s">
        <v>182</v>
      </c>
      <c r="H123" s="118" t="s">
        <v>183</v>
      </c>
      <c r="I123" s="118" t="s">
        <v>184</v>
      </c>
      <c r="J123" s="118" t="s">
        <v>159</v>
      </c>
      <c r="K123" s="119" t="s">
        <v>185</v>
      </c>
      <c r="L123" s="116"/>
      <c r="M123" s="59" t="s">
        <v>1</v>
      </c>
      <c r="N123" s="60" t="s">
        <v>41</v>
      </c>
      <c r="O123" s="60" t="s">
        <v>186</v>
      </c>
      <c r="P123" s="60" t="s">
        <v>187</v>
      </c>
      <c r="Q123" s="60" t="s">
        <v>188</v>
      </c>
      <c r="R123" s="60" t="s">
        <v>189</v>
      </c>
      <c r="S123" s="60" t="s">
        <v>190</v>
      </c>
      <c r="T123" s="61" t="s">
        <v>191</v>
      </c>
    </row>
    <row r="124" spans="2:65" s="1" customFormat="1" ht="22.8" customHeight="1">
      <c r="B124" s="32"/>
      <c r="C124" s="64" t="s">
        <v>192</v>
      </c>
      <c r="J124" s="120">
        <f>BK124</f>
        <v>0</v>
      </c>
      <c r="L124" s="32"/>
      <c r="M124" s="62"/>
      <c r="N124" s="53"/>
      <c r="O124" s="53"/>
      <c r="P124" s="121">
        <f>P125+P129+P134+P142</f>
        <v>0</v>
      </c>
      <c r="Q124" s="53"/>
      <c r="R124" s="121">
        <f>R125+R129+R134+R142</f>
        <v>0</v>
      </c>
      <c r="S124" s="53"/>
      <c r="T124" s="122">
        <f>T125+T129+T134+T142</f>
        <v>0</v>
      </c>
      <c r="AT124" s="17" t="s">
        <v>76</v>
      </c>
      <c r="AU124" s="17" t="s">
        <v>161</v>
      </c>
      <c r="BK124" s="123">
        <f>BK125+BK129+BK134+BK142</f>
        <v>0</v>
      </c>
    </row>
    <row r="125" spans="2:65" s="11" customFormat="1" ht="25.95" customHeight="1">
      <c r="B125" s="124"/>
      <c r="D125" s="125" t="s">
        <v>76</v>
      </c>
      <c r="E125" s="126" t="s">
        <v>1698</v>
      </c>
      <c r="F125" s="126" t="s">
        <v>1710</v>
      </c>
      <c r="I125" s="127"/>
      <c r="J125" s="128">
        <f>BK125</f>
        <v>0</v>
      </c>
      <c r="L125" s="124"/>
      <c r="M125" s="129"/>
      <c r="P125" s="130">
        <f>SUM(P126:P128)</f>
        <v>0</v>
      </c>
      <c r="R125" s="130">
        <f>SUM(R126:R128)</f>
        <v>0</v>
      </c>
      <c r="T125" s="131">
        <f>SUM(T126:T128)</f>
        <v>0</v>
      </c>
      <c r="AR125" s="125" t="s">
        <v>84</v>
      </c>
      <c r="AT125" s="132" t="s">
        <v>76</v>
      </c>
      <c r="AU125" s="132" t="s">
        <v>77</v>
      </c>
      <c r="AY125" s="125" t="s">
        <v>195</v>
      </c>
      <c r="BK125" s="133">
        <f>SUM(BK126:BK128)</f>
        <v>0</v>
      </c>
    </row>
    <row r="126" spans="2:65" s="1" customFormat="1" ht="21.75" customHeight="1">
      <c r="B126" s="32"/>
      <c r="C126" s="136" t="s">
        <v>84</v>
      </c>
      <c r="D126" s="136" t="s">
        <v>197</v>
      </c>
      <c r="E126" s="137" t="s">
        <v>1711</v>
      </c>
      <c r="F126" s="138" t="s">
        <v>1712</v>
      </c>
      <c r="G126" s="139" t="s">
        <v>523</v>
      </c>
      <c r="H126" s="140">
        <v>3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42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202</v>
      </c>
      <c r="AT126" s="147" t="s">
        <v>197</v>
      </c>
      <c r="AU126" s="147" t="s">
        <v>84</v>
      </c>
      <c r="AY126" s="17" t="s">
        <v>195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84</v>
      </c>
      <c r="BK126" s="148">
        <f>ROUND(I126*H126,2)</f>
        <v>0</v>
      </c>
      <c r="BL126" s="17" t="s">
        <v>202</v>
      </c>
      <c r="BM126" s="147" t="s">
        <v>2781</v>
      </c>
    </row>
    <row r="127" spans="2:65" s="1" customFormat="1" ht="16.5" customHeight="1">
      <c r="B127" s="32"/>
      <c r="C127" s="136" t="s">
        <v>86</v>
      </c>
      <c r="D127" s="136" t="s">
        <v>197</v>
      </c>
      <c r="E127" s="137" t="s">
        <v>1714</v>
      </c>
      <c r="F127" s="138" t="s">
        <v>1715</v>
      </c>
      <c r="G127" s="139" t="s">
        <v>523</v>
      </c>
      <c r="H127" s="140">
        <v>3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202</v>
      </c>
      <c r="AT127" s="147" t="s">
        <v>197</v>
      </c>
      <c r="AU127" s="147" t="s">
        <v>84</v>
      </c>
      <c r="AY127" s="17" t="s">
        <v>195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84</v>
      </c>
      <c r="BK127" s="148">
        <f>ROUND(I127*H127,2)</f>
        <v>0</v>
      </c>
      <c r="BL127" s="17" t="s">
        <v>202</v>
      </c>
      <c r="BM127" s="147" t="s">
        <v>2782</v>
      </c>
    </row>
    <row r="128" spans="2:65" s="1" customFormat="1" ht="16.5" customHeight="1">
      <c r="B128" s="32"/>
      <c r="C128" s="136" t="s">
        <v>100</v>
      </c>
      <c r="D128" s="136" t="s">
        <v>197</v>
      </c>
      <c r="E128" s="137" t="s">
        <v>1717</v>
      </c>
      <c r="F128" s="138" t="s">
        <v>1718</v>
      </c>
      <c r="G128" s="139" t="s">
        <v>523</v>
      </c>
      <c r="H128" s="140">
        <v>3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202</v>
      </c>
      <c r="AT128" s="147" t="s">
        <v>197</v>
      </c>
      <c r="AU128" s="147" t="s">
        <v>84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202</v>
      </c>
      <c r="BM128" s="147" t="s">
        <v>2783</v>
      </c>
    </row>
    <row r="129" spans="2:65" s="11" customFormat="1" ht="25.95" customHeight="1">
      <c r="B129" s="124"/>
      <c r="D129" s="125" t="s">
        <v>76</v>
      </c>
      <c r="E129" s="126" t="s">
        <v>1700</v>
      </c>
      <c r="F129" s="126" t="s">
        <v>1721</v>
      </c>
      <c r="I129" s="127"/>
      <c r="J129" s="128">
        <f>BK129</f>
        <v>0</v>
      </c>
      <c r="L129" s="124"/>
      <c r="M129" s="129"/>
      <c r="P129" s="130">
        <f>SUM(P130:P133)</f>
        <v>0</v>
      </c>
      <c r="R129" s="130">
        <f>SUM(R130:R133)</f>
        <v>0</v>
      </c>
      <c r="T129" s="131">
        <f>SUM(T130:T133)</f>
        <v>0</v>
      </c>
      <c r="AR129" s="125" t="s">
        <v>84</v>
      </c>
      <c r="AT129" s="132" t="s">
        <v>76</v>
      </c>
      <c r="AU129" s="132" t="s">
        <v>77</v>
      </c>
      <c r="AY129" s="125" t="s">
        <v>195</v>
      </c>
      <c r="BK129" s="133">
        <f>SUM(BK130:BK133)</f>
        <v>0</v>
      </c>
    </row>
    <row r="130" spans="2:65" s="1" customFormat="1" ht="24.15" customHeight="1">
      <c r="B130" s="32"/>
      <c r="C130" s="136" t="s">
        <v>202</v>
      </c>
      <c r="D130" s="136" t="s">
        <v>197</v>
      </c>
      <c r="E130" s="137" t="s">
        <v>1722</v>
      </c>
      <c r="F130" s="138" t="s">
        <v>1723</v>
      </c>
      <c r="G130" s="139" t="s">
        <v>523</v>
      </c>
      <c r="H130" s="140">
        <v>1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202</v>
      </c>
      <c r="AT130" s="147" t="s">
        <v>197</v>
      </c>
      <c r="AU130" s="147" t="s">
        <v>84</v>
      </c>
      <c r="AY130" s="17" t="s">
        <v>195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84</v>
      </c>
      <c r="BK130" s="148">
        <f>ROUND(I130*H130,2)</f>
        <v>0</v>
      </c>
      <c r="BL130" s="17" t="s">
        <v>202</v>
      </c>
      <c r="BM130" s="147" t="s">
        <v>2784</v>
      </c>
    </row>
    <row r="131" spans="2:65" s="1" customFormat="1" ht="16.5" customHeight="1">
      <c r="B131" s="32"/>
      <c r="C131" s="136" t="s">
        <v>225</v>
      </c>
      <c r="D131" s="136" t="s">
        <v>197</v>
      </c>
      <c r="E131" s="137" t="s">
        <v>1725</v>
      </c>
      <c r="F131" s="138" t="s">
        <v>1726</v>
      </c>
      <c r="G131" s="139" t="s">
        <v>523</v>
      </c>
      <c r="H131" s="140">
        <v>3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42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202</v>
      </c>
      <c r="AT131" s="147" t="s">
        <v>197</v>
      </c>
      <c r="AU131" s="147" t="s">
        <v>84</v>
      </c>
      <c r="AY131" s="17" t="s">
        <v>195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84</v>
      </c>
      <c r="BK131" s="148">
        <f>ROUND(I131*H131,2)</f>
        <v>0</v>
      </c>
      <c r="BL131" s="17" t="s">
        <v>202</v>
      </c>
      <c r="BM131" s="147" t="s">
        <v>2785</v>
      </c>
    </row>
    <row r="132" spans="2:65" s="1" customFormat="1" ht="16.5" customHeight="1">
      <c r="B132" s="32"/>
      <c r="C132" s="136" t="s">
        <v>230</v>
      </c>
      <c r="D132" s="136" t="s">
        <v>197</v>
      </c>
      <c r="E132" s="137" t="s">
        <v>1728</v>
      </c>
      <c r="F132" s="138" t="s">
        <v>1729</v>
      </c>
      <c r="G132" s="139" t="s">
        <v>329</v>
      </c>
      <c r="H132" s="140">
        <v>380</v>
      </c>
      <c r="I132" s="141"/>
      <c r="J132" s="142">
        <f>ROUND(I132*H132,2)</f>
        <v>0</v>
      </c>
      <c r="K132" s="138" t="s">
        <v>1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84</v>
      </c>
      <c r="BK132" s="148">
        <f>ROUND(I132*H132,2)</f>
        <v>0</v>
      </c>
      <c r="BL132" s="17" t="s">
        <v>202</v>
      </c>
      <c r="BM132" s="147" t="s">
        <v>2786</v>
      </c>
    </row>
    <row r="133" spans="2:65" s="1" customFormat="1" ht="16.5" customHeight="1">
      <c r="B133" s="32"/>
      <c r="C133" s="136" t="s">
        <v>234</v>
      </c>
      <c r="D133" s="136" t="s">
        <v>197</v>
      </c>
      <c r="E133" s="137" t="s">
        <v>1731</v>
      </c>
      <c r="F133" s="138" t="s">
        <v>1732</v>
      </c>
      <c r="G133" s="139" t="s">
        <v>329</v>
      </c>
      <c r="H133" s="140">
        <v>50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42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84</v>
      </c>
      <c r="BK133" s="148">
        <f>ROUND(I133*H133,2)</f>
        <v>0</v>
      </c>
      <c r="BL133" s="17" t="s">
        <v>202</v>
      </c>
      <c r="BM133" s="147" t="s">
        <v>2787</v>
      </c>
    </row>
    <row r="134" spans="2:65" s="11" customFormat="1" ht="25.95" customHeight="1">
      <c r="B134" s="124"/>
      <c r="D134" s="125" t="s">
        <v>76</v>
      </c>
      <c r="E134" s="126" t="s">
        <v>1709</v>
      </c>
      <c r="F134" s="126" t="s">
        <v>1735</v>
      </c>
      <c r="I134" s="127"/>
      <c r="J134" s="128">
        <f>BK134</f>
        <v>0</v>
      </c>
      <c r="L134" s="124"/>
      <c r="M134" s="129"/>
      <c r="P134" s="130">
        <f>SUM(P135:P141)</f>
        <v>0</v>
      </c>
      <c r="R134" s="130">
        <f>SUM(R135:R141)</f>
        <v>0</v>
      </c>
      <c r="T134" s="131">
        <f>SUM(T135:T141)</f>
        <v>0</v>
      </c>
      <c r="AR134" s="125" t="s">
        <v>84</v>
      </c>
      <c r="AT134" s="132" t="s">
        <v>76</v>
      </c>
      <c r="AU134" s="132" t="s">
        <v>77</v>
      </c>
      <c r="AY134" s="125" t="s">
        <v>195</v>
      </c>
      <c r="BK134" s="133">
        <f>SUM(BK135:BK141)</f>
        <v>0</v>
      </c>
    </row>
    <row r="135" spans="2:65" s="1" customFormat="1" ht="16.5" customHeight="1">
      <c r="B135" s="32"/>
      <c r="C135" s="136" t="s">
        <v>240</v>
      </c>
      <c r="D135" s="136" t="s">
        <v>197</v>
      </c>
      <c r="E135" s="137" t="s">
        <v>1736</v>
      </c>
      <c r="F135" s="138" t="s">
        <v>1737</v>
      </c>
      <c r="G135" s="139" t="s">
        <v>561</v>
      </c>
      <c r="H135" s="140">
        <v>45</v>
      </c>
      <c r="I135" s="141"/>
      <c r="J135" s="142">
        <f t="shared" ref="J135:J141" si="0">ROUND(I135*H135,2)</f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ref="P135:P141" si="1">O135*H135</f>
        <v>0</v>
      </c>
      <c r="Q135" s="145">
        <v>0</v>
      </c>
      <c r="R135" s="145">
        <f t="shared" ref="R135:R141" si="2">Q135*H135</f>
        <v>0</v>
      </c>
      <c r="S135" s="145">
        <v>0</v>
      </c>
      <c r="T135" s="146">
        <f t="shared" ref="T135:T141" si="3">S135*H135</f>
        <v>0</v>
      </c>
      <c r="AR135" s="147" t="s">
        <v>202</v>
      </c>
      <c r="AT135" s="147" t="s">
        <v>197</v>
      </c>
      <c r="AU135" s="147" t="s">
        <v>84</v>
      </c>
      <c r="AY135" s="17" t="s">
        <v>195</v>
      </c>
      <c r="BE135" s="148">
        <f t="shared" ref="BE135:BE141" si="4">IF(N135="základní",J135,0)</f>
        <v>0</v>
      </c>
      <c r="BF135" s="148">
        <f t="shared" ref="BF135:BF141" si="5">IF(N135="snížená",J135,0)</f>
        <v>0</v>
      </c>
      <c r="BG135" s="148">
        <f t="shared" ref="BG135:BG141" si="6">IF(N135="zákl. přenesená",J135,0)</f>
        <v>0</v>
      </c>
      <c r="BH135" s="148">
        <f t="shared" ref="BH135:BH141" si="7">IF(N135="sníž. přenesená",J135,0)</f>
        <v>0</v>
      </c>
      <c r="BI135" s="148">
        <f t="shared" ref="BI135:BI141" si="8">IF(N135="nulová",J135,0)</f>
        <v>0</v>
      </c>
      <c r="BJ135" s="17" t="s">
        <v>84</v>
      </c>
      <c r="BK135" s="148">
        <f t="shared" ref="BK135:BK141" si="9">ROUND(I135*H135,2)</f>
        <v>0</v>
      </c>
      <c r="BL135" s="17" t="s">
        <v>202</v>
      </c>
      <c r="BM135" s="147" t="s">
        <v>2788</v>
      </c>
    </row>
    <row r="136" spans="2:65" s="1" customFormat="1" ht="24.15" customHeight="1">
      <c r="B136" s="32"/>
      <c r="C136" s="136" t="s">
        <v>246</v>
      </c>
      <c r="D136" s="136" t="s">
        <v>197</v>
      </c>
      <c r="E136" s="137" t="s">
        <v>1739</v>
      </c>
      <c r="F136" s="138" t="s">
        <v>1740</v>
      </c>
      <c r="G136" s="139" t="s">
        <v>1704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202</v>
      </c>
      <c r="BM136" s="147" t="s">
        <v>2789</v>
      </c>
    </row>
    <row r="137" spans="2:65" s="1" customFormat="1" ht="16.5" customHeight="1">
      <c r="B137" s="32"/>
      <c r="C137" s="136" t="s">
        <v>253</v>
      </c>
      <c r="D137" s="136" t="s">
        <v>197</v>
      </c>
      <c r="E137" s="137" t="s">
        <v>1743</v>
      </c>
      <c r="F137" s="138" t="s">
        <v>1744</v>
      </c>
      <c r="G137" s="139" t="s">
        <v>561</v>
      </c>
      <c r="H137" s="140">
        <v>4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202</v>
      </c>
      <c r="BM137" s="147" t="s">
        <v>2790</v>
      </c>
    </row>
    <row r="138" spans="2:65" s="1" customFormat="1" ht="16.5" customHeight="1">
      <c r="B138" s="32"/>
      <c r="C138" s="136" t="s">
        <v>257</v>
      </c>
      <c r="D138" s="136" t="s">
        <v>197</v>
      </c>
      <c r="E138" s="137" t="s">
        <v>1746</v>
      </c>
      <c r="F138" s="138" t="s">
        <v>1747</v>
      </c>
      <c r="G138" s="139" t="s">
        <v>1748</v>
      </c>
      <c r="H138" s="140">
        <v>10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202</v>
      </c>
      <c r="BM138" s="147" t="s">
        <v>2791</v>
      </c>
    </row>
    <row r="139" spans="2:65" s="1" customFormat="1" ht="16.5" customHeight="1">
      <c r="B139" s="32"/>
      <c r="C139" s="136" t="s">
        <v>262</v>
      </c>
      <c r="D139" s="136" t="s">
        <v>197</v>
      </c>
      <c r="E139" s="137" t="s">
        <v>1750</v>
      </c>
      <c r="F139" s="138" t="s">
        <v>1751</v>
      </c>
      <c r="G139" s="139" t="s">
        <v>523</v>
      </c>
      <c r="H139" s="140">
        <v>1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202</v>
      </c>
      <c r="BM139" s="147" t="s">
        <v>2792</v>
      </c>
    </row>
    <row r="140" spans="2:65" s="1" customFormat="1" ht="16.5" customHeight="1">
      <c r="B140" s="32"/>
      <c r="C140" s="136" t="s">
        <v>270</v>
      </c>
      <c r="D140" s="136" t="s">
        <v>197</v>
      </c>
      <c r="E140" s="137" t="s">
        <v>1753</v>
      </c>
      <c r="F140" s="138" t="s">
        <v>1754</v>
      </c>
      <c r="G140" s="139" t="s">
        <v>561</v>
      </c>
      <c r="H140" s="140">
        <v>6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42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202</v>
      </c>
      <c r="AT140" s="147" t="s">
        <v>197</v>
      </c>
      <c r="AU140" s="147" t="s">
        <v>84</v>
      </c>
      <c r="AY140" s="17" t="s">
        <v>195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84</v>
      </c>
      <c r="BK140" s="148">
        <f t="shared" si="9"/>
        <v>0</v>
      </c>
      <c r="BL140" s="17" t="s">
        <v>202</v>
      </c>
      <c r="BM140" s="147" t="s">
        <v>2793</v>
      </c>
    </row>
    <row r="141" spans="2:65" s="1" customFormat="1" ht="16.5" customHeight="1">
      <c r="B141" s="32"/>
      <c r="C141" s="136" t="s">
        <v>287</v>
      </c>
      <c r="D141" s="136" t="s">
        <v>197</v>
      </c>
      <c r="E141" s="137" t="s">
        <v>1756</v>
      </c>
      <c r="F141" s="138" t="s">
        <v>1757</v>
      </c>
      <c r="G141" s="139" t="s">
        <v>432</v>
      </c>
      <c r="H141" s="140">
        <v>1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42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202</v>
      </c>
      <c r="AT141" s="147" t="s">
        <v>197</v>
      </c>
      <c r="AU141" s="147" t="s">
        <v>84</v>
      </c>
      <c r="AY141" s="17" t="s">
        <v>195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84</v>
      </c>
      <c r="BK141" s="148">
        <f t="shared" si="9"/>
        <v>0</v>
      </c>
      <c r="BL141" s="17" t="s">
        <v>202</v>
      </c>
      <c r="BM141" s="147" t="s">
        <v>2794</v>
      </c>
    </row>
    <row r="142" spans="2:65" s="11" customFormat="1" ht="25.95" customHeight="1">
      <c r="B142" s="124"/>
      <c r="D142" s="125" t="s">
        <v>76</v>
      </c>
      <c r="E142" s="126" t="s">
        <v>1720</v>
      </c>
      <c r="F142" s="126" t="s">
        <v>1761</v>
      </c>
      <c r="I142" s="127"/>
      <c r="J142" s="128">
        <f>BK142</f>
        <v>0</v>
      </c>
      <c r="L142" s="124"/>
      <c r="M142" s="129"/>
      <c r="P142" s="130">
        <f>SUM(P143:P153)</f>
        <v>0</v>
      </c>
      <c r="R142" s="130">
        <f>SUM(R143:R153)</f>
        <v>0</v>
      </c>
      <c r="T142" s="131">
        <f>SUM(T143:T153)</f>
        <v>0</v>
      </c>
      <c r="AR142" s="125" t="s">
        <v>84</v>
      </c>
      <c r="AT142" s="132" t="s">
        <v>76</v>
      </c>
      <c r="AU142" s="132" t="s">
        <v>77</v>
      </c>
      <c r="AY142" s="125" t="s">
        <v>195</v>
      </c>
      <c r="BK142" s="133">
        <f>SUM(BK143:BK153)</f>
        <v>0</v>
      </c>
    </row>
    <row r="143" spans="2:65" s="1" customFormat="1" ht="16.5" customHeight="1">
      <c r="B143" s="32"/>
      <c r="C143" s="136" t="s">
        <v>8</v>
      </c>
      <c r="D143" s="136" t="s">
        <v>197</v>
      </c>
      <c r="E143" s="137" t="s">
        <v>1762</v>
      </c>
      <c r="F143" s="138" t="s">
        <v>1763</v>
      </c>
      <c r="G143" s="139" t="s">
        <v>561</v>
      </c>
      <c r="H143" s="140">
        <v>5</v>
      </c>
      <c r="I143" s="141"/>
      <c r="J143" s="142">
        <f t="shared" ref="J143:J153" si="10">ROUND(I143*H143,2)</f>
        <v>0</v>
      </c>
      <c r="K143" s="138" t="s">
        <v>1</v>
      </c>
      <c r="L143" s="32"/>
      <c r="M143" s="143" t="s">
        <v>1</v>
      </c>
      <c r="N143" s="144" t="s">
        <v>42</v>
      </c>
      <c r="P143" s="145">
        <f t="shared" ref="P143:P153" si="11">O143*H143</f>
        <v>0</v>
      </c>
      <c r="Q143" s="145">
        <v>0</v>
      </c>
      <c r="R143" s="145">
        <f t="shared" ref="R143:R153" si="12">Q143*H143</f>
        <v>0</v>
      </c>
      <c r="S143" s="145">
        <v>0</v>
      </c>
      <c r="T143" s="146">
        <f t="shared" ref="T143:T153" si="13">S143*H143</f>
        <v>0</v>
      </c>
      <c r="AR143" s="147" t="s">
        <v>202</v>
      </c>
      <c r="AT143" s="147" t="s">
        <v>197</v>
      </c>
      <c r="AU143" s="147" t="s">
        <v>84</v>
      </c>
      <c r="AY143" s="17" t="s">
        <v>195</v>
      </c>
      <c r="BE143" s="148">
        <f t="shared" ref="BE143:BE153" si="14">IF(N143="základní",J143,0)</f>
        <v>0</v>
      </c>
      <c r="BF143" s="148">
        <f t="shared" ref="BF143:BF153" si="15">IF(N143="snížená",J143,0)</f>
        <v>0</v>
      </c>
      <c r="BG143" s="148">
        <f t="shared" ref="BG143:BG153" si="16">IF(N143="zákl. přenesená",J143,0)</f>
        <v>0</v>
      </c>
      <c r="BH143" s="148">
        <f t="shared" ref="BH143:BH153" si="17">IF(N143="sníž. přenesená",J143,0)</f>
        <v>0</v>
      </c>
      <c r="BI143" s="148">
        <f t="shared" ref="BI143:BI153" si="18">IF(N143="nulová",J143,0)</f>
        <v>0</v>
      </c>
      <c r="BJ143" s="17" t="s">
        <v>84</v>
      </c>
      <c r="BK143" s="148">
        <f t="shared" ref="BK143:BK153" si="19">ROUND(I143*H143,2)</f>
        <v>0</v>
      </c>
      <c r="BL143" s="17" t="s">
        <v>202</v>
      </c>
      <c r="BM143" s="147" t="s">
        <v>2795</v>
      </c>
    </row>
    <row r="144" spans="2:65" s="1" customFormat="1" ht="16.5" customHeight="1">
      <c r="B144" s="32"/>
      <c r="C144" s="136" t="s">
        <v>300</v>
      </c>
      <c r="D144" s="136" t="s">
        <v>197</v>
      </c>
      <c r="E144" s="137" t="s">
        <v>1765</v>
      </c>
      <c r="F144" s="138" t="s">
        <v>1766</v>
      </c>
      <c r="G144" s="139" t="s">
        <v>561</v>
      </c>
      <c r="H144" s="140">
        <v>3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42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84</v>
      </c>
      <c r="BK144" s="148">
        <f t="shared" si="19"/>
        <v>0</v>
      </c>
      <c r="BL144" s="17" t="s">
        <v>202</v>
      </c>
      <c r="BM144" s="147" t="s">
        <v>2796</v>
      </c>
    </row>
    <row r="145" spans="2:65" s="1" customFormat="1" ht="21.75" customHeight="1">
      <c r="B145" s="32"/>
      <c r="C145" s="136" t="s">
        <v>306</v>
      </c>
      <c r="D145" s="136" t="s">
        <v>197</v>
      </c>
      <c r="E145" s="137" t="s">
        <v>1849</v>
      </c>
      <c r="F145" s="138" t="s">
        <v>1769</v>
      </c>
      <c r="G145" s="139" t="s">
        <v>432</v>
      </c>
      <c r="H145" s="140">
        <v>1</v>
      </c>
      <c r="I145" s="141"/>
      <c r="J145" s="142">
        <f t="shared" si="10"/>
        <v>0</v>
      </c>
      <c r="K145" s="138" t="s">
        <v>1</v>
      </c>
      <c r="L145" s="32"/>
      <c r="M145" s="143" t="s">
        <v>1</v>
      </c>
      <c r="N145" s="144" t="s">
        <v>42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202</v>
      </c>
      <c r="AT145" s="147" t="s">
        <v>197</v>
      </c>
      <c r="AU145" s="147" t="s">
        <v>84</v>
      </c>
      <c r="AY145" s="17" t="s">
        <v>195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7" t="s">
        <v>84</v>
      </c>
      <c r="BK145" s="148">
        <f t="shared" si="19"/>
        <v>0</v>
      </c>
      <c r="BL145" s="17" t="s">
        <v>202</v>
      </c>
      <c r="BM145" s="147" t="s">
        <v>2797</v>
      </c>
    </row>
    <row r="146" spans="2:65" s="1" customFormat="1" ht="16.5" customHeight="1">
      <c r="B146" s="32"/>
      <c r="C146" s="136" t="s">
        <v>311</v>
      </c>
      <c r="D146" s="136" t="s">
        <v>197</v>
      </c>
      <c r="E146" s="137" t="s">
        <v>1771</v>
      </c>
      <c r="F146" s="138" t="s">
        <v>1772</v>
      </c>
      <c r="G146" s="139" t="s">
        <v>561</v>
      </c>
      <c r="H146" s="140">
        <v>20</v>
      </c>
      <c r="I146" s="141"/>
      <c r="J146" s="142">
        <f t="shared" si="10"/>
        <v>0</v>
      </c>
      <c r="K146" s="138" t="s">
        <v>1</v>
      </c>
      <c r="L146" s="32"/>
      <c r="M146" s="143" t="s">
        <v>1</v>
      </c>
      <c r="N146" s="144" t="s">
        <v>42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202</v>
      </c>
      <c r="AT146" s="147" t="s">
        <v>197</v>
      </c>
      <c r="AU146" s="147" t="s">
        <v>84</v>
      </c>
      <c r="AY146" s="17" t="s">
        <v>195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7" t="s">
        <v>84</v>
      </c>
      <c r="BK146" s="148">
        <f t="shared" si="19"/>
        <v>0</v>
      </c>
      <c r="BL146" s="17" t="s">
        <v>202</v>
      </c>
      <c r="BM146" s="147" t="s">
        <v>2798</v>
      </c>
    </row>
    <row r="147" spans="2:65" s="1" customFormat="1" ht="16.5" customHeight="1">
      <c r="B147" s="32"/>
      <c r="C147" s="136" t="s">
        <v>317</v>
      </c>
      <c r="D147" s="136" t="s">
        <v>197</v>
      </c>
      <c r="E147" s="137" t="s">
        <v>1774</v>
      </c>
      <c r="F147" s="138" t="s">
        <v>1775</v>
      </c>
      <c r="G147" s="139" t="s">
        <v>329</v>
      </c>
      <c r="H147" s="140">
        <v>190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42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202</v>
      </c>
      <c r="AT147" s="147" t="s">
        <v>197</v>
      </c>
      <c r="AU147" s="147" t="s">
        <v>84</v>
      </c>
      <c r="AY147" s="17" t="s">
        <v>195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84</v>
      </c>
      <c r="BK147" s="148">
        <f t="shared" si="19"/>
        <v>0</v>
      </c>
      <c r="BL147" s="17" t="s">
        <v>202</v>
      </c>
      <c r="BM147" s="147" t="s">
        <v>2799</v>
      </c>
    </row>
    <row r="148" spans="2:65" s="1" customFormat="1" ht="16.5" customHeight="1">
      <c r="B148" s="32"/>
      <c r="C148" s="136" t="s">
        <v>321</v>
      </c>
      <c r="D148" s="136" t="s">
        <v>197</v>
      </c>
      <c r="E148" s="137" t="s">
        <v>1731</v>
      </c>
      <c r="F148" s="138" t="s">
        <v>1732</v>
      </c>
      <c r="G148" s="139" t="s">
        <v>329</v>
      </c>
      <c r="H148" s="140">
        <v>45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42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202</v>
      </c>
      <c r="AT148" s="147" t="s">
        <v>197</v>
      </c>
      <c r="AU148" s="147" t="s">
        <v>84</v>
      </c>
      <c r="AY148" s="17" t="s">
        <v>195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84</v>
      </c>
      <c r="BK148" s="148">
        <f t="shared" si="19"/>
        <v>0</v>
      </c>
      <c r="BL148" s="17" t="s">
        <v>202</v>
      </c>
      <c r="BM148" s="147" t="s">
        <v>2800</v>
      </c>
    </row>
    <row r="149" spans="2:65" s="1" customFormat="1" ht="16.5" customHeight="1">
      <c r="B149" s="32"/>
      <c r="C149" s="136" t="s">
        <v>7</v>
      </c>
      <c r="D149" s="136" t="s">
        <v>197</v>
      </c>
      <c r="E149" s="137" t="s">
        <v>1778</v>
      </c>
      <c r="F149" s="138" t="s">
        <v>1779</v>
      </c>
      <c r="G149" s="139" t="s">
        <v>329</v>
      </c>
      <c r="H149" s="140">
        <v>30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42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202</v>
      </c>
      <c r="AT149" s="147" t="s">
        <v>197</v>
      </c>
      <c r="AU149" s="147" t="s">
        <v>84</v>
      </c>
      <c r="AY149" s="17" t="s">
        <v>195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84</v>
      </c>
      <c r="BK149" s="148">
        <f t="shared" si="19"/>
        <v>0</v>
      </c>
      <c r="BL149" s="17" t="s">
        <v>202</v>
      </c>
      <c r="BM149" s="147" t="s">
        <v>2801</v>
      </c>
    </row>
    <row r="150" spans="2:65" s="1" customFormat="1" ht="16.5" customHeight="1">
      <c r="B150" s="32"/>
      <c r="C150" s="136" t="s">
        <v>333</v>
      </c>
      <c r="D150" s="136" t="s">
        <v>197</v>
      </c>
      <c r="E150" s="137" t="s">
        <v>1781</v>
      </c>
      <c r="F150" s="138" t="s">
        <v>1747</v>
      </c>
      <c r="G150" s="139" t="s">
        <v>561</v>
      </c>
      <c r="H150" s="140">
        <v>10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42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202</v>
      </c>
      <c r="AT150" s="147" t="s">
        <v>197</v>
      </c>
      <c r="AU150" s="147" t="s">
        <v>84</v>
      </c>
      <c r="AY150" s="17" t="s">
        <v>195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84</v>
      </c>
      <c r="BK150" s="148">
        <f t="shared" si="19"/>
        <v>0</v>
      </c>
      <c r="BL150" s="17" t="s">
        <v>202</v>
      </c>
      <c r="BM150" s="147" t="s">
        <v>2802</v>
      </c>
    </row>
    <row r="151" spans="2:65" s="1" customFormat="1" ht="16.5" customHeight="1">
      <c r="B151" s="32"/>
      <c r="C151" s="136" t="s">
        <v>340</v>
      </c>
      <c r="D151" s="136" t="s">
        <v>197</v>
      </c>
      <c r="E151" s="137" t="s">
        <v>1783</v>
      </c>
      <c r="F151" s="138" t="s">
        <v>1784</v>
      </c>
      <c r="G151" s="139" t="s">
        <v>523</v>
      </c>
      <c r="H151" s="140">
        <v>1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42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84</v>
      </c>
      <c r="BK151" s="148">
        <f t="shared" si="19"/>
        <v>0</v>
      </c>
      <c r="BL151" s="17" t="s">
        <v>202</v>
      </c>
      <c r="BM151" s="147" t="s">
        <v>2803</v>
      </c>
    </row>
    <row r="152" spans="2:65" s="1" customFormat="1" ht="16.5" customHeight="1">
      <c r="B152" s="32"/>
      <c r="C152" s="136" t="s">
        <v>346</v>
      </c>
      <c r="D152" s="136" t="s">
        <v>197</v>
      </c>
      <c r="E152" s="137" t="s">
        <v>1753</v>
      </c>
      <c r="F152" s="138" t="s">
        <v>1754</v>
      </c>
      <c r="G152" s="139" t="s">
        <v>561</v>
      </c>
      <c r="H152" s="140">
        <v>6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42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84</v>
      </c>
      <c r="BK152" s="148">
        <f t="shared" si="19"/>
        <v>0</v>
      </c>
      <c r="BL152" s="17" t="s">
        <v>202</v>
      </c>
      <c r="BM152" s="147" t="s">
        <v>2804</v>
      </c>
    </row>
    <row r="153" spans="2:65" s="1" customFormat="1" ht="16.5" customHeight="1">
      <c r="B153" s="32"/>
      <c r="C153" s="136" t="s">
        <v>352</v>
      </c>
      <c r="D153" s="136" t="s">
        <v>197</v>
      </c>
      <c r="E153" s="137" t="s">
        <v>1756</v>
      </c>
      <c r="F153" s="138" t="s">
        <v>1757</v>
      </c>
      <c r="G153" s="139" t="s">
        <v>432</v>
      </c>
      <c r="H153" s="140">
        <v>1</v>
      </c>
      <c r="I153" s="141"/>
      <c r="J153" s="142">
        <f t="shared" si="10"/>
        <v>0</v>
      </c>
      <c r="K153" s="138" t="s">
        <v>1</v>
      </c>
      <c r="L153" s="32"/>
      <c r="M153" s="193" t="s">
        <v>1</v>
      </c>
      <c r="N153" s="194" t="s">
        <v>42</v>
      </c>
      <c r="O153" s="195"/>
      <c r="P153" s="196">
        <f t="shared" si="11"/>
        <v>0</v>
      </c>
      <c r="Q153" s="196">
        <v>0</v>
      </c>
      <c r="R153" s="196">
        <f t="shared" si="12"/>
        <v>0</v>
      </c>
      <c r="S153" s="196">
        <v>0</v>
      </c>
      <c r="T153" s="197">
        <f t="shared" si="13"/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84</v>
      </c>
      <c r="BK153" s="148">
        <f t="shared" si="19"/>
        <v>0</v>
      </c>
      <c r="BL153" s="17" t="s">
        <v>202</v>
      </c>
      <c r="BM153" s="147" t="s">
        <v>2805</v>
      </c>
    </row>
    <row r="154" spans="2:65" s="1" customFormat="1" ht="6.9" customHeight="1"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32"/>
    </row>
  </sheetData>
  <sheetProtection algorithmName="SHA-512" hashValue="XIjNpuxIjUl0jbyAzf/+kEr9FcFraMmVg8pSD0DlQcXCb6F6mW/g8uNzww5WM+0YGoGaOvRYETxrJKNMLie1bw==" saltValue="DFTIkfbkr/qdGYGEfAQw7bvAOw5T6NueyX2FCGp4bk6oDe+tUHKIHfoBStvr1dWVBvYcMfFv+W9dx0hCZIc0cw==" spinCount="100000" sheet="1" objects="1" scenarios="1" formatColumns="0" formatRows="0" autoFilter="0"/>
  <autoFilter ref="C123:K153" xr:uid="{00000000-0009-0000-0000-00001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154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156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ROUND(J138,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ROUND((SUM(BE138:BE366)),  2)</f>
        <v>0</v>
      </c>
      <c r="I35" s="96">
        <v>0.21</v>
      </c>
      <c r="J35" s="86">
        <f>ROUND(((SUM(BE138:BE366))*I35),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ROUND((SUM(BF138:BF366)),  2)</f>
        <v>0</v>
      </c>
      <c r="I36" s="96">
        <v>0.15</v>
      </c>
      <c r="J36" s="86">
        <f>ROUND(((SUM(BF138:BF366))*I36),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ROUND((SUM(BG138:BG366)),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ROUND((SUM(BH138:BH366)),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ROUND((SUM(BI138:BI366)),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154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01.1 - Bourací práce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J138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J139</f>
        <v>0</v>
      </c>
      <c r="L99" s="108"/>
    </row>
    <row r="100" spans="2:47" s="9" customFormat="1" ht="19.95" customHeight="1">
      <c r="B100" s="112"/>
      <c r="D100" s="113" t="s">
        <v>163</v>
      </c>
      <c r="E100" s="114"/>
      <c r="F100" s="114"/>
      <c r="G100" s="114"/>
      <c r="H100" s="114"/>
      <c r="I100" s="114"/>
      <c r="J100" s="115">
        <f>J140</f>
        <v>0</v>
      </c>
      <c r="L100" s="112"/>
    </row>
    <row r="101" spans="2:47" s="9" customFormat="1" ht="19.95" customHeight="1">
      <c r="B101" s="112"/>
      <c r="D101" s="113" t="s">
        <v>164</v>
      </c>
      <c r="E101" s="114"/>
      <c r="F101" s="114"/>
      <c r="G101" s="114"/>
      <c r="H101" s="114"/>
      <c r="I101" s="114"/>
      <c r="J101" s="115">
        <f>J163</f>
        <v>0</v>
      </c>
      <c r="L101" s="112"/>
    </row>
    <row r="102" spans="2:47" s="9" customFormat="1" ht="19.95" customHeight="1">
      <c r="B102" s="112"/>
      <c r="D102" s="113" t="s">
        <v>165</v>
      </c>
      <c r="E102" s="114"/>
      <c r="F102" s="114"/>
      <c r="G102" s="114"/>
      <c r="H102" s="114"/>
      <c r="I102" s="114"/>
      <c r="J102" s="115">
        <f>J179</f>
        <v>0</v>
      </c>
      <c r="L102" s="112"/>
    </row>
    <row r="103" spans="2:47" s="9" customFormat="1" ht="19.95" customHeight="1">
      <c r="B103" s="112"/>
      <c r="D103" s="113" t="s">
        <v>166</v>
      </c>
      <c r="E103" s="114"/>
      <c r="F103" s="114"/>
      <c r="G103" s="114"/>
      <c r="H103" s="114"/>
      <c r="I103" s="114"/>
      <c r="J103" s="115">
        <f>J258</f>
        <v>0</v>
      </c>
      <c r="L103" s="112"/>
    </row>
    <row r="104" spans="2:47" s="8" customFormat="1" ht="24.9" customHeight="1">
      <c r="B104" s="108"/>
      <c r="D104" s="109" t="s">
        <v>167</v>
      </c>
      <c r="E104" s="110"/>
      <c r="F104" s="110"/>
      <c r="G104" s="110"/>
      <c r="H104" s="110"/>
      <c r="I104" s="110"/>
      <c r="J104" s="111">
        <f>J274</f>
        <v>0</v>
      </c>
      <c r="L104" s="108"/>
    </row>
    <row r="105" spans="2:47" s="9" customFormat="1" ht="19.95" customHeight="1">
      <c r="B105" s="112"/>
      <c r="D105" s="113" t="s">
        <v>168</v>
      </c>
      <c r="E105" s="114"/>
      <c r="F105" s="114"/>
      <c r="G105" s="114"/>
      <c r="H105" s="114"/>
      <c r="I105" s="114"/>
      <c r="J105" s="115">
        <f>J275</f>
        <v>0</v>
      </c>
      <c r="L105" s="112"/>
    </row>
    <row r="106" spans="2:47" s="9" customFormat="1" ht="19.95" customHeight="1">
      <c r="B106" s="112"/>
      <c r="D106" s="113" t="s">
        <v>169</v>
      </c>
      <c r="E106" s="114"/>
      <c r="F106" s="114"/>
      <c r="G106" s="114"/>
      <c r="H106" s="114"/>
      <c r="I106" s="114"/>
      <c r="J106" s="115">
        <f>J281</f>
        <v>0</v>
      </c>
      <c r="L106" s="112"/>
    </row>
    <row r="107" spans="2:47" s="9" customFormat="1" ht="19.95" customHeight="1">
      <c r="B107" s="112"/>
      <c r="D107" s="113" t="s">
        <v>170</v>
      </c>
      <c r="E107" s="114"/>
      <c r="F107" s="114"/>
      <c r="G107" s="114"/>
      <c r="H107" s="114"/>
      <c r="I107" s="114"/>
      <c r="J107" s="115">
        <f>J285</f>
        <v>0</v>
      </c>
      <c r="L107" s="112"/>
    </row>
    <row r="108" spans="2:47" s="9" customFormat="1" ht="19.95" customHeight="1">
      <c r="B108" s="112"/>
      <c r="D108" s="113" t="s">
        <v>171</v>
      </c>
      <c r="E108" s="114"/>
      <c r="F108" s="114"/>
      <c r="G108" s="114"/>
      <c r="H108" s="114"/>
      <c r="I108" s="114"/>
      <c r="J108" s="115">
        <f>J289</f>
        <v>0</v>
      </c>
      <c r="L108" s="112"/>
    </row>
    <row r="109" spans="2:47" s="9" customFormat="1" ht="19.95" customHeight="1">
      <c r="B109" s="112"/>
      <c r="D109" s="113" t="s">
        <v>172</v>
      </c>
      <c r="E109" s="114"/>
      <c r="F109" s="114"/>
      <c r="G109" s="114"/>
      <c r="H109" s="114"/>
      <c r="I109" s="114"/>
      <c r="J109" s="115">
        <f>J292</f>
        <v>0</v>
      </c>
      <c r="L109" s="112"/>
    </row>
    <row r="110" spans="2:47" s="9" customFormat="1" ht="19.95" customHeight="1">
      <c r="B110" s="112"/>
      <c r="D110" s="113" t="s">
        <v>173</v>
      </c>
      <c r="E110" s="114"/>
      <c r="F110" s="114"/>
      <c r="G110" s="114"/>
      <c r="H110" s="114"/>
      <c r="I110" s="114"/>
      <c r="J110" s="115">
        <f>J294</f>
        <v>0</v>
      </c>
      <c r="L110" s="112"/>
    </row>
    <row r="111" spans="2:47" s="9" customFormat="1" ht="19.95" customHeight="1">
      <c r="B111" s="112"/>
      <c r="D111" s="113" t="s">
        <v>174</v>
      </c>
      <c r="E111" s="114"/>
      <c r="F111" s="114"/>
      <c r="G111" s="114"/>
      <c r="H111" s="114"/>
      <c r="I111" s="114"/>
      <c r="J111" s="115">
        <f>J299</f>
        <v>0</v>
      </c>
      <c r="L111" s="112"/>
    </row>
    <row r="112" spans="2:47" s="9" customFormat="1" ht="19.95" customHeight="1">
      <c r="B112" s="112"/>
      <c r="D112" s="113" t="s">
        <v>175</v>
      </c>
      <c r="E112" s="114"/>
      <c r="F112" s="114"/>
      <c r="G112" s="114"/>
      <c r="H112" s="114"/>
      <c r="I112" s="114"/>
      <c r="J112" s="115">
        <f>J316</f>
        <v>0</v>
      </c>
      <c r="L112" s="112"/>
    </row>
    <row r="113" spans="2:12" s="9" customFormat="1" ht="19.95" customHeight="1">
      <c r="B113" s="112"/>
      <c r="D113" s="113" t="s">
        <v>176</v>
      </c>
      <c r="E113" s="114"/>
      <c r="F113" s="114"/>
      <c r="G113" s="114"/>
      <c r="H113" s="114"/>
      <c r="I113" s="114"/>
      <c r="J113" s="115">
        <f>J323</f>
        <v>0</v>
      </c>
      <c r="L113" s="112"/>
    </row>
    <row r="114" spans="2:12" s="9" customFormat="1" ht="19.95" customHeight="1">
      <c r="B114" s="112"/>
      <c r="D114" s="113" t="s">
        <v>177</v>
      </c>
      <c r="E114" s="114"/>
      <c r="F114" s="114"/>
      <c r="G114" s="114"/>
      <c r="H114" s="114"/>
      <c r="I114" s="114"/>
      <c r="J114" s="115">
        <f>J347</f>
        <v>0</v>
      </c>
      <c r="L114" s="112"/>
    </row>
    <row r="115" spans="2:12" s="9" customFormat="1" ht="19.95" customHeight="1">
      <c r="B115" s="112"/>
      <c r="D115" s="113" t="s">
        <v>178</v>
      </c>
      <c r="E115" s="114"/>
      <c r="F115" s="114"/>
      <c r="G115" s="114"/>
      <c r="H115" s="114"/>
      <c r="I115" s="114"/>
      <c r="J115" s="115">
        <f>J359</f>
        <v>0</v>
      </c>
      <c r="L115" s="112"/>
    </row>
    <row r="116" spans="2:12" s="8" customFormat="1" ht="24.9" customHeight="1">
      <c r="B116" s="108"/>
      <c r="D116" s="109" t="s">
        <v>179</v>
      </c>
      <c r="E116" s="110"/>
      <c r="F116" s="110"/>
      <c r="G116" s="110"/>
      <c r="H116" s="110"/>
      <c r="I116" s="110"/>
      <c r="J116" s="111">
        <f>J363</f>
        <v>0</v>
      </c>
      <c r="L116" s="108"/>
    </row>
    <row r="117" spans="2:12" s="1" customFormat="1" ht="21.75" customHeight="1">
      <c r="B117" s="32"/>
      <c r="L117" s="32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2"/>
    </row>
    <row r="122" spans="2:12" s="1" customFormat="1" ht="6.9" customHeight="1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2"/>
    </row>
    <row r="123" spans="2:12" s="1" customFormat="1" ht="24.9" customHeight="1">
      <c r="B123" s="32"/>
      <c r="C123" s="21" t="s">
        <v>180</v>
      </c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16</v>
      </c>
      <c r="L125" s="32"/>
    </row>
    <row r="126" spans="2:12" s="1" customFormat="1" ht="16.5" customHeight="1">
      <c r="B126" s="32"/>
      <c r="E126" s="243" t="str">
        <f>E7</f>
        <v>Rekonstrukce objektu garáží nákladních vozidel Trutnov</v>
      </c>
      <c r="F126" s="244"/>
      <c r="G126" s="244"/>
      <c r="H126" s="244"/>
      <c r="L126" s="32"/>
    </row>
    <row r="127" spans="2:12" ht="12" customHeight="1">
      <c r="B127" s="20"/>
      <c r="C127" s="27" t="s">
        <v>153</v>
      </c>
      <c r="L127" s="20"/>
    </row>
    <row r="128" spans="2:12" s="1" customFormat="1" ht="16.5" customHeight="1">
      <c r="B128" s="32"/>
      <c r="E128" s="243" t="s">
        <v>154</v>
      </c>
      <c r="F128" s="245"/>
      <c r="G128" s="245"/>
      <c r="H128" s="245"/>
      <c r="L128" s="32"/>
    </row>
    <row r="129" spans="2:65" s="1" customFormat="1" ht="12" customHeight="1">
      <c r="B129" s="32"/>
      <c r="C129" s="27" t="s">
        <v>155</v>
      </c>
      <c r="L129" s="32"/>
    </row>
    <row r="130" spans="2:65" s="1" customFormat="1" ht="16.5" customHeight="1">
      <c r="B130" s="32"/>
      <c r="E130" s="208" t="str">
        <f>E11</f>
        <v>01.1 - Bourací práce</v>
      </c>
      <c r="F130" s="245"/>
      <c r="G130" s="245"/>
      <c r="H130" s="245"/>
      <c r="L130" s="32"/>
    </row>
    <row r="131" spans="2:65" s="1" customFormat="1" ht="6.9" customHeight="1">
      <c r="B131" s="32"/>
      <c r="L131" s="32"/>
    </row>
    <row r="132" spans="2:65" s="1" customFormat="1" ht="12" customHeight="1">
      <c r="B132" s="32"/>
      <c r="C132" s="27" t="s">
        <v>20</v>
      </c>
      <c r="F132" s="25" t="str">
        <f>F14</f>
        <v>Trutnov</v>
      </c>
      <c r="I132" s="27" t="s">
        <v>22</v>
      </c>
      <c r="J132" s="52" t="str">
        <f>IF(J14="","",J14)</f>
        <v>9. 1. 2023</v>
      </c>
      <c r="L132" s="32"/>
    </row>
    <row r="133" spans="2:65" s="1" customFormat="1" ht="6.9" customHeight="1">
      <c r="B133" s="32"/>
      <c r="L133" s="32"/>
    </row>
    <row r="134" spans="2:65" s="1" customFormat="1" ht="15.15" customHeight="1">
      <c r="B134" s="32"/>
      <c r="C134" s="27" t="s">
        <v>24</v>
      </c>
      <c r="F134" s="25" t="str">
        <f>E17</f>
        <v>Údržba silnic Královéhradeckého kraje a.s.</v>
      </c>
      <c r="I134" s="27" t="s">
        <v>30</v>
      </c>
      <c r="J134" s="30" t="str">
        <f>E23</f>
        <v>IRBOS s.r.o.</v>
      </c>
      <c r="L134" s="32"/>
    </row>
    <row r="135" spans="2:65" s="1" customFormat="1" ht="15.15" customHeight="1">
      <c r="B135" s="32"/>
      <c r="C135" s="27" t="s">
        <v>28</v>
      </c>
      <c r="F135" s="25" t="str">
        <f>IF(E20="","",E20)</f>
        <v>Vyplň údaj</v>
      </c>
      <c r="I135" s="27" t="s">
        <v>33</v>
      </c>
      <c r="J135" s="30" t="str">
        <f>E26</f>
        <v xml:space="preserve"> 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16"/>
      <c r="C137" s="117" t="s">
        <v>181</v>
      </c>
      <c r="D137" s="118" t="s">
        <v>62</v>
      </c>
      <c r="E137" s="118" t="s">
        <v>58</v>
      </c>
      <c r="F137" s="118" t="s">
        <v>59</v>
      </c>
      <c r="G137" s="118" t="s">
        <v>182</v>
      </c>
      <c r="H137" s="118" t="s">
        <v>183</v>
      </c>
      <c r="I137" s="118" t="s">
        <v>184</v>
      </c>
      <c r="J137" s="118" t="s">
        <v>159</v>
      </c>
      <c r="K137" s="119" t="s">
        <v>185</v>
      </c>
      <c r="L137" s="116"/>
      <c r="M137" s="59" t="s">
        <v>1</v>
      </c>
      <c r="N137" s="60" t="s">
        <v>41</v>
      </c>
      <c r="O137" s="60" t="s">
        <v>186</v>
      </c>
      <c r="P137" s="60" t="s">
        <v>187</v>
      </c>
      <c r="Q137" s="60" t="s">
        <v>188</v>
      </c>
      <c r="R137" s="60" t="s">
        <v>189</v>
      </c>
      <c r="S137" s="60" t="s">
        <v>190</v>
      </c>
      <c r="T137" s="61" t="s">
        <v>191</v>
      </c>
    </row>
    <row r="138" spans="2:65" s="1" customFormat="1" ht="22.8" customHeight="1">
      <c r="B138" s="32"/>
      <c r="C138" s="64" t="s">
        <v>192</v>
      </c>
      <c r="J138" s="120">
        <f>BK138</f>
        <v>0</v>
      </c>
      <c r="L138" s="32"/>
      <c r="M138" s="62"/>
      <c r="N138" s="53"/>
      <c r="O138" s="53"/>
      <c r="P138" s="121">
        <f>P139+P274+P363</f>
        <v>0</v>
      </c>
      <c r="Q138" s="53"/>
      <c r="R138" s="121">
        <f>R139+R274+R363</f>
        <v>0.37206779999999995</v>
      </c>
      <c r="S138" s="53"/>
      <c r="T138" s="122">
        <f>T139+T274+T363</f>
        <v>851.11902812000039</v>
      </c>
      <c r="AT138" s="17" t="s">
        <v>76</v>
      </c>
      <c r="AU138" s="17" t="s">
        <v>161</v>
      </c>
      <c r="BK138" s="123">
        <f>BK139+BK274+BK363</f>
        <v>0</v>
      </c>
    </row>
    <row r="139" spans="2:65" s="11" customFormat="1" ht="25.95" customHeight="1">
      <c r="B139" s="124"/>
      <c r="D139" s="125" t="s">
        <v>76</v>
      </c>
      <c r="E139" s="126" t="s">
        <v>193</v>
      </c>
      <c r="F139" s="126" t="s">
        <v>194</v>
      </c>
      <c r="I139" s="127"/>
      <c r="J139" s="128">
        <f>BK139</f>
        <v>0</v>
      </c>
      <c r="L139" s="124"/>
      <c r="M139" s="129"/>
      <c r="P139" s="130">
        <f>P140+P163+P179+P258</f>
        <v>0</v>
      </c>
      <c r="R139" s="130">
        <f>R140+R163+R179+R258</f>
        <v>7.868E-3</v>
      </c>
      <c r="T139" s="131">
        <f>T140+T163+T179+T258</f>
        <v>781.97010200000034</v>
      </c>
      <c r="AR139" s="125" t="s">
        <v>84</v>
      </c>
      <c r="AT139" s="132" t="s">
        <v>76</v>
      </c>
      <c r="AU139" s="132" t="s">
        <v>77</v>
      </c>
      <c r="AY139" s="125" t="s">
        <v>195</v>
      </c>
      <c r="BK139" s="133">
        <f>BK140+BK163+BK179+BK258</f>
        <v>0</v>
      </c>
    </row>
    <row r="140" spans="2:65" s="11" customFormat="1" ht="22.8" customHeight="1">
      <c r="B140" s="124"/>
      <c r="D140" s="125" t="s">
        <v>76</v>
      </c>
      <c r="E140" s="134" t="s">
        <v>84</v>
      </c>
      <c r="F140" s="134" t="s">
        <v>196</v>
      </c>
      <c r="I140" s="127"/>
      <c r="J140" s="135">
        <f>BK140</f>
        <v>0</v>
      </c>
      <c r="L140" s="124"/>
      <c r="M140" s="129"/>
      <c r="P140" s="130">
        <f>SUM(P141:P162)</f>
        <v>0</v>
      </c>
      <c r="R140" s="130">
        <f>SUM(R141:R162)</f>
        <v>0</v>
      </c>
      <c r="T140" s="131">
        <f>SUM(T141:T162)</f>
        <v>16.38</v>
      </c>
      <c r="AR140" s="125" t="s">
        <v>84</v>
      </c>
      <c r="AT140" s="132" t="s">
        <v>76</v>
      </c>
      <c r="AU140" s="132" t="s">
        <v>84</v>
      </c>
      <c r="AY140" s="125" t="s">
        <v>195</v>
      </c>
      <c r="BK140" s="133">
        <f>SUM(BK141:BK162)</f>
        <v>0</v>
      </c>
    </row>
    <row r="141" spans="2:65" s="1" customFormat="1" ht="33" customHeight="1">
      <c r="B141" s="32"/>
      <c r="C141" s="136" t="s">
        <v>84</v>
      </c>
      <c r="D141" s="136" t="s">
        <v>197</v>
      </c>
      <c r="E141" s="137" t="s">
        <v>198</v>
      </c>
      <c r="F141" s="138" t="s">
        <v>199</v>
      </c>
      <c r="G141" s="139" t="s">
        <v>200</v>
      </c>
      <c r="H141" s="140">
        <v>26</v>
      </c>
      <c r="I141" s="141"/>
      <c r="J141" s="142">
        <f>ROUND(I141*H141,2)</f>
        <v>0</v>
      </c>
      <c r="K141" s="138" t="s">
        <v>201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0.63</v>
      </c>
      <c r="T141" s="146">
        <f>S141*H141</f>
        <v>16.38</v>
      </c>
      <c r="AR141" s="147" t="s">
        <v>202</v>
      </c>
      <c r="AT141" s="147" t="s">
        <v>197</v>
      </c>
      <c r="AU141" s="147" t="s">
        <v>86</v>
      </c>
      <c r="AY141" s="17" t="s">
        <v>195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84</v>
      </c>
      <c r="BK141" s="148">
        <f>ROUND(I141*H141,2)</f>
        <v>0</v>
      </c>
      <c r="BL141" s="17" t="s">
        <v>202</v>
      </c>
      <c r="BM141" s="147" t="s">
        <v>203</v>
      </c>
    </row>
    <row r="142" spans="2:65" s="12" customFormat="1" ht="10.199999999999999">
      <c r="B142" s="149"/>
      <c r="D142" s="150" t="s">
        <v>204</v>
      </c>
      <c r="E142" s="151" t="s">
        <v>1</v>
      </c>
      <c r="F142" s="152" t="s">
        <v>205</v>
      </c>
      <c r="H142" s="151" t="s">
        <v>1</v>
      </c>
      <c r="I142" s="153"/>
      <c r="L142" s="149"/>
      <c r="M142" s="154"/>
      <c r="T142" s="155"/>
      <c r="AT142" s="151" t="s">
        <v>204</v>
      </c>
      <c r="AU142" s="151" t="s">
        <v>86</v>
      </c>
      <c r="AV142" s="12" t="s">
        <v>84</v>
      </c>
      <c r="AW142" s="12" t="s">
        <v>32</v>
      </c>
      <c r="AX142" s="12" t="s">
        <v>77</v>
      </c>
      <c r="AY142" s="151" t="s">
        <v>195</v>
      </c>
    </row>
    <row r="143" spans="2:65" s="13" customFormat="1" ht="10.199999999999999">
      <c r="B143" s="156"/>
      <c r="D143" s="150" t="s">
        <v>204</v>
      </c>
      <c r="E143" s="157" t="s">
        <v>1</v>
      </c>
      <c r="F143" s="158" t="s">
        <v>206</v>
      </c>
      <c r="H143" s="159">
        <v>26</v>
      </c>
      <c r="I143" s="160"/>
      <c r="L143" s="156"/>
      <c r="M143" s="161"/>
      <c r="T143" s="162"/>
      <c r="AT143" s="157" t="s">
        <v>204</v>
      </c>
      <c r="AU143" s="157" t="s">
        <v>86</v>
      </c>
      <c r="AV143" s="13" t="s">
        <v>86</v>
      </c>
      <c r="AW143" s="13" t="s">
        <v>32</v>
      </c>
      <c r="AX143" s="13" t="s">
        <v>84</v>
      </c>
      <c r="AY143" s="157" t="s">
        <v>195</v>
      </c>
    </row>
    <row r="144" spans="2:65" s="1" customFormat="1" ht="21.75" customHeight="1">
      <c r="B144" s="32"/>
      <c r="C144" s="136" t="s">
        <v>86</v>
      </c>
      <c r="D144" s="136" t="s">
        <v>197</v>
      </c>
      <c r="E144" s="137" t="s">
        <v>207</v>
      </c>
      <c r="F144" s="138" t="s">
        <v>208</v>
      </c>
      <c r="G144" s="139" t="s">
        <v>200</v>
      </c>
      <c r="H144" s="140">
        <v>4.5</v>
      </c>
      <c r="I144" s="141"/>
      <c r="J144" s="142">
        <f>ROUND(I144*H144,2)</f>
        <v>0</v>
      </c>
      <c r="K144" s="138" t="s">
        <v>201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202</v>
      </c>
      <c r="AT144" s="147" t="s">
        <v>197</v>
      </c>
      <c r="AU144" s="147" t="s">
        <v>86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209</v>
      </c>
    </row>
    <row r="145" spans="2:65" s="12" customFormat="1" ht="10.199999999999999">
      <c r="B145" s="149"/>
      <c r="D145" s="150" t="s">
        <v>204</v>
      </c>
      <c r="E145" s="151" t="s">
        <v>1</v>
      </c>
      <c r="F145" s="152" t="s">
        <v>210</v>
      </c>
      <c r="H145" s="151" t="s">
        <v>1</v>
      </c>
      <c r="I145" s="153"/>
      <c r="L145" s="149"/>
      <c r="M145" s="154"/>
      <c r="T145" s="155"/>
      <c r="AT145" s="151" t="s">
        <v>204</v>
      </c>
      <c r="AU145" s="151" t="s">
        <v>86</v>
      </c>
      <c r="AV145" s="12" t="s">
        <v>84</v>
      </c>
      <c r="AW145" s="12" t="s">
        <v>32</v>
      </c>
      <c r="AX145" s="12" t="s">
        <v>77</v>
      </c>
      <c r="AY145" s="151" t="s">
        <v>195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211</v>
      </c>
      <c r="H146" s="159">
        <v>4.5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84</v>
      </c>
      <c r="AY146" s="157" t="s">
        <v>195</v>
      </c>
    </row>
    <row r="147" spans="2:65" s="1" customFormat="1" ht="33" customHeight="1">
      <c r="B147" s="32"/>
      <c r="C147" s="136" t="s">
        <v>100</v>
      </c>
      <c r="D147" s="136" t="s">
        <v>197</v>
      </c>
      <c r="E147" s="137" t="s">
        <v>212</v>
      </c>
      <c r="F147" s="138" t="s">
        <v>213</v>
      </c>
      <c r="G147" s="139" t="s">
        <v>214</v>
      </c>
      <c r="H147" s="140">
        <v>47.8</v>
      </c>
      <c r="I147" s="141"/>
      <c r="J147" s="142">
        <f>ROUND(I147*H147,2)</f>
        <v>0</v>
      </c>
      <c r="K147" s="138" t="s">
        <v>201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86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215</v>
      </c>
    </row>
    <row r="148" spans="2:65" s="12" customFormat="1" ht="10.199999999999999">
      <c r="B148" s="149"/>
      <c r="D148" s="150" t="s">
        <v>204</v>
      </c>
      <c r="E148" s="151" t="s">
        <v>1</v>
      </c>
      <c r="F148" s="152" t="s">
        <v>210</v>
      </c>
      <c r="H148" s="151" t="s">
        <v>1</v>
      </c>
      <c r="I148" s="153"/>
      <c r="L148" s="149"/>
      <c r="M148" s="154"/>
      <c r="T148" s="155"/>
      <c r="AT148" s="151" t="s">
        <v>204</v>
      </c>
      <c r="AU148" s="151" t="s">
        <v>86</v>
      </c>
      <c r="AV148" s="12" t="s">
        <v>84</v>
      </c>
      <c r="AW148" s="12" t="s">
        <v>32</v>
      </c>
      <c r="AX148" s="12" t="s">
        <v>77</v>
      </c>
      <c r="AY148" s="151" t="s">
        <v>195</v>
      </c>
    </row>
    <row r="149" spans="2:65" s="12" customFormat="1" ht="10.199999999999999">
      <c r="B149" s="149"/>
      <c r="D149" s="150" t="s">
        <v>204</v>
      </c>
      <c r="E149" s="151" t="s">
        <v>1</v>
      </c>
      <c r="F149" s="152" t="s">
        <v>216</v>
      </c>
      <c r="H149" s="151" t="s">
        <v>1</v>
      </c>
      <c r="I149" s="153"/>
      <c r="L149" s="149"/>
      <c r="M149" s="154"/>
      <c r="T149" s="155"/>
      <c r="AT149" s="151" t="s">
        <v>204</v>
      </c>
      <c r="AU149" s="151" t="s">
        <v>86</v>
      </c>
      <c r="AV149" s="12" t="s">
        <v>84</v>
      </c>
      <c r="AW149" s="12" t="s">
        <v>32</v>
      </c>
      <c r="AX149" s="12" t="s">
        <v>77</v>
      </c>
      <c r="AY149" s="151" t="s">
        <v>195</v>
      </c>
    </row>
    <row r="150" spans="2:65" s="13" customFormat="1" ht="10.199999999999999">
      <c r="B150" s="156"/>
      <c r="D150" s="150" t="s">
        <v>204</v>
      </c>
      <c r="E150" s="157" t="s">
        <v>1</v>
      </c>
      <c r="F150" s="158" t="s">
        <v>217</v>
      </c>
      <c r="H150" s="159">
        <v>1.08</v>
      </c>
      <c r="I150" s="160"/>
      <c r="L150" s="156"/>
      <c r="M150" s="161"/>
      <c r="T150" s="162"/>
      <c r="AT150" s="157" t="s">
        <v>204</v>
      </c>
      <c r="AU150" s="157" t="s">
        <v>86</v>
      </c>
      <c r="AV150" s="13" t="s">
        <v>86</v>
      </c>
      <c r="AW150" s="13" t="s">
        <v>32</v>
      </c>
      <c r="AX150" s="13" t="s">
        <v>77</v>
      </c>
      <c r="AY150" s="157" t="s">
        <v>195</v>
      </c>
    </row>
    <row r="151" spans="2:65" s="12" customFormat="1" ht="10.199999999999999">
      <c r="B151" s="149"/>
      <c r="D151" s="150" t="s">
        <v>204</v>
      </c>
      <c r="E151" s="151" t="s">
        <v>1</v>
      </c>
      <c r="F151" s="152" t="s">
        <v>218</v>
      </c>
      <c r="H151" s="151" t="s">
        <v>1</v>
      </c>
      <c r="I151" s="153"/>
      <c r="L151" s="149"/>
      <c r="M151" s="154"/>
      <c r="T151" s="155"/>
      <c r="AT151" s="151" t="s">
        <v>204</v>
      </c>
      <c r="AU151" s="151" t="s">
        <v>86</v>
      </c>
      <c r="AV151" s="12" t="s">
        <v>84</v>
      </c>
      <c r="AW151" s="12" t="s">
        <v>32</v>
      </c>
      <c r="AX151" s="12" t="s">
        <v>77</v>
      </c>
      <c r="AY151" s="151" t="s">
        <v>195</v>
      </c>
    </row>
    <row r="152" spans="2:65" s="13" customFormat="1" ht="10.199999999999999">
      <c r="B152" s="156"/>
      <c r="D152" s="150" t="s">
        <v>204</v>
      </c>
      <c r="E152" s="157" t="s">
        <v>1</v>
      </c>
      <c r="F152" s="158" t="s">
        <v>219</v>
      </c>
      <c r="H152" s="159">
        <v>46.72</v>
      </c>
      <c r="I152" s="160"/>
      <c r="L152" s="156"/>
      <c r="M152" s="161"/>
      <c r="T152" s="162"/>
      <c r="AT152" s="157" t="s">
        <v>204</v>
      </c>
      <c r="AU152" s="157" t="s">
        <v>86</v>
      </c>
      <c r="AV152" s="13" t="s">
        <v>86</v>
      </c>
      <c r="AW152" s="13" t="s">
        <v>32</v>
      </c>
      <c r="AX152" s="13" t="s">
        <v>77</v>
      </c>
      <c r="AY152" s="157" t="s">
        <v>195</v>
      </c>
    </row>
    <row r="153" spans="2:65" s="14" customFormat="1" ht="10.199999999999999">
      <c r="B153" s="163"/>
      <c r="D153" s="150" t="s">
        <v>204</v>
      </c>
      <c r="E153" s="164" t="s">
        <v>1</v>
      </c>
      <c r="F153" s="165" t="s">
        <v>220</v>
      </c>
      <c r="H153" s="166">
        <v>47.8</v>
      </c>
      <c r="I153" s="167"/>
      <c r="L153" s="163"/>
      <c r="M153" s="168"/>
      <c r="T153" s="169"/>
      <c r="AT153" s="164" t="s">
        <v>204</v>
      </c>
      <c r="AU153" s="164" t="s">
        <v>86</v>
      </c>
      <c r="AV153" s="14" t="s">
        <v>202</v>
      </c>
      <c r="AW153" s="14" t="s">
        <v>32</v>
      </c>
      <c r="AX153" s="14" t="s">
        <v>84</v>
      </c>
      <c r="AY153" s="164" t="s">
        <v>195</v>
      </c>
    </row>
    <row r="154" spans="2:65" s="1" customFormat="1" ht="24.15" customHeight="1">
      <c r="B154" s="32"/>
      <c r="C154" s="136" t="s">
        <v>202</v>
      </c>
      <c r="D154" s="136" t="s">
        <v>197</v>
      </c>
      <c r="E154" s="137" t="s">
        <v>221</v>
      </c>
      <c r="F154" s="138" t="s">
        <v>222</v>
      </c>
      <c r="G154" s="139" t="s">
        <v>214</v>
      </c>
      <c r="H154" s="140">
        <v>47.8</v>
      </c>
      <c r="I154" s="141"/>
      <c r="J154" s="142">
        <f>ROUND(I154*H154,2)</f>
        <v>0</v>
      </c>
      <c r="K154" s="138" t="s">
        <v>201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202</v>
      </c>
      <c r="AT154" s="147" t="s">
        <v>197</v>
      </c>
      <c r="AU154" s="147" t="s">
        <v>86</v>
      </c>
      <c r="AY154" s="17" t="s">
        <v>195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84</v>
      </c>
      <c r="BK154" s="148">
        <f>ROUND(I154*H154,2)</f>
        <v>0</v>
      </c>
      <c r="BL154" s="17" t="s">
        <v>202</v>
      </c>
      <c r="BM154" s="147" t="s">
        <v>223</v>
      </c>
    </row>
    <row r="155" spans="2:65" s="13" customFormat="1" ht="10.199999999999999">
      <c r="B155" s="156"/>
      <c r="D155" s="150" t="s">
        <v>204</v>
      </c>
      <c r="E155" s="157" t="s">
        <v>1</v>
      </c>
      <c r="F155" s="158" t="s">
        <v>224</v>
      </c>
      <c r="H155" s="159">
        <v>47.8</v>
      </c>
      <c r="I155" s="160"/>
      <c r="L155" s="156"/>
      <c r="M155" s="161"/>
      <c r="T155" s="162"/>
      <c r="AT155" s="157" t="s">
        <v>204</v>
      </c>
      <c r="AU155" s="157" t="s">
        <v>86</v>
      </c>
      <c r="AV155" s="13" t="s">
        <v>86</v>
      </c>
      <c r="AW155" s="13" t="s">
        <v>32</v>
      </c>
      <c r="AX155" s="13" t="s">
        <v>84</v>
      </c>
      <c r="AY155" s="157" t="s">
        <v>195</v>
      </c>
    </row>
    <row r="156" spans="2:65" s="1" customFormat="1" ht="37.799999999999997" customHeight="1">
      <c r="B156" s="32"/>
      <c r="C156" s="136" t="s">
        <v>225</v>
      </c>
      <c r="D156" s="136" t="s">
        <v>197</v>
      </c>
      <c r="E156" s="137" t="s">
        <v>226</v>
      </c>
      <c r="F156" s="138" t="s">
        <v>227</v>
      </c>
      <c r="G156" s="139" t="s">
        <v>214</v>
      </c>
      <c r="H156" s="140">
        <v>908.2</v>
      </c>
      <c r="I156" s="141"/>
      <c r="J156" s="142">
        <f>ROUND(I156*H156,2)</f>
        <v>0</v>
      </c>
      <c r="K156" s="138" t="s">
        <v>201</v>
      </c>
      <c r="L156" s="32"/>
      <c r="M156" s="143" t="s">
        <v>1</v>
      </c>
      <c r="N156" s="144" t="s">
        <v>42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202</v>
      </c>
      <c r="AT156" s="147" t="s">
        <v>197</v>
      </c>
      <c r="AU156" s="147" t="s">
        <v>86</v>
      </c>
      <c r="AY156" s="17" t="s">
        <v>195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84</v>
      </c>
      <c r="BK156" s="148">
        <f>ROUND(I156*H156,2)</f>
        <v>0</v>
      </c>
      <c r="BL156" s="17" t="s">
        <v>202</v>
      </c>
      <c r="BM156" s="147" t="s">
        <v>228</v>
      </c>
    </row>
    <row r="157" spans="2:65" s="13" customFormat="1" ht="10.199999999999999">
      <c r="B157" s="156"/>
      <c r="D157" s="150" t="s">
        <v>204</v>
      </c>
      <c r="E157" s="157" t="s">
        <v>1</v>
      </c>
      <c r="F157" s="158" t="s">
        <v>224</v>
      </c>
      <c r="H157" s="159">
        <v>47.8</v>
      </c>
      <c r="I157" s="160"/>
      <c r="L157" s="156"/>
      <c r="M157" s="161"/>
      <c r="T157" s="162"/>
      <c r="AT157" s="157" t="s">
        <v>204</v>
      </c>
      <c r="AU157" s="157" t="s">
        <v>86</v>
      </c>
      <c r="AV157" s="13" t="s">
        <v>86</v>
      </c>
      <c r="AW157" s="13" t="s">
        <v>32</v>
      </c>
      <c r="AX157" s="13" t="s">
        <v>84</v>
      </c>
      <c r="AY157" s="157" t="s">
        <v>195</v>
      </c>
    </row>
    <row r="158" spans="2:65" s="13" customFormat="1" ht="10.199999999999999">
      <c r="B158" s="156"/>
      <c r="D158" s="150" t="s">
        <v>204</v>
      </c>
      <c r="F158" s="158" t="s">
        <v>229</v>
      </c>
      <c r="H158" s="159">
        <v>908.2</v>
      </c>
      <c r="I158" s="160"/>
      <c r="L158" s="156"/>
      <c r="M158" s="161"/>
      <c r="T158" s="162"/>
      <c r="AT158" s="157" t="s">
        <v>204</v>
      </c>
      <c r="AU158" s="157" t="s">
        <v>86</v>
      </c>
      <c r="AV158" s="13" t="s">
        <v>86</v>
      </c>
      <c r="AW158" s="13" t="s">
        <v>4</v>
      </c>
      <c r="AX158" s="13" t="s">
        <v>84</v>
      </c>
      <c r="AY158" s="157" t="s">
        <v>195</v>
      </c>
    </row>
    <row r="159" spans="2:65" s="1" customFormat="1" ht="16.5" customHeight="1">
      <c r="B159" s="32"/>
      <c r="C159" s="136" t="s">
        <v>230</v>
      </c>
      <c r="D159" s="136" t="s">
        <v>197</v>
      </c>
      <c r="E159" s="137" t="s">
        <v>231</v>
      </c>
      <c r="F159" s="138" t="s">
        <v>232</v>
      </c>
      <c r="G159" s="139" t="s">
        <v>214</v>
      </c>
      <c r="H159" s="140">
        <v>47.8</v>
      </c>
      <c r="I159" s="141"/>
      <c r="J159" s="142">
        <f>ROUND(I159*H159,2)</f>
        <v>0</v>
      </c>
      <c r="K159" s="138" t="s">
        <v>201</v>
      </c>
      <c r="L159" s="32"/>
      <c r="M159" s="143" t="s">
        <v>1</v>
      </c>
      <c r="N159" s="144" t="s">
        <v>42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202</v>
      </c>
      <c r="AT159" s="147" t="s">
        <v>197</v>
      </c>
      <c r="AU159" s="147" t="s">
        <v>86</v>
      </c>
      <c r="AY159" s="17" t="s">
        <v>195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84</v>
      </c>
      <c r="BK159" s="148">
        <f>ROUND(I159*H159,2)</f>
        <v>0</v>
      </c>
      <c r="BL159" s="17" t="s">
        <v>202</v>
      </c>
      <c r="BM159" s="147" t="s">
        <v>233</v>
      </c>
    </row>
    <row r="160" spans="2:65" s="13" customFormat="1" ht="10.199999999999999">
      <c r="B160" s="156"/>
      <c r="D160" s="150" t="s">
        <v>204</v>
      </c>
      <c r="E160" s="157" t="s">
        <v>1</v>
      </c>
      <c r="F160" s="158" t="s">
        <v>224</v>
      </c>
      <c r="H160" s="159">
        <v>47.8</v>
      </c>
      <c r="I160" s="160"/>
      <c r="L160" s="156"/>
      <c r="M160" s="161"/>
      <c r="T160" s="162"/>
      <c r="AT160" s="157" t="s">
        <v>204</v>
      </c>
      <c r="AU160" s="157" t="s">
        <v>86</v>
      </c>
      <c r="AV160" s="13" t="s">
        <v>86</v>
      </c>
      <c r="AW160" s="13" t="s">
        <v>32</v>
      </c>
      <c r="AX160" s="13" t="s">
        <v>84</v>
      </c>
      <c r="AY160" s="157" t="s">
        <v>195</v>
      </c>
    </row>
    <row r="161" spans="2:65" s="1" customFormat="1" ht="33" customHeight="1">
      <c r="B161" s="32"/>
      <c r="C161" s="136" t="s">
        <v>234</v>
      </c>
      <c r="D161" s="136" t="s">
        <v>197</v>
      </c>
      <c r="E161" s="137" t="s">
        <v>235</v>
      </c>
      <c r="F161" s="138" t="s">
        <v>236</v>
      </c>
      <c r="G161" s="139" t="s">
        <v>237</v>
      </c>
      <c r="H161" s="140">
        <v>85.5</v>
      </c>
      <c r="I161" s="141"/>
      <c r="J161" s="142">
        <f>ROUND(I161*H161,2)</f>
        <v>0</v>
      </c>
      <c r="K161" s="138" t="s">
        <v>201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202</v>
      </c>
      <c r="AT161" s="147" t="s">
        <v>197</v>
      </c>
      <c r="AU161" s="147" t="s">
        <v>86</v>
      </c>
      <c r="AY161" s="17" t="s">
        <v>195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84</v>
      </c>
      <c r="BK161" s="148">
        <f>ROUND(I161*H161,2)</f>
        <v>0</v>
      </c>
      <c r="BL161" s="17" t="s">
        <v>202</v>
      </c>
      <c r="BM161" s="147" t="s">
        <v>238</v>
      </c>
    </row>
    <row r="162" spans="2:65" s="13" customFormat="1" ht="10.199999999999999">
      <c r="B162" s="156"/>
      <c r="D162" s="150" t="s">
        <v>204</v>
      </c>
      <c r="E162" s="157" t="s">
        <v>1</v>
      </c>
      <c r="F162" s="158" t="s">
        <v>239</v>
      </c>
      <c r="H162" s="159">
        <v>85.5</v>
      </c>
      <c r="I162" s="160"/>
      <c r="L162" s="156"/>
      <c r="M162" s="161"/>
      <c r="T162" s="162"/>
      <c r="AT162" s="157" t="s">
        <v>204</v>
      </c>
      <c r="AU162" s="157" t="s">
        <v>86</v>
      </c>
      <c r="AV162" s="13" t="s">
        <v>86</v>
      </c>
      <c r="AW162" s="13" t="s">
        <v>32</v>
      </c>
      <c r="AX162" s="13" t="s">
        <v>84</v>
      </c>
      <c r="AY162" s="157" t="s">
        <v>195</v>
      </c>
    </row>
    <row r="163" spans="2:65" s="11" customFormat="1" ht="22.8" customHeight="1">
      <c r="B163" s="124"/>
      <c r="D163" s="125" t="s">
        <v>76</v>
      </c>
      <c r="E163" s="134" t="s">
        <v>240</v>
      </c>
      <c r="F163" s="134" t="s">
        <v>241</v>
      </c>
      <c r="I163" s="127"/>
      <c r="J163" s="135">
        <f>BK163</f>
        <v>0</v>
      </c>
      <c r="L163" s="124"/>
      <c r="M163" s="129"/>
      <c r="P163" s="130">
        <f>SUM(P164:P178)</f>
        <v>0</v>
      </c>
      <c r="R163" s="130">
        <f>SUM(R164:R178)</f>
        <v>0</v>
      </c>
      <c r="T163" s="131">
        <f>SUM(T164:T178)</f>
        <v>0.5</v>
      </c>
      <c r="AR163" s="125" t="s">
        <v>84</v>
      </c>
      <c r="AT163" s="132" t="s">
        <v>76</v>
      </c>
      <c r="AU163" s="132" t="s">
        <v>84</v>
      </c>
      <c r="AY163" s="125" t="s">
        <v>195</v>
      </c>
      <c r="BK163" s="133">
        <f>SUM(BK164:BK178)</f>
        <v>0</v>
      </c>
    </row>
    <row r="164" spans="2:65" s="1" customFormat="1" ht="24.15" customHeight="1">
      <c r="B164" s="32"/>
      <c r="C164" s="136" t="s">
        <v>240</v>
      </c>
      <c r="D164" s="136" t="s">
        <v>197</v>
      </c>
      <c r="E164" s="137" t="s">
        <v>242</v>
      </c>
      <c r="F164" s="138" t="s">
        <v>243</v>
      </c>
      <c r="G164" s="139" t="s">
        <v>244</v>
      </c>
      <c r="H164" s="140">
        <v>2</v>
      </c>
      <c r="I164" s="141"/>
      <c r="J164" s="142">
        <f>ROUND(I164*H164,2)</f>
        <v>0</v>
      </c>
      <c r="K164" s="138" t="s">
        <v>201</v>
      </c>
      <c r="L164" s="32"/>
      <c r="M164" s="143" t="s">
        <v>1</v>
      </c>
      <c r="N164" s="144" t="s">
        <v>42</v>
      </c>
      <c r="P164" s="145">
        <f>O164*H164</f>
        <v>0</v>
      </c>
      <c r="Q164" s="145">
        <v>0</v>
      </c>
      <c r="R164" s="145">
        <f>Q164*H164</f>
        <v>0</v>
      </c>
      <c r="S164" s="145">
        <v>0.1</v>
      </c>
      <c r="T164" s="146">
        <f>S164*H164</f>
        <v>0.2</v>
      </c>
      <c r="AR164" s="147" t="s">
        <v>202</v>
      </c>
      <c r="AT164" s="147" t="s">
        <v>197</v>
      </c>
      <c r="AU164" s="147" t="s">
        <v>86</v>
      </c>
      <c r="AY164" s="17" t="s">
        <v>195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84</v>
      </c>
      <c r="BK164" s="148">
        <f>ROUND(I164*H164,2)</f>
        <v>0</v>
      </c>
      <c r="BL164" s="17" t="s">
        <v>202</v>
      </c>
      <c r="BM164" s="147" t="s">
        <v>245</v>
      </c>
    </row>
    <row r="165" spans="2:65" s="12" customFormat="1" ht="10.199999999999999">
      <c r="B165" s="149"/>
      <c r="D165" s="150" t="s">
        <v>204</v>
      </c>
      <c r="E165" s="151" t="s">
        <v>1</v>
      </c>
      <c r="F165" s="152" t="s">
        <v>205</v>
      </c>
      <c r="H165" s="151" t="s">
        <v>1</v>
      </c>
      <c r="I165" s="153"/>
      <c r="L165" s="149"/>
      <c r="M165" s="154"/>
      <c r="T165" s="155"/>
      <c r="AT165" s="151" t="s">
        <v>204</v>
      </c>
      <c r="AU165" s="151" t="s">
        <v>86</v>
      </c>
      <c r="AV165" s="12" t="s">
        <v>84</v>
      </c>
      <c r="AW165" s="12" t="s">
        <v>32</v>
      </c>
      <c r="AX165" s="12" t="s">
        <v>77</v>
      </c>
      <c r="AY165" s="151" t="s">
        <v>195</v>
      </c>
    </row>
    <row r="166" spans="2:65" s="13" customFormat="1" ht="10.199999999999999">
      <c r="B166" s="156"/>
      <c r="D166" s="150" t="s">
        <v>204</v>
      </c>
      <c r="E166" s="157" t="s">
        <v>1</v>
      </c>
      <c r="F166" s="158" t="s">
        <v>86</v>
      </c>
      <c r="H166" s="159">
        <v>2</v>
      </c>
      <c r="I166" s="160"/>
      <c r="L166" s="156"/>
      <c r="M166" s="161"/>
      <c r="T166" s="162"/>
      <c r="AT166" s="157" t="s">
        <v>204</v>
      </c>
      <c r="AU166" s="157" t="s">
        <v>86</v>
      </c>
      <c r="AV166" s="13" t="s">
        <v>86</v>
      </c>
      <c r="AW166" s="13" t="s">
        <v>32</v>
      </c>
      <c r="AX166" s="13" t="s">
        <v>84</v>
      </c>
      <c r="AY166" s="157" t="s">
        <v>195</v>
      </c>
    </row>
    <row r="167" spans="2:65" s="1" customFormat="1" ht="21.75" customHeight="1">
      <c r="B167" s="32"/>
      <c r="C167" s="136" t="s">
        <v>246</v>
      </c>
      <c r="D167" s="136" t="s">
        <v>197</v>
      </c>
      <c r="E167" s="137" t="s">
        <v>247</v>
      </c>
      <c r="F167" s="138" t="s">
        <v>248</v>
      </c>
      <c r="G167" s="139" t="s">
        <v>244</v>
      </c>
      <c r="H167" s="140">
        <v>1</v>
      </c>
      <c r="I167" s="141"/>
      <c r="J167" s="142">
        <f>ROUND(I167*H167,2)</f>
        <v>0</v>
      </c>
      <c r="K167" s="138" t="s">
        <v>249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0</v>
      </c>
      <c r="R167" s="145">
        <f>Q167*H167</f>
        <v>0</v>
      </c>
      <c r="S167" s="145">
        <v>0.1</v>
      </c>
      <c r="T167" s="146">
        <f>S167*H167</f>
        <v>0.1</v>
      </c>
      <c r="AR167" s="147" t="s">
        <v>202</v>
      </c>
      <c r="AT167" s="147" t="s">
        <v>197</v>
      </c>
      <c r="AU167" s="147" t="s">
        <v>86</v>
      </c>
      <c r="AY167" s="17" t="s">
        <v>195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84</v>
      </c>
      <c r="BK167" s="148">
        <f>ROUND(I167*H167,2)</f>
        <v>0</v>
      </c>
      <c r="BL167" s="17" t="s">
        <v>202</v>
      </c>
      <c r="BM167" s="147" t="s">
        <v>250</v>
      </c>
    </row>
    <row r="168" spans="2:65" s="1" customFormat="1" ht="28.8">
      <c r="B168" s="32"/>
      <c r="D168" s="150" t="s">
        <v>251</v>
      </c>
      <c r="F168" s="170" t="s">
        <v>252</v>
      </c>
      <c r="I168" s="171"/>
      <c r="L168" s="32"/>
      <c r="M168" s="172"/>
      <c r="T168" s="56"/>
      <c r="AT168" s="17" t="s">
        <v>251</v>
      </c>
      <c r="AU168" s="17" t="s">
        <v>86</v>
      </c>
    </row>
    <row r="169" spans="2:65" s="12" customFormat="1" ht="10.199999999999999">
      <c r="B169" s="149"/>
      <c r="D169" s="150" t="s">
        <v>204</v>
      </c>
      <c r="E169" s="151" t="s">
        <v>1</v>
      </c>
      <c r="F169" s="152" t="s">
        <v>205</v>
      </c>
      <c r="H169" s="151" t="s">
        <v>1</v>
      </c>
      <c r="I169" s="153"/>
      <c r="L169" s="149"/>
      <c r="M169" s="154"/>
      <c r="T169" s="155"/>
      <c r="AT169" s="151" t="s">
        <v>204</v>
      </c>
      <c r="AU169" s="151" t="s">
        <v>86</v>
      </c>
      <c r="AV169" s="12" t="s">
        <v>84</v>
      </c>
      <c r="AW169" s="12" t="s">
        <v>32</v>
      </c>
      <c r="AX169" s="12" t="s">
        <v>77</v>
      </c>
      <c r="AY169" s="151" t="s">
        <v>195</v>
      </c>
    </row>
    <row r="170" spans="2:65" s="13" customFormat="1" ht="10.199999999999999">
      <c r="B170" s="156"/>
      <c r="D170" s="150" t="s">
        <v>204</v>
      </c>
      <c r="E170" s="157" t="s">
        <v>1</v>
      </c>
      <c r="F170" s="158" t="s">
        <v>84</v>
      </c>
      <c r="H170" s="159">
        <v>1</v>
      </c>
      <c r="I170" s="160"/>
      <c r="L170" s="156"/>
      <c r="M170" s="161"/>
      <c r="T170" s="162"/>
      <c r="AT170" s="157" t="s">
        <v>204</v>
      </c>
      <c r="AU170" s="157" t="s">
        <v>86</v>
      </c>
      <c r="AV170" s="13" t="s">
        <v>86</v>
      </c>
      <c r="AW170" s="13" t="s">
        <v>32</v>
      </c>
      <c r="AX170" s="13" t="s">
        <v>84</v>
      </c>
      <c r="AY170" s="157" t="s">
        <v>195</v>
      </c>
    </row>
    <row r="171" spans="2:65" s="1" customFormat="1" ht="24.15" customHeight="1">
      <c r="B171" s="32"/>
      <c r="C171" s="136" t="s">
        <v>253</v>
      </c>
      <c r="D171" s="136" t="s">
        <v>197</v>
      </c>
      <c r="E171" s="137" t="s">
        <v>254</v>
      </c>
      <c r="F171" s="138" t="s">
        <v>255</v>
      </c>
      <c r="G171" s="139" t="s">
        <v>244</v>
      </c>
      <c r="H171" s="140">
        <v>1</v>
      </c>
      <c r="I171" s="141"/>
      <c r="J171" s="142">
        <f>ROUND(I171*H171,2)</f>
        <v>0</v>
      </c>
      <c r="K171" s="138" t="s">
        <v>249</v>
      </c>
      <c r="L171" s="32"/>
      <c r="M171" s="143" t="s">
        <v>1</v>
      </c>
      <c r="N171" s="144" t="s">
        <v>42</v>
      </c>
      <c r="P171" s="145">
        <f>O171*H171</f>
        <v>0</v>
      </c>
      <c r="Q171" s="145">
        <v>0</v>
      </c>
      <c r="R171" s="145">
        <f>Q171*H171</f>
        <v>0</v>
      </c>
      <c r="S171" s="145">
        <v>0.1</v>
      </c>
      <c r="T171" s="146">
        <f>S171*H171</f>
        <v>0.1</v>
      </c>
      <c r="AR171" s="147" t="s">
        <v>202</v>
      </c>
      <c r="AT171" s="147" t="s">
        <v>197</v>
      </c>
      <c r="AU171" s="147" t="s">
        <v>86</v>
      </c>
      <c r="AY171" s="17" t="s">
        <v>195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84</v>
      </c>
      <c r="BK171" s="148">
        <f>ROUND(I171*H171,2)</f>
        <v>0</v>
      </c>
      <c r="BL171" s="17" t="s">
        <v>202</v>
      </c>
      <c r="BM171" s="147" t="s">
        <v>256</v>
      </c>
    </row>
    <row r="172" spans="2:65" s="1" customFormat="1" ht="28.8">
      <c r="B172" s="32"/>
      <c r="D172" s="150" t="s">
        <v>251</v>
      </c>
      <c r="F172" s="170" t="s">
        <v>252</v>
      </c>
      <c r="I172" s="171"/>
      <c r="L172" s="32"/>
      <c r="M172" s="172"/>
      <c r="T172" s="56"/>
      <c r="AT172" s="17" t="s">
        <v>251</v>
      </c>
      <c r="AU172" s="17" t="s">
        <v>86</v>
      </c>
    </row>
    <row r="173" spans="2:65" s="12" customFormat="1" ht="10.199999999999999">
      <c r="B173" s="149"/>
      <c r="D173" s="150" t="s">
        <v>204</v>
      </c>
      <c r="E173" s="151" t="s">
        <v>1</v>
      </c>
      <c r="F173" s="152" t="s">
        <v>205</v>
      </c>
      <c r="H173" s="151" t="s">
        <v>1</v>
      </c>
      <c r="I173" s="153"/>
      <c r="L173" s="149"/>
      <c r="M173" s="154"/>
      <c r="T173" s="155"/>
      <c r="AT173" s="151" t="s">
        <v>204</v>
      </c>
      <c r="AU173" s="151" t="s">
        <v>86</v>
      </c>
      <c r="AV173" s="12" t="s">
        <v>84</v>
      </c>
      <c r="AW173" s="12" t="s">
        <v>32</v>
      </c>
      <c r="AX173" s="12" t="s">
        <v>77</v>
      </c>
      <c r="AY173" s="151" t="s">
        <v>195</v>
      </c>
    </row>
    <row r="174" spans="2:65" s="13" customFormat="1" ht="10.199999999999999">
      <c r="B174" s="156"/>
      <c r="D174" s="150" t="s">
        <v>204</v>
      </c>
      <c r="E174" s="157" t="s">
        <v>1</v>
      </c>
      <c r="F174" s="158" t="s">
        <v>84</v>
      </c>
      <c r="H174" s="159">
        <v>1</v>
      </c>
      <c r="I174" s="160"/>
      <c r="L174" s="156"/>
      <c r="M174" s="161"/>
      <c r="T174" s="162"/>
      <c r="AT174" s="157" t="s">
        <v>204</v>
      </c>
      <c r="AU174" s="157" t="s">
        <v>86</v>
      </c>
      <c r="AV174" s="13" t="s">
        <v>86</v>
      </c>
      <c r="AW174" s="13" t="s">
        <v>32</v>
      </c>
      <c r="AX174" s="13" t="s">
        <v>84</v>
      </c>
      <c r="AY174" s="157" t="s">
        <v>195</v>
      </c>
    </row>
    <row r="175" spans="2:65" s="1" customFormat="1" ht="24.15" customHeight="1">
      <c r="B175" s="32"/>
      <c r="C175" s="136" t="s">
        <v>257</v>
      </c>
      <c r="D175" s="136" t="s">
        <v>197</v>
      </c>
      <c r="E175" s="137" t="s">
        <v>258</v>
      </c>
      <c r="F175" s="138" t="s">
        <v>259</v>
      </c>
      <c r="G175" s="139" t="s">
        <v>244</v>
      </c>
      <c r="H175" s="140">
        <v>1</v>
      </c>
      <c r="I175" s="141"/>
      <c r="J175" s="142">
        <f>ROUND(I175*H175,2)</f>
        <v>0</v>
      </c>
      <c r="K175" s="138" t="s">
        <v>249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0</v>
      </c>
      <c r="R175" s="145">
        <f>Q175*H175</f>
        <v>0</v>
      </c>
      <c r="S175" s="145">
        <v>0.1</v>
      </c>
      <c r="T175" s="146">
        <f>S175*H175</f>
        <v>0.1</v>
      </c>
      <c r="AR175" s="147" t="s">
        <v>202</v>
      </c>
      <c r="AT175" s="147" t="s">
        <v>197</v>
      </c>
      <c r="AU175" s="147" t="s">
        <v>86</v>
      </c>
      <c r="AY175" s="17" t="s">
        <v>195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84</v>
      </c>
      <c r="BK175" s="148">
        <f>ROUND(I175*H175,2)</f>
        <v>0</v>
      </c>
      <c r="BL175" s="17" t="s">
        <v>202</v>
      </c>
      <c r="BM175" s="147" t="s">
        <v>260</v>
      </c>
    </row>
    <row r="176" spans="2:65" s="1" customFormat="1" ht="28.8">
      <c r="B176" s="32"/>
      <c r="D176" s="150" t="s">
        <v>251</v>
      </c>
      <c r="F176" s="170" t="s">
        <v>252</v>
      </c>
      <c r="I176" s="171"/>
      <c r="L176" s="32"/>
      <c r="M176" s="172"/>
      <c r="T176" s="56"/>
      <c r="AT176" s="17" t="s">
        <v>251</v>
      </c>
      <c r="AU176" s="17" t="s">
        <v>86</v>
      </c>
    </row>
    <row r="177" spans="2:65" s="12" customFormat="1" ht="10.199999999999999">
      <c r="B177" s="149"/>
      <c r="D177" s="150" t="s">
        <v>204</v>
      </c>
      <c r="E177" s="151" t="s">
        <v>1</v>
      </c>
      <c r="F177" s="152" t="s">
        <v>205</v>
      </c>
      <c r="H177" s="151" t="s">
        <v>1</v>
      </c>
      <c r="I177" s="153"/>
      <c r="L177" s="149"/>
      <c r="M177" s="154"/>
      <c r="T177" s="155"/>
      <c r="AT177" s="151" t="s">
        <v>204</v>
      </c>
      <c r="AU177" s="151" t="s">
        <v>86</v>
      </c>
      <c r="AV177" s="12" t="s">
        <v>84</v>
      </c>
      <c r="AW177" s="12" t="s">
        <v>32</v>
      </c>
      <c r="AX177" s="12" t="s">
        <v>77</v>
      </c>
      <c r="AY177" s="151" t="s">
        <v>195</v>
      </c>
    </row>
    <row r="178" spans="2:65" s="13" customFormat="1" ht="10.199999999999999">
      <c r="B178" s="156"/>
      <c r="D178" s="150" t="s">
        <v>204</v>
      </c>
      <c r="E178" s="157" t="s">
        <v>1</v>
      </c>
      <c r="F178" s="158" t="s">
        <v>84</v>
      </c>
      <c r="H178" s="159">
        <v>1</v>
      </c>
      <c r="I178" s="160"/>
      <c r="L178" s="156"/>
      <c r="M178" s="161"/>
      <c r="T178" s="162"/>
      <c r="AT178" s="157" t="s">
        <v>204</v>
      </c>
      <c r="AU178" s="157" t="s">
        <v>86</v>
      </c>
      <c r="AV178" s="13" t="s">
        <v>86</v>
      </c>
      <c r="AW178" s="13" t="s">
        <v>32</v>
      </c>
      <c r="AX178" s="13" t="s">
        <v>84</v>
      </c>
      <c r="AY178" s="157" t="s">
        <v>195</v>
      </c>
    </row>
    <row r="179" spans="2:65" s="11" customFormat="1" ht="22.8" customHeight="1">
      <c r="B179" s="124"/>
      <c r="D179" s="125" t="s">
        <v>76</v>
      </c>
      <c r="E179" s="134" t="s">
        <v>246</v>
      </c>
      <c r="F179" s="134" t="s">
        <v>261</v>
      </c>
      <c r="I179" s="127"/>
      <c r="J179" s="135">
        <f>BK179</f>
        <v>0</v>
      </c>
      <c r="L179" s="124"/>
      <c r="M179" s="129"/>
      <c r="P179" s="130">
        <f>SUM(P180:P257)</f>
        <v>0</v>
      </c>
      <c r="R179" s="130">
        <f>SUM(R180:R257)</f>
        <v>7.868E-3</v>
      </c>
      <c r="T179" s="131">
        <f>SUM(T180:T257)</f>
        <v>765.09010200000034</v>
      </c>
      <c r="AR179" s="125" t="s">
        <v>84</v>
      </c>
      <c r="AT179" s="132" t="s">
        <v>76</v>
      </c>
      <c r="AU179" s="132" t="s">
        <v>84</v>
      </c>
      <c r="AY179" s="125" t="s">
        <v>195</v>
      </c>
      <c r="BK179" s="133">
        <f>SUM(BK180:BK257)</f>
        <v>0</v>
      </c>
    </row>
    <row r="180" spans="2:65" s="1" customFormat="1" ht="16.5" customHeight="1">
      <c r="B180" s="32"/>
      <c r="C180" s="136" t="s">
        <v>262</v>
      </c>
      <c r="D180" s="136" t="s">
        <v>197</v>
      </c>
      <c r="E180" s="137" t="s">
        <v>263</v>
      </c>
      <c r="F180" s="138" t="s">
        <v>264</v>
      </c>
      <c r="G180" s="139" t="s">
        <v>214</v>
      </c>
      <c r="H180" s="140">
        <v>45</v>
      </c>
      <c r="I180" s="141"/>
      <c r="J180" s="142">
        <f>ROUND(I180*H180,2)</f>
        <v>0</v>
      </c>
      <c r="K180" s="138" t="s">
        <v>201</v>
      </c>
      <c r="L180" s="32"/>
      <c r="M180" s="143" t="s">
        <v>1</v>
      </c>
      <c r="N180" s="144" t="s">
        <v>42</v>
      </c>
      <c r="P180" s="145">
        <f>O180*H180</f>
        <v>0</v>
      </c>
      <c r="Q180" s="145">
        <v>0</v>
      </c>
      <c r="R180" s="145">
        <f>Q180*H180</f>
        <v>0</v>
      </c>
      <c r="S180" s="145">
        <v>2.4</v>
      </c>
      <c r="T180" s="146">
        <f>S180*H180</f>
        <v>108</v>
      </c>
      <c r="AR180" s="147" t="s">
        <v>202</v>
      </c>
      <c r="AT180" s="147" t="s">
        <v>197</v>
      </c>
      <c r="AU180" s="147" t="s">
        <v>86</v>
      </c>
      <c r="AY180" s="17" t="s">
        <v>195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84</v>
      </c>
      <c r="BK180" s="148">
        <f>ROUND(I180*H180,2)</f>
        <v>0</v>
      </c>
      <c r="BL180" s="17" t="s">
        <v>202</v>
      </c>
      <c r="BM180" s="147" t="s">
        <v>265</v>
      </c>
    </row>
    <row r="181" spans="2:65" s="12" customFormat="1" ht="10.199999999999999">
      <c r="B181" s="149"/>
      <c r="D181" s="150" t="s">
        <v>204</v>
      </c>
      <c r="E181" s="151" t="s">
        <v>1</v>
      </c>
      <c r="F181" s="152" t="s">
        <v>266</v>
      </c>
      <c r="H181" s="151" t="s">
        <v>1</v>
      </c>
      <c r="I181" s="153"/>
      <c r="L181" s="149"/>
      <c r="M181" s="154"/>
      <c r="T181" s="155"/>
      <c r="AT181" s="151" t="s">
        <v>204</v>
      </c>
      <c r="AU181" s="151" t="s">
        <v>86</v>
      </c>
      <c r="AV181" s="12" t="s">
        <v>84</v>
      </c>
      <c r="AW181" s="12" t="s">
        <v>32</v>
      </c>
      <c r="AX181" s="12" t="s">
        <v>77</v>
      </c>
      <c r="AY181" s="151" t="s">
        <v>195</v>
      </c>
    </row>
    <row r="182" spans="2:65" s="13" customFormat="1" ht="10.199999999999999">
      <c r="B182" s="156"/>
      <c r="D182" s="150" t="s">
        <v>204</v>
      </c>
      <c r="E182" s="157" t="s">
        <v>1</v>
      </c>
      <c r="F182" s="158" t="s">
        <v>267</v>
      </c>
      <c r="H182" s="159">
        <v>40</v>
      </c>
      <c r="I182" s="160"/>
      <c r="L182" s="156"/>
      <c r="M182" s="161"/>
      <c r="T182" s="162"/>
      <c r="AT182" s="157" t="s">
        <v>204</v>
      </c>
      <c r="AU182" s="157" t="s">
        <v>86</v>
      </c>
      <c r="AV182" s="13" t="s">
        <v>86</v>
      </c>
      <c r="AW182" s="13" t="s">
        <v>32</v>
      </c>
      <c r="AX182" s="13" t="s">
        <v>77</v>
      </c>
      <c r="AY182" s="157" t="s">
        <v>195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268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3" customFormat="1" ht="10.199999999999999">
      <c r="B184" s="156"/>
      <c r="D184" s="150" t="s">
        <v>204</v>
      </c>
      <c r="E184" s="157" t="s">
        <v>1</v>
      </c>
      <c r="F184" s="158" t="s">
        <v>100</v>
      </c>
      <c r="H184" s="159">
        <v>3</v>
      </c>
      <c r="I184" s="160"/>
      <c r="L184" s="156"/>
      <c r="M184" s="161"/>
      <c r="T184" s="162"/>
      <c r="AT184" s="157" t="s">
        <v>204</v>
      </c>
      <c r="AU184" s="157" t="s">
        <v>86</v>
      </c>
      <c r="AV184" s="13" t="s">
        <v>86</v>
      </c>
      <c r="AW184" s="13" t="s">
        <v>32</v>
      </c>
      <c r="AX184" s="13" t="s">
        <v>77</v>
      </c>
      <c r="AY184" s="157" t="s">
        <v>195</v>
      </c>
    </row>
    <row r="185" spans="2:65" s="12" customFormat="1" ht="10.199999999999999">
      <c r="B185" s="149"/>
      <c r="D185" s="150" t="s">
        <v>204</v>
      </c>
      <c r="E185" s="151" t="s">
        <v>1</v>
      </c>
      <c r="F185" s="152" t="s">
        <v>269</v>
      </c>
      <c r="H185" s="151" t="s">
        <v>1</v>
      </c>
      <c r="I185" s="153"/>
      <c r="L185" s="149"/>
      <c r="M185" s="154"/>
      <c r="T185" s="155"/>
      <c r="AT185" s="151" t="s">
        <v>204</v>
      </c>
      <c r="AU185" s="151" t="s">
        <v>86</v>
      </c>
      <c r="AV185" s="12" t="s">
        <v>84</v>
      </c>
      <c r="AW185" s="12" t="s">
        <v>32</v>
      </c>
      <c r="AX185" s="12" t="s">
        <v>77</v>
      </c>
      <c r="AY185" s="151" t="s">
        <v>195</v>
      </c>
    </row>
    <row r="186" spans="2:65" s="13" customFormat="1" ht="10.199999999999999">
      <c r="B186" s="156"/>
      <c r="D186" s="150" t="s">
        <v>204</v>
      </c>
      <c r="E186" s="157" t="s">
        <v>1</v>
      </c>
      <c r="F186" s="158" t="s">
        <v>86</v>
      </c>
      <c r="H186" s="159">
        <v>2</v>
      </c>
      <c r="I186" s="160"/>
      <c r="L186" s="156"/>
      <c r="M186" s="161"/>
      <c r="T186" s="162"/>
      <c r="AT186" s="157" t="s">
        <v>204</v>
      </c>
      <c r="AU186" s="157" t="s">
        <v>86</v>
      </c>
      <c r="AV186" s="13" t="s">
        <v>86</v>
      </c>
      <c r="AW186" s="13" t="s">
        <v>32</v>
      </c>
      <c r="AX186" s="13" t="s">
        <v>77</v>
      </c>
      <c r="AY186" s="157" t="s">
        <v>195</v>
      </c>
    </row>
    <row r="187" spans="2:65" s="14" customFormat="1" ht="10.199999999999999">
      <c r="B187" s="163"/>
      <c r="D187" s="150" t="s">
        <v>204</v>
      </c>
      <c r="E187" s="164" t="s">
        <v>1</v>
      </c>
      <c r="F187" s="165" t="s">
        <v>220</v>
      </c>
      <c r="H187" s="166">
        <v>45</v>
      </c>
      <c r="I187" s="167"/>
      <c r="L187" s="163"/>
      <c r="M187" s="168"/>
      <c r="T187" s="169"/>
      <c r="AT187" s="164" t="s">
        <v>204</v>
      </c>
      <c r="AU187" s="164" t="s">
        <v>86</v>
      </c>
      <c r="AV187" s="14" t="s">
        <v>202</v>
      </c>
      <c r="AW187" s="14" t="s">
        <v>32</v>
      </c>
      <c r="AX187" s="14" t="s">
        <v>84</v>
      </c>
      <c r="AY187" s="164" t="s">
        <v>195</v>
      </c>
    </row>
    <row r="188" spans="2:65" s="1" customFormat="1" ht="33" customHeight="1">
      <c r="B188" s="32"/>
      <c r="C188" s="136" t="s">
        <v>270</v>
      </c>
      <c r="D188" s="136" t="s">
        <v>197</v>
      </c>
      <c r="E188" s="137" t="s">
        <v>271</v>
      </c>
      <c r="F188" s="138" t="s">
        <v>272</v>
      </c>
      <c r="G188" s="139" t="s">
        <v>214</v>
      </c>
      <c r="H188" s="140">
        <v>147.202</v>
      </c>
      <c r="I188" s="141"/>
      <c r="J188" s="142">
        <f>ROUND(I188*H188,2)</f>
        <v>0</v>
      </c>
      <c r="K188" s="138" t="s">
        <v>201</v>
      </c>
      <c r="L188" s="32"/>
      <c r="M188" s="143" t="s">
        <v>1</v>
      </c>
      <c r="N188" s="144" t="s">
        <v>42</v>
      </c>
      <c r="P188" s="145">
        <f>O188*H188</f>
        <v>0</v>
      </c>
      <c r="Q188" s="145">
        <v>0</v>
      </c>
      <c r="R188" s="145">
        <f>Q188*H188</f>
        <v>0</v>
      </c>
      <c r="S188" s="145">
        <v>1.8</v>
      </c>
      <c r="T188" s="146">
        <f>S188*H188</f>
        <v>264.96359999999999</v>
      </c>
      <c r="AR188" s="147" t="s">
        <v>202</v>
      </c>
      <c r="AT188" s="147" t="s">
        <v>197</v>
      </c>
      <c r="AU188" s="147" t="s">
        <v>86</v>
      </c>
      <c r="AY188" s="17" t="s">
        <v>195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84</v>
      </c>
      <c r="BK188" s="148">
        <f>ROUND(I188*H188,2)</f>
        <v>0</v>
      </c>
      <c r="BL188" s="17" t="s">
        <v>202</v>
      </c>
      <c r="BM188" s="147" t="s">
        <v>273</v>
      </c>
    </row>
    <row r="189" spans="2:65" s="12" customFormat="1" ht="10.199999999999999">
      <c r="B189" s="149"/>
      <c r="D189" s="150" t="s">
        <v>204</v>
      </c>
      <c r="E189" s="151" t="s">
        <v>1</v>
      </c>
      <c r="F189" s="152" t="s">
        <v>274</v>
      </c>
      <c r="H189" s="151" t="s">
        <v>1</v>
      </c>
      <c r="I189" s="153"/>
      <c r="L189" s="149"/>
      <c r="M189" s="154"/>
      <c r="T189" s="155"/>
      <c r="AT189" s="151" t="s">
        <v>204</v>
      </c>
      <c r="AU189" s="151" t="s">
        <v>86</v>
      </c>
      <c r="AV189" s="12" t="s">
        <v>84</v>
      </c>
      <c r="AW189" s="12" t="s">
        <v>32</v>
      </c>
      <c r="AX189" s="12" t="s">
        <v>77</v>
      </c>
      <c r="AY189" s="151" t="s">
        <v>195</v>
      </c>
    </row>
    <row r="190" spans="2:65" s="12" customFormat="1" ht="10.199999999999999">
      <c r="B190" s="149"/>
      <c r="D190" s="150" t="s">
        <v>204</v>
      </c>
      <c r="E190" s="151" t="s">
        <v>1</v>
      </c>
      <c r="F190" s="152" t="s">
        <v>275</v>
      </c>
      <c r="H190" s="151" t="s">
        <v>1</v>
      </c>
      <c r="I190" s="153"/>
      <c r="L190" s="149"/>
      <c r="M190" s="154"/>
      <c r="T190" s="155"/>
      <c r="AT190" s="151" t="s">
        <v>204</v>
      </c>
      <c r="AU190" s="151" t="s">
        <v>86</v>
      </c>
      <c r="AV190" s="12" t="s">
        <v>84</v>
      </c>
      <c r="AW190" s="12" t="s">
        <v>32</v>
      </c>
      <c r="AX190" s="12" t="s">
        <v>77</v>
      </c>
      <c r="AY190" s="151" t="s">
        <v>195</v>
      </c>
    </row>
    <row r="191" spans="2:65" s="13" customFormat="1" ht="10.199999999999999">
      <c r="B191" s="156"/>
      <c r="D191" s="150" t="s">
        <v>204</v>
      </c>
      <c r="E191" s="157" t="s">
        <v>1</v>
      </c>
      <c r="F191" s="158" t="s">
        <v>276</v>
      </c>
      <c r="H191" s="159">
        <v>16.847999999999999</v>
      </c>
      <c r="I191" s="160"/>
      <c r="L191" s="156"/>
      <c r="M191" s="161"/>
      <c r="T191" s="162"/>
      <c r="AT191" s="157" t="s">
        <v>204</v>
      </c>
      <c r="AU191" s="157" t="s">
        <v>86</v>
      </c>
      <c r="AV191" s="13" t="s">
        <v>86</v>
      </c>
      <c r="AW191" s="13" t="s">
        <v>32</v>
      </c>
      <c r="AX191" s="13" t="s">
        <v>77</v>
      </c>
      <c r="AY191" s="157" t="s">
        <v>195</v>
      </c>
    </row>
    <row r="192" spans="2:65" s="12" customFormat="1" ht="10.199999999999999">
      <c r="B192" s="149"/>
      <c r="D192" s="150" t="s">
        <v>204</v>
      </c>
      <c r="E192" s="151" t="s">
        <v>1</v>
      </c>
      <c r="F192" s="152" t="s">
        <v>277</v>
      </c>
      <c r="H192" s="151" t="s">
        <v>1</v>
      </c>
      <c r="I192" s="153"/>
      <c r="L192" s="149"/>
      <c r="M192" s="154"/>
      <c r="T192" s="155"/>
      <c r="AT192" s="151" t="s">
        <v>204</v>
      </c>
      <c r="AU192" s="151" t="s">
        <v>86</v>
      </c>
      <c r="AV192" s="12" t="s">
        <v>84</v>
      </c>
      <c r="AW192" s="12" t="s">
        <v>32</v>
      </c>
      <c r="AX192" s="12" t="s">
        <v>77</v>
      </c>
      <c r="AY192" s="151" t="s">
        <v>195</v>
      </c>
    </row>
    <row r="193" spans="2:65" s="13" customFormat="1" ht="10.199999999999999">
      <c r="B193" s="156"/>
      <c r="D193" s="150" t="s">
        <v>204</v>
      </c>
      <c r="E193" s="157" t="s">
        <v>1</v>
      </c>
      <c r="F193" s="158" t="s">
        <v>278</v>
      </c>
      <c r="H193" s="159">
        <v>42.12</v>
      </c>
      <c r="I193" s="160"/>
      <c r="L193" s="156"/>
      <c r="M193" s="161"/>
      <c r="T193" s="162"/>
      <c r="AT193" s="157" t="s">
        <v>204</v>
      </c>
      <c r="AU193" s="157" t="s">
        <v>86</v>
      </c>
      <c r="AV193" s="13" t="s">
        <v>86</v>
      </c>
      <c r="AW193" s="13" t="s">
        <v>32</v>
      </c>
      <c r="AX193" s="13" t="s">
        <v>77</v>
      </c>
      <c r="AY193" s="157" t="s">
        <v>195</v>
      </c>
    </row>
    <row r="194" spans="2:65" s="12" customFormat="1" ht="10.199999999999999">
      <c r="B194" s="149"/>
      <c r="D194" s="150" t="s">
        <v>204</v>
      </c>
      <c r="E194" s="151" t="s">
        <v>1</v>
      </c>
      <c r="F194" s="152" t="s">
        <v>279</v>
      </c>
      <c r="H194" s="151" t="s">
        <v>1</v>
      </c>
      <c r="I194" s="153"/>
      <c r="L194" s="149"/>
      <c r="M194" s="154"/>
      <c r="T194" s="155"/>
      <c r="AT194" s="151" t="s">
        <v>204</v>
      </c>
      <c r="AU194" s="151" t="s">
        <v>86</v>
      </c>
      <c r="AV194" s="12" t="s">
        <v>84</v>
      </c>
      <c r="AW194" s="12" t="s">
        <v>32</v>
      </c>
      <c r="AX194" s="12" t="s">
        <v>77</v>
      </c>
      <c r="AY194" s="151" t="s">
        <v>195</v>
      </c>
    </row>
    <row r="195" spans="2:65" s="13" customFormat="1" ht="10.199999999999999">
      <c r="B195" s="156"/>
      <c r="D195" s="150" t="s">
        <v>204</v>
      </c>
      <c r="E195" s="157" t="s">
        <v>1</v>
      </c>
      <c r="F195" s="158" t="s">
        <v>280</v>
      </c>
      <c r="H195" s="159">
        <v>2.9340000000000002</v>
      </c>
      <c r="I195" s="160"/>
      <c r="L195" s="156"/>
      <c r="M195" s="161"/>
      <c r="T195" s="162"/>
      <c r="AT195" s="157" t="s">
        <v>204</v>
      </c>
      <c r="AU195" s="157" t="s">
        <v>86</v>
      </c>
      <c r="AV195" s="13" t="s">
        <v>86</v>
      </c>
      <c r="AW195" s="13" t="s">
        <v>32</v>
      </c>
      <c r="AX195" s="13" t="s">
        <v>77</v>
      </c>
      <c r="AY195" s="157" t="s">
        <v>195</v>
      </c>
    </row>
    <row r="196" spans="2:65" s="15" customFormat="1" ht="10.199999999999999">
      <c r="B196" s="173"/>
      <c r="D196" s="150" t="s">
        <v>204</v>
      </c>
      <c r="E196" s="174" t="s">
        <v>1</v>
      </c>
      <c r="F196" s="175" t="s">
        <v>281</v>
      </c>
      <c r="H196" s="176">
        <v>61.901999999999994</v>
      </c>
      <c r="I196" s="177"/>
      <c r="L196" s="173"/>
      <c r="M196" s="178"/>
      <c r="T196" s="179"/>
      <c r="AT196" s="174" t="s">
        <v>204</v>
      </c>
      <c r="AU196" s="174" t="s">
        <v>86</v>
      </c>
      <c r="AV196" s="15" t="s">
        <v>100</v>
      </c>
      <c r="AW196" s="15" t="s">
        <v>32</v>
      </c>
      <c r="AX196" s="15" t="s">
        <v>77</v>
      </c>
      <c r="AY196" s="174" t="s">
        <v>195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282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3" customFormat="1" ht="10.199999999999999">
      <c r="B198" s="156"/>
      <c r="D198" s="150" t="s">
        <v>204</v>
      </c>
      <c r="E198" s="157" t="s">
        <v>1</v>
      </c>
      <c r="F198" s="158" t="s">
        <v>283</v>
      </c>
      <c r="H198" s="159">
        <v>0.9</v>
      </c>
      <c r="I198" s="160"/>
      <c r="L198" s="156"/>
      <c r="M198" s="161"/>
      <c r="T198" s="162"/>
      <c r="AT198" s="157" t="s">
        <v>204</v>
      </c>
      <c r="AU198" s="157" t="s">
        <v>86</v>
      </c>
      <c r="AV198" s="13" t="s">
        <v>86</v>
      </c>
      <c r="AW198" s="13" t="s">
        <v>32</v>
      </c>
      <c r="AX198" s="13" t="s">
        <v>77</v>
      </c>
      <c r="AY198" s="157" t="s">
        <v>195</v>
      </c>
    </row>
    <row r="199" spans="2:65" s="13" customFormat="1" ht="10.199999999999999">
      <c r="B199" s="156"/>
      <c r="D199" s="150" t="s">
        <v>204</v>
      </c>
      <c r="E199" s="157" t="s">
        <v>1</v>
      </c>
      <c r="F199" s="158" t="s">
        <v>284</v>
      </c>
      <c r="H199" s="159">
        <v>82.8</v>
      </c>
      <c r="I199" s="160"/>
      <c r="L199" s="156"/>
      <c r="M199" s="161"/>
      <c r="T199" s="162"/>
      <c r="AT199" s="157" t="s">
        <v>204</v>
      </c>
      <c r="AU199" s="157" t="s">
        <v>86</v>
      </c>
      <c r="AV199" s="13" t="s">
        <v>86</v>
      </c>
      <c r="AW199" s="13" t="s">
        <v>32</v>
      </c>
      <c r="AX199" s="13" t="s">
        <v>77</v>
      </c>
      <c r="AY199" s="157" t="s">
        <v>195</v>
      </c>
    </row>
    <row r="200" spans="2:65" s="15" customFormat="1" ht="10.199999999999999">
      <c r="B200" s="173"/>
      <c r="D200" s="150" t="s">
        <v>204</v>
      </c>
      <c r="E200" s="174" t="s">
        <v>1</v>
      </c>
      <c r="F200" s="175" t="s">
        <v>281</v>
      </c>
      <c r="H200" s="176">
        <v>83.7</v>
      </c>
      <c r="I200" s="177"/>
      <c r="L200" s="173"/>
      <c r="M200" s="178"/>
      <c r="T200" s="179"/>
      <c r="AT200" s="174" t="s">
        <v>204</v>
      </c>
      <c r="AU200" s="174" t="s">
        <v>86</v>
      </c>
      <c r="AV200" s="15" t="s">
        <v>100</v>
      </c>
      <c r="AW200" s="15" t="s">
        <v>32</v>
      </c>
      <c r="AX200" s="15" t="s">
        <v>77</v>
      </c>
      <c r="AY200" s="174" t="s">
        <v>195</v>
      </c>
    </row>
    <row r="201" spans="2:65" s="12" customFormat="1" ht="20.399999999999999">
      <c r="B201" s="149"/>
      <c r="D201" s="150" t="s">
        <v>204</v>
      </c>
      <c r="E201" s="151" t="s">
        <v>1</v>
      </c>
      <c r="F201" s="152" t="s">
        <v>285</v>
      </c>
      <c r="H201" s="151" t="s">
        <v>1</v>
      </c>
      <c r="I201" s="153"/>
      <c r="L201" s="149"/>
      <c r="M201" s="154"/>
      <c r="T201" s="155"/>
      <c r="AT201" s="151" t="s">
        <v>204</v>
      </c>
      <c r="AU201" s="151" t="s">
        <v>86</v>
      </c>
      <c r="AV201" s="12" t="s">
        <v>84</v>
      </c>
      <c r="AW201" s="12" t="s">
        <v>32</v>
      </c>
      <c r="AX201" s="12" t="s">
        <v>77</v>
      </c>
      <c r="AY201" s="151" t="s">
        <v>195</v>
      </c>
    </row>
    <row r="202" spans="2:65" s="13" customFormat="1" ht="10.199999999999999">
      <c r="B202" s="156"/>
      <c r="D202" s="150" t="s">
        <v>204</v>
      </c>
      <c r="E202" s="157" t="s">
        <v>1</v>
      </c>
      <c r="F202" s="158" t="s">
        <v>286</v>
      </c>
      <c r="H202" s="159">
        <v>1.6</v>
      </c>
      <c r="I202" s="160"/>
      <c r="L202" s="156"/>
      <c r="M202" s="161"/>
      <c r="T202" s="162"/>
      <c r="AT202" s="157" t="s">
        <v>204</v>
      </c>
      <c r="AU202" s="157" t="s">
        <v>86</v>
      </c>
      <c r="AV202" s="13" t="s">
        <v>86</v>
      </c>
      <c r="AW202" s="13" t="s">
        <v>32</v>
      </c>
      <c r="AX202" s="13" t="s">
        <v>77</v>
      </c>
      <c r="AY202" s="157" t="s">
        <v>195</v>
      </c>
    </row>
    <row r="203" spans="2:65" s="15" customFormat="1" ht="10.199999999999999">
      <c r="B203" s="173"/>
      <c r="D203" s="150" t="s">
        <v>204</v>
      </c>
      <c r="E203" s="174" t="s">
        <v>1</v>
      </c>
      <c r="F203" s="175" t="s">
        <v>281</v>
      </c>
      <c r="H203" s="176">
        <v>1.6</v>
      </c>
      <c r="I203" s="177"/>
      <c r="L203" s="173"/>
      <c r="M203" s="178"/>
      <c r="T203" s="179"/>
      <c r="AT203" s="174" t="s">
        <v>204</v>
      </c>
      <c r="AU203" s="174" t="s">
        <v>86</v>
      </c>
      <c r="AV203" s="15" t="s">
        <v>100</v>
      </c>
      <c r="AW203" s="15" t="s">
        <v>32</v>
      </c>
      <c r="AX203" s="15" t="s">
        <v>77</v>
      </c>
      <c r="AY203" s="174" t="s">
        <v>195</v>
      </c>
    </row>
    <row r="204" spans="2:65" s="14" customFormat="1" ht="10.199999999999999">
      <c r="B204" s="163"/>
      <c r="D204" s="150" t="s">
        <v>204</v>
      </c>
      <c r="E204" s="164" t="s">
        <v>1</v>
      </c>
      <c r="F204" s="165" t="s">
        <v>220</v>
      </c>
      <c r="H204" s="166">
        <v>147.20199999999997</v>
      </c>
      <c r="I204" s="167"/>
      <c r="L204" s="163"/>
      <c r="M204" s="168"/>
      <c r="T204" s="169"/>
      <c r="AT204" s="164" t="s">
        <v>204</v>
      </c>
      <c r="AU204" s="164" t="s">
        <v>86</v>
      </c>
      <c r="AV204" s="14" t="s">
        <v>202</v>
      </c>
      <c r="AW204" s="14" t="s">
        <v>32</v>
      </c>
      <c r="AX204" s="14" t="s">
        <v>84</v>
      </c>
      <c r="AY204" s="164" t="s">
        <v>195</v>
      </c>
    </row>
    <row r="205" spans="2:65" s="1" customFormat="1" ht="37.799999999999997" customHeight="1">
      <c r="B205" s="32"/>
      <c r="C205" s="136" t="s">
        <v>287</v>
      </c>
      <c r="D205" s="136" t="s">
        <v>197</v>
      </c>
      <c r="E205" s="137" t="s">
        <v>288</v>
      </c>
      <c r="F205" s="138" t="s">
        <v>289</v>
      </c>
      <c r="G205" s="139" t="s">
        <v>214</v>
      </c>
      <c r="H205" s="140">
        <v>69.409000000000006</v>
      </c>
      <c r="I205" s="141"/>
      <c r="J205" s="142">
        <f>ROUND(I205*H205,2)</f>
        <v>0</v>
      </c>
      <c r="K205" s="138" t="s">
        <v>201</v>
      </c>
      <c r="L205" s="32"/>
      <c r="M205" s="143" t="s">
        <v>1</v>
      </c>
      <c r="N205" s="144" t="s">
        <v>42</v>
      </c>
      <c r="P205" s="145">
        <f>O205*H205</f>
        <v>0</v>
      </c>
      <c r="Q205" s="145">
        <v>0</v>
      </c>
      <c r="R205" s="145">
        <f>Q205*H205</f>
        <v>0</v>
      </c>
      <c r="S205" s="145">
        <v>2.2000000000000002</v>
      </c>
      <c r="T205" s="146">
        <f>S205*H205</f>
        <v>152.69980000000004</v>
      </c>
      <c r="AR205" s="147" t="s">
        <v>202</v>
      </c>
      <c r="AT205" s="147" t="s">
        <v>197</v>
      </c>
      <c r="AU205" s="147" t="s">
        <v>86</v>
      </c>
      <c r="AY205" s="17" t="s">
        <v>195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84</v>
      </c>
      <c r="BK205" s="148">
        <f>ROUND(I205*H205,2)</f>
        <v>0</v>
      </c>
      <c r="BL205" s="17" t="s">
        <v>202</v>
      </c>
      <c r="BM205" s="147" t="s">
        <v>290</v>
      </c>
    </row>
    <row r="206" spans="2:65" s="12" customFormat="1" ht="10.199999999999999">
      <c r="B206" s="149"/>
      <c r="D206" s="150" t="s">
        <v>204</v>
      </c>
      <c r="E206" s="151" t="s">
        <v>1</v>
      </c>
      <c r="F206" s="152" t="s">
        <v>291</v>
      </c>
      <c r="H206" s="151" t="s">
        <v>1</v>
      </c>
      <c r="I206" s="153"/>
      <c r="L206" s="149"/>
      <c r="M206" s="154"/>
      <c r="T206" s="155"/>
      <c r="AT206" s="151" t="s">
        <v>204</v>
      </c>
      <c r="AU206" s="151" t="s">
        <v>86</v>
      </c>
      <c r="AV206" s="12" t="s">
        <v>84</v>
      </c>
      <c r="AW206" s="12" t="s">
        <v>32</v>
      </c>
      <c r="AX206" s="12" t="s">
        <v>77</v>
      </c>
      <c r="AY206" s="151" t="s">
        <v>195</v>
      </c>
    </row>
    <row r="207" spans="2:65" s="13" customFormat="1" ht="10.199999999999999">
      <c r="B207" s="156"/>
      <c r="D207" s="150" t="s">
        <v>204</v>
      </c>
      <c r="E207" s="157" t="s">
        <v>1</v>
      </c>
      <c r="F207" s="158" t="s">
        <v>292</v>
      </c>
      <c r="H207" s="159">
        <v>65.884</v>
      </c>
      <c r="I207" s="160"/>
      <c r="L207" s="156"/>
      <c r="M207" s="161"/>
      <c r="T207" s="162"/>
      <c r="AT207" s="157" t="s">
        <v>204</v>
      </c>
      <c r="AU207" s="157" t="s">
        <v>86</v>
      </c>
      <c r="AV207" s="13" t="s">
        <v>86</v>
      </c>
      <c r="AW207" s="13" t="s">
        <v>32</v>
      </c>
      <c r="AX207" s="13" t="s">
        <v>77</v>
      </c>
      <c r="AY207" s="157" t="s">
        <v>195</v>
      </c>
    </row>
    <row r="208" spans="2:65" s="12" customFormat="1" ht="10.199999999999999">
      <c r="B208" s="149"/>
      <c r="D208" s="150" t="s">
        <v>204</v>
      </c>
      <c r="E208" s="151" t="s">
        <v>1</v>
      </c>
      <c r="F208" s="152" t="s">
        <v>293</v>
      </c>
      <c r="H208" s="151" t="s">
        <v>1</v>
      </c>
      <c r="I208" s="153"/>
      <c r="L208" s="149"/>
      <c r="M208" s="154"/>
      <c r="T208" s="155"/>
      <c r="AT208" s="151" t="s">
        <v>204</v>
      </c>
      <c r="AU208" s="151" t="s">
        <v>86</v>
      </c>
      <c r="AV208" s="12" t="s">
        <v>84</v>
      </c>
      <c r="AW208" s="12" t="s">
        <v>32</v>
      </c>
      <c r="AX208" s="12" t="s">
        <v>77</v>
      </c>
      <c r="AY208" s="151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294</v>
      </c>
      <c r="H209" s="159">
        <v>3.5249999999999999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77</v>
      </c>
      <c r="AY209" s="157" t="s">
        <v>195</v>
      </c>
    </row>
    <row r="210" spans="2:65" s="14" customFormat="1" ht="10.199999999999999">
      <c r="B210" s="163"/>
      <c r="D210" s="150" t="s">
        <v>204</v>
      </c>
      <c r="E210" s="164" t="s">
        <v>1</v>
      </c>
      <c r="F210" s="165" t="s">
        <v>220</v>
      </c>
      <c r="H210" s="166">
        <v>69.409000000000006</v>
      </c>
      <c r="I210" s="167"/>
      <c r="L210" s="163"/>
      <c r="M210" s="168"/>
      <c r="T210" s="169"/>
      <c r="AT210" s="164" t="s">
        <v>204</v>
      </c>
      <c r="AU210" s="164" t="s">
        <v>86</v>
      </c>
      <c r="AV210" s="14" t="s">
        <v>202</v>
      </c>
      <c r="AW210" s="14" t="s">
        <v>32</v>
      </c>
      <c r="AX210" s="14" t="s">
        <v>84</v>
      </c>
      <c r="AY210" s="164" t="s">
        <v>195</v>
      </c>
    </row>
    <row r="211" spans="2:65" s="1" customFormat="1" ht="33" customHeight="1">
      <c r="B211" s="32"/>
      <c r="C211" s="136" t="s">
        <v>8</v>
      </c>
      <c r="D211" s="136" t="s">
        <v>197</v>
      </c>
      <c r="E211" s="137" t="s">
        <v>295</v>
      </c>
      <c r="F211" s="138" t="s">
        <v>296</v>
      </c>
      <c r="G211" s="139" t="s">
        <v>214</v>
      </c>
      <c r="H211" s="140">
        <v>57.84</v>
      </c>
      <c r="I211" s="141"/>
      <c r="J211" s="142">
        <f>ROUND(I211*H211,2)</f>
        <v>0</v>
      </c>
      <c r="K211" s="138" t="s">
        <v>201</v>
      </c>
      <c r="L211" s="32"/>
      <c r="M211" s="143" t="s">
        <v>1</v>
      </c>
      <c r="N211" s="144" t="s">
        <v>42</v>
      </c>
      <c r="P211" s="145">
        <f>O211*H211</f>
        <v>0</v>
      </c>
      <c r="Q211" s="145">
        <v>0</v>
      </c>
      <c r="R211" s="145">
        <f>Q211*H211</f>
        <v>0</v>
      </c>
      <c r="S211" s="145">
        <v>2.2000000000000002</v>
      </c>
      <c r="T211" s="146">
        <f>S211*H211</f>
        <v>127.24800000000002</v>
      </c>
      <c r="AR211" s="147" t="s">
        <v>202</v>
      </c>
      <c r="AT211" s="147" t="s">
        <v>197</v>
      </c>
      <c r="AU211" s="147" t="s">
        <v>86</v>
      </c>
      <c r="AY211" s="17" t="s">
        <v>195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84</v>
      </c>
      <c r="BK211" s="148">
        <f>ROUND(I211*H211,2)</f>
        <v>0</v>
      </c>
      <c r="BL211" s="17" t="s">
        <v>202</v>
      </c>
      <c r="BM211" s="147" t="s">
        <v>297</v>
      </c>
    </row>
    <row r="212" spans="2:65" s="12" customFormat="1" ht="10.199999999999999">
      <c r="B212" s="149"/>
      <c r="D212" s="150" t="s">
        <v>204</v>
      </c>
      <c r="E212" s="151" t="s">
        <v>1</v>
      </c>
      <c r="F212" s="152" t="s">
        <v>291</v>
      </c>
      <c r="H212" s="151" t="s">
        <v>1</v>
      </c>
      <c r="I212" s="153"/>
      <c r="L212" s="149"/>
      <c r="M212" s="154"/>
      <c r="T212" s="155"/>
      <c r="AT212" s="151" t="s">
        <v>204</v>
      </c>
      <c r="AU212" s="151" t="s">
        <v>86</v>
      </c>
      <c r="AV212" s="12" t="s">
        <v>84</v>
      </c>
      <c r="AW212" s="12" t="s">
        <v>32</v>
      </c>
      <c r="AX212" s="12" t="s">
        <v>77</v>
      </c>
      <c r="AY212" s="151" t="s">
        <v>195</v>
      </c>
    </row>
    <row r="213" spans="2:65" s="13" customFormat="1" ht="10.199999999999999">
      <c r="B213" s="156"/>
      <c r="D213" s="150" t="s">
        <v>204</v>
      </c>
      <c r="E213" s="157" t="s">
        <v>1</v>
      </c>
      <c r="F213" s="158" t="s">
        <v>298</v>
      </c>
      <c r="H213" s="159">
        <v>54.902999999999999</v>
      </c>
      <c r="I213" s="160"/>
      <c r="L213" s="156"/>
      <c r="M213" s="161"/>
      <c r="T213" s="162"/>
      <c r="AT213" s="157" t="s">
        <v>204</v>
      </c>
      <c r="AU213" s="157" t="s">
        <v>86</v>
      </c>
      <c r="AV213" s="13" t="s">
        <v>86</v>
      </c>
      <c r="AW213" s="13" t="s">
        <v>32</v>
      </c>
      <c r="AX213" s="13" t="s">
        <v>77</v>
      </c>
      <c r="AY213" s="157" t="s">
        <v>195</v>
      </c>
    </row>
    <row r="214" spans="2:65" s="12" customFormat="1" ht="10.199999999999999">
      <c r="B214" s="149"/>
      <c r="D214" s="150" t="s">
        <v>204</v>
      </c>
      <c r="E214" s="151" t="s">
        <v>1</v>
      </c>
      <c r="F214" s="152" t="s">
        <v>293</v>
      </c>
      <c r="H214" s="151" t="s">
        <v>1</v>
      </c>
      <c r="I214" s="153"/>
      <c r="L214" s="149"/>
      <c r="M214" s="154"/>
      <c r="T214" s="155"/>
      <c r="AT214" s="151" t="s">
        <v>204</v>
      </c>
      <c r="AU214" s="151" t="s">
        <v>86</v>
      </c>
      <c r="AV214" s="12" t="s">
        <v>84</v>
      </c>
      <c r="AW214" s="12" t="s">
        <v>32</v>
      </c>
      <c r="AX214" s="12" t="s">
        <v>77</v>
      </c>
      <c r="AY214" s="151" t="s">
        <v>195</v>
      </c>
    </row>
    <row r="215" spans="2:65" s="13" customFormat="1" ht="10.199999999999999">
      <c r="B215" s="156"/>
      <c r="D215" s="150" t="s">
        <v>204</v>
      </c>
      <c r="E215" s="157" t="s">
        <v>1</v>
      </c>
      <c r="F215" s="158" t="s">
        <v>299</v>
      </c>
      <c r="H215" s="159">
        <v>2.9369999999999998</v>
      </c>
      <c r="I215" s="160"/>
      <c r="L215" s="156"/>
      <c r="M215" s="161"/>
      <c r="T215" s="162"/>
      <c r="AT215" s="157" t="s">
        <v>204</v>
      </c>
      <c r="AU215" s="157" t="s">
        <v>86</v>
      </c>
      <c r="AV215" s="13" t="s">
        <v>86</v>
      </c>
      <c r="AW215" s="13" t="s">
        <v>32</v>
      </c>
      <c r="AX215" s="13" t="s">
        <v>77</v>
      </c>
      <c r="AY215" s="157" t="s">
        <v>195</v>
      </c>
    </row>
    <row r="216" spans="2:65" s="14" customFormat="1" ht="10.199999999999999">
      <c r="B216" s="163"/>
      <c r="D216" s="150" t="s">
        <v>204</v>
      </c>
      <c r="E216" s="164" t="s">
        <v>1</v>
      </c>
      <c r="F216" s="165" t="s">
        <v>220</v>
      </c>
      <c r="H216" s="166">
        <v>57.839999999999996</v>
      </c>
      <c r="I216" s="167"/>
      <c r="L216" s="163"/>
      <c r="M216" s="168"/>
      <c r="T216" s="169"/>
      <c r="AT216" s="164" t="s">
        <v>204</v>
      </c>
      <c r="AU216" s="164" t="s">
        <v>86</v>
      </c>
      <c r="AV216" s="14" t="s">
        <v>202</v>
      </c>
      <c r="AW216" s="14" t="s">
        <v>32</v>
      </c>
      <c r="AX216" s="14" t="s">
        <v>84</v>
      </c>
      <c r="AY216" s="164" t="s">
        <v>195</v>
      </c>
    </row>
    <row r="217" spans="2:65" s="1" customFormat="1" ht="24.15" customHeight="1">
      <c r="B217" s="32"/>
      <c r="C217" s="136" t="s">
        <v>300</v>
      </c>
      <c r="D217" s="136" t="s">
        <v>197</v>
      </c>
      <c r="E217" s="137" t="s">
        <v>301</v>
      </c>
      <c r="F217" s="138" t="s">
        <v>302</v>
      </c>
      <c r="G217" s="139" t="s">
        <v>200</v>
      </c>
      <c r="H217" s="140">
        <v>578.40300000000002</v>
      </c>
      <c r="I217" s="141"/>
      <c r="J217" s="142">
        <f>ROUND(I217*H217,2)</f>
        <v>0</v>
      </c>
      <c r="K217" s="138" t="s">
        <v>201</v>
      </c>
      <c r="L217" s="32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0.09</v>
      </c>
      <c r="T217" s="146">
        <f>S217*H217</f>
        <v>52.056269999999998</v>
      </c>
      <c r="AR217" s="147" t="s">
        <v>202</v>
      </c>
      <c r="AT217" s="147" t="s">
        <v>197</v>
      </c>
      <c r="AU217" s="147" t="s">
        <v>86</v>
      </c>
      <c r="AY217" s="17" t="s">
        <v>195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84</v>
      </c>
      <c r="BK217" s="148">
        <f>ROUND(I217*H217,2)</f>
        <v>0</v>
      </c>
      <c r="BL217" s="17" t="s">
        <v>202</v>
      </c>
      <c r="BM217" s="147" t="s">
        <v>303</v>
      </c>
    </row>
    <row r="218" spans="2:65" s="12" customFormat="1" ht="10.199999999999999">
      <c r="B218" s="149"/>
      <c r="D218" s="150" t="s">
        <v>204</v>
      </c>
      <c r="E218" s="151" t="s">
        <v>1</v>
      </c>
      <c r="F218" s="152" t="s">
        <v>291</v>
      </c>
      <c r="H218" s="151" t="s">
        <v>1</v>
      </c>
      <c r="I218" s="153"/>
      <c r="L218" s="149"/>
      <c r="M218" s="154"/>
      <c r="T218" s="155"/>
      <c r="AT218" s="151" t="s">
        <v>204</v>
      </c>
      <c r="AU218" s="151" t="s">
        <v>86</v>
      </c>
      <c r="AV218" s="12" t="s">
        <v>84</v>
      </c>
      <c r="AW218" s="12" t="s">
        <v>32</v>
      </c>
      <c r="AX218" s="12" t="s">
        <v>77</v>
      </c>
      <c r="AY218" s="151" t="s">
        <v>195</v>
      </c>
    </row>
    <row r="219" spans="2:65" s="13" customFormat="1" ht="10.199999999999999">
      <c r="B219" s="156"/>
      <c r="D219" s="150" t="s">
        <v>204</v>
      </c>
      <c r="E219" s="157" t="s">
        <v>1</v>
      </c>
      <c r="F219" s="158" t="s">
        <v>304</v>
      </c>
      <c r="H219" s="159">
        <v>549.03</v>
      </c>
      <c r="I219" s="160"/>
      <c r="L219" s="156"/>
      <c r="M219" s="161"/>
      <c r="T219" s="162"/>
      <c r="AT219" s="157" t="s">
        <v>204</v>
      </c>
      <c r="AU219" s="157" t="s">
        <v>86</v>
      </c>
      <c r="AV219" s="13" t="s">
        <v>86</v>
      </c>
      <c r="AW219" s="13" t="s">
        <v>32</v>
      </c>
      <c r="AX219" s="13" t="s">
        <v>77</v>
      </c>
      <c r="AY219" s="157" t="s">
        <v>195</v>
      </c>
    </row>
    <row r="220" spans="2:65" s="12" customFormat="1" ht="10.199999999999999">
      <c r="B220" s="149"/>
      <c r="D220" s="150" t="s">
        <v>204</v>
      </c>
      <c r="E220" s="151" t="s">
        <v>1</v>
      </c>
      <c r="F220" s="152" t="s">
        <v>293</v>
      </c>
      <c r="H220" s="151" t="s">
        <v>1</v>
      </c>
      <c r="I220" s="153"/>
      <c r="L220" s="149"/>
      <c r="M220" s="154"/>
      <c r="T220" s="155"/>
      <c r="AT220" s="151" t="s">
        <v>204</v>
      </c>
      <c r="AU220" s="151" t="s">
        <v>86</v>
      </c>
      <c r="AV220" s="12" t="s">
        <v>84</v>
      </c>
      <c r="AW220" s="12" t="s">
        <v>32</v>
      </c>
      <c r="AX220" s="12" t="s">
        <v>77</v>
      </c>
      <c r="AY220" s="151" t="s">
        <v>195</v>
      </c>
    </row>
    <row r="221" spans="2:65" s="13" customFormat="1" ht="10.199999999999999">
      <c r="B221" s="156"/>
      <c r="D221" s="150" t="s">
        <v>204</v>
      </c>
      <c r="E221" s="157" t="s">
        <v>1</v>
      </c>
      <c r="F221" s="158" t="s">
        <v>305</v>
      </c>
      <c r="H221" s="159">
        <v>29.373000000000001</v>
      </c>
      <c r="I221" s="160"/>
      <c r="L221" s="156"/>
      <c r="M221" s="161"/>
      <c r="T221" s="162"/>
      <c r="AT221" s="157" t="s">
        <v>204</v>
      </c>
      <c r="AU221" s="157" t="s">
        <v>86</v>
      </c>
      <c r="AV221" s="13" t="s">
        <v>86</v>
      </c>
      <c r="AW221" s="13" t="s">
        <v>32</v>
      </c>
      <c r="AX221" s="13" t="s">
        <v>77</v>
      </c>
      <c r="AY221" s="157" t="s">
        <v>195</v>
      </c>
    </row>
    <row r="222" spans="2:65" s="14" customFormat="1" ht="10.199999999999999">
      <c r="B222" s="163"/>
      <c r="D222" s="150" t="s">
        <v>204</v>
      </c>
      <c r="E222" s="164" t="s">
        <v>1</v>
      </c>
      <c r="F222" s="165" t="s">
        <v>220</v>
      </c>
      <c r="H222" s="166">
        <v>578.40300000000002</v>
      </c>
      <c r="I222" s="167"/>
      <c r="L222" s="163"/>
      <c r="M222" s="168"/>
      <c r="T222" s="169"/>
      <c r="AT222" s="164" t="s">
        <v>204</v>
      </c>
      <c r="AU222" s="164" t="s">
        <v>86</v>
      </c>
      <c r="AV222" s="14" t="s">
        <v>202</v>
      </c>
      <c r="AW222" s="14" t="s">
        <v>32</v>
      </c>
      <c r="AX222" s="14" t="s">
        <v>84</v>
      </c>
      <c r="AY222" s="164" t="s">
        <v>195</v>
      </c>
    </row>
    <row r="223" spans="2:65" s="1" customFormat="1" ht="24.15" customHeight="1">
      <c r="B223" s="32"/>
      <c r="C223" s="136" t="s">
        <v>306</v>
      </c>
      <c r="D223" s="136" t="s">
        <v>197</v>
      </c>
      <c r="E223" s="137" t="s">
        <v>307</v>
      </c>
      <c r="F223" s="138" t="s">
        <v>308</v>
      </c>
      <c r="G223" s="139" t="s">
        <v>214</v>
      </c>
      <c r="H223" s="140">
        <v>27.452000000000002</v>
      </c>
      <c r="I223" s="141"/>
      <c r="J223" s="142">
        <f>ROUND(I223*H223,2)</f>
        <v>0</v>
      </c>
      <c r="K223" s="138" t="s">
        <v>201</v>
      </c>
      <c r="L223" s="32"/>
      <c r="M223" s="143" t="s">
        <v>1</v>
      </c>
      <c r="N223" s="144" t="s">
        <v>42</v>
      </c>
      <c r="P223" s="145">
        <f>O223*H223</f>
        <v>0</v>
      </c>
      <c r="Q223" s="145">
        <v>0</v>
      </c>
      <c r="R223" s="145">
        <f>Q223*H223</f>
        <v>0</v>
      </c>
      <c r="S223" s="145">
        <v>1.4</v>
      </c>
      <c r="T223" s="146">
        <f>S223*H223</f>
        <v>38.4328</v>
      </c>
      <c r="AR223" s="147" t="s">
        <v>202</v>
      </c>
      <c r="AT223" s="147" t="s">
        <v>197</v>
      </c>
      <c r="AU223" s="147" t="s">
        <v>86</v>
      </c>
      <c r="AY223" s="17" t="s">
        <v>195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84</v>
      </c>
      <c r="BK223" s="148">
        <f>ROUND(I223*H223,2)</f>
        <v>0</v>
      </c>
      <c r="BL223" s="17" t="s">
        <v>202</v>
      </c>
      <c r="BM223" s="147" t="s">
        <v>309</v>
      </c>
    </row>
    <row r="224" spans="2:65" s="12" customFormat="1" ht="10.199999999999999">
      <c r="B224" s="149"/>
      <c r="D224" s="150" t="s">
        <v>204</v>
      </c>
      <c r="E224" s="151" t="s">
        <v>1</v>
      </c>
      <c r="F224" s="152" t="s">
        <v>291</v>
      </c>
      <c r="H224" s="151" t="s">
        <v>1</v>
      </c>
      <c r="I224" s="153"/>
      <c r="L224" s="149"/>
      <c r="M224" s="154"/>
      <c r="T224" s="155"/>
      <c r="AT224" s="151" t="s">
        <v>204</v>
      </c>
      <c r="AU224" s="151" t="s">
        <v>86</v>
      </c>
      <c r="AV224" s="12" t="s">
        <v>84</v>
      </c>
      <c r="AW224" s="12" t="s">
        <v>32</v>
      </c>
      <c r="AX224" s="12" t="s">
        <v>77</v>
      </c>
      <c r="AY224" s="151" t="s">
        <v>195</v>
      </c>
    </row>
    <row r="225" spans="2:65" s="13" customFormat="1" ht="10.199999999999999">
      <c r="B225" s="156"/>
      <c r="D225" s="150" t="s">
        <v>204</v>
      </c>
      <c r="E225" s="157" t="s">
        <v>1</v>
      </c>
      <c r="F225" s="158" t="s">
        <v>310</v>
      </c>
      <c r="H225" s="159">
        <v>27.452000000000002</v>
      </c>
      <c r="I225" s="160"/>
      <c r="L225" s="156"/>
      <c r="M225" s="161"/>
      <c r="T225" s="162"/>
      <c r="AT225" s="157" t="s">
        <v>204</v>
      </c>
      <c r="AU225" s="157" t="s">
        <v>86</v>
      </c>
      <c r="AV225" s="13" t="s">
        <v>86</v>
      </c>
      <c r="AW225" s="13" t="s">
        <v>32</v>
      </c>
      <c r="AX225" s="13" t="s">
        <v>84</v>
      </c>
      <c r="AY225" s="157" t="s">
        <v>195</v>
      </c>
    </row>
    <row r="226" spans="2:65" s="1" customFormat="1" ht="24.15" customHeight="1">
      <c r="B226" s="32"/>
      <c r="C226" s="136" t="s">
        <v>311</v>
      </c>
      <c r="D226" s="136" t="s">
        <v>197</v>
      </c>
      <c r="E226" s="137" t="s">
        <v>312</v>
      </c>
      <c r="F226" s="138" t="s">
        <v>313</v>
      </c>
      <c r="G226" s="139" t="s">
        <v>200</v>
      </c>
      <c r="H226" s="140">
        <v>43.2</v>
      </c>
      <c r="I226" s="141"/>
      <c r="J226" s="142">
        <f>ROUND(I226*H226,2)</f>
        <v>0</v>
      </c>
      <c r="K226" s="138" t="s">
        <v>201</v>
      </c>
      <c r="L226" s="32"/>
      <c r="M226" s="143" t="s">
        <v>1</v>
      </c>
      <c r="N226" s="144" t="s">
        <v>42</v>
      </c>
      <c r="P226" s="145">
        <f>O226*H226</f>
        <v>0</v>
      </c>
      <c r="Q226" s="145">
        <v>0</v>
      </c>
      <c r="R226" s="145">
        <f>Q226*H226</f>
        <v>0</v>
      </c>
      <c r="S226" s="145">
        <v>6.0999999999999999E-2</v>
      </c>
      <c r="T226" s="146">
        <f>S226*H226</f>
        <v>2.6352000000000002</v>
      </c>
      <c r="AR226" s="147" t="s">
        <v>202</v>
      </c>
      <c r="AT226" s="147" t="s">
        <v>197</v>
      </c>
      <c r="AU226" s="147" t="s">
        <v>86</v>
      </c>
      <c r="AY226" s="17" t="s">
        <v>195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84</v>
      </c>
      <c r="BK226" s="148">
        <f>ROUND(I226*H226,2)</f>
        <v>0</v>
      </c>
      <c r="BL226" s="17" t="s">
        <v>202</v>
      </c>
      <c r="BM226" s="147" t="s">
        <v>314</v>
      </c>
    </row>
    <row r="227" spans="2:65" s="12" customFormat="1" ht="10.199999999999999">
      <c r="B227" s="149"/>
      <c r="D227" s="150" t="s">
        <v>204</v>
      </c>
      <c r="E227" s="151" t="s">
        <v>1</v>
      </c>
      <c r="F227" s="152" t="s">
        <v>315</v>
      </c>
      <c r="H227" s="151" t="s">
        <v>1</v>
      </c>
      <c r="I227" s="153"/>
      <c r="L227" s="149"/>
      <c r="M227" s="154"/>
      <c r="T227" s="155"/>
      <c r="AT227" s="151" t="s">
        <v>204</v>
      </c>
      <c r="AU227" s="151" t="s">
        <v>86</v>
      </c>
      <c r="AV227" s="12" t="s">
        <v>84</v>
      </c>
      <c r="AW227" s="12" t="s">
        <v>32</v>
      </c>
      <c r="AX227" s="12" t="s">
        <v>77</v>
      </c>
      <c r="AY227" s="151" t="s">
        <v>195</v>
      </c>
    </row>
    <row r="228" spans="2:65" s="13" customFormat="1" ht="10.199999999999999">
      <c r="B228" s="156"/>
      <c r="D228" s="150" t="s">
        <v>204</v>
      </c>
      <c r="E228" s="157" t="s">
        <v>1</v>
      </c>
      <c r="F228" s="158" t="s">
        <v>316</v>
      </c>
      <c r="H228" s="159">
        <v>43.2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32</v>
      </c>
      <c r="AX228" s="13" t="s">
        <v>84</v>
      </c>
      <c r="AY228" s="157" t="s">
        <v>195</v>
      </c>
    </row>
    <row r="229" spans="2:65" s="1" customFormat="1" ht="21.75" customHeight="1">
      <c r="B229" s="32"/>
      <c r="C229" s="136" t="s">
        <v>317</v>
      </c>
      <c r="D229" s="136" t="s">
        <v>197</v>
      </c>
      <c r="E229" s="137" t="s">
        <v>318</v>
      </c>
      <c r="F229" s="138" t="s">
        <v>319</v>
      </c>
      <c r="G229" s="139" t="s">
        <v>200</v>
      </c>
      <c r="H229" s="140">
        <v>1</v>
      </c>
      <c r="I229" s="141"/>
      <c r="J229" s="142">
        <f>ROUND(I229*H229,2)</f>
        <v>0</v>
      </c>
      <c r="K229" s="138" t="s">
        <v>201</v>
      </c>
      <c r="L229" s="32"/>
      <c r="M229" s="143" t="s">
        <v>1</v>
      </c>
      <c r="N229" s="144" t="s">
        <v>42</v>
      </c>
      <c r="P229" s="145">
        <f>O229*H229</f>
        <v>0</v>
      </c>
      <c r="Q229" s="145">
        <v>0</v>
      </c>
      <c r="R229" s="145">
        <f>Q229*H229</f>
        <v>0</v>
      </c>
      <c r="S229" s="145">
        <v>7.5999999999999998E-2</v>
      </c>
      <c r="T229" s="146">
        <f>S229*H229</f>
        <v>7.5999999999999998E-2</v>
      </c>
      <c r="AR229" s="147" t="s">
        <v>202</v>
      </c>
      <c r="AT229" s="147" t="s">
        <v>197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320</v>
      </c>
    </row>
    <row r="230" spans="2:65" s="12" customFormat="1" ht="10.199999999999999">
      <c r="B230" s="149"/>
      <c r="D230" s="150" t="s">
        <v>204</v>
      </c>
      <c r="E230" s="151" t="s">
        <v>1</v>
      </c>
      <c r="F230" s="152" t="s">
        <v>205</v>
      </c>
      <c r="H230" s="151" t="s">
        <v>1</v>
      </c>
      <c r="I230" s="153"/>
      <c r="L230" s="149"/>
      <c r="M230" s="154"/>
      <c r="T230" s="155"/>
      <c r="AT230" s="151" t="s">
        <v>204</v>
      </c>
      <c r="AU230" s="151" t="s">
        <v>86</v>
      </c>
      <c r="AV230" s="12" t="s">
        <v>84</v>
      </c>
      <c r="AW230" s="12" t="s">
        <v>32</v>
      </c>
      <c r="AX230" s="12" t="s">
        <v>77</v>
      </c>
      <c r="AY230" s="151" t="s">
        <v>195</v>
      </c>
    </row>
    <row r="231" spans="2:65" s="13" customFormat="1" ht="10.199999999999999">
      <c r="B231" s="156"/>
      <c r="D231" s="150" t="s">
        <v>204</v>
      </c>
      <c r="E231" s="157" t="s">
        <v>1</v>
      </c>
      <c r="F231" s="158" t="s">
        <v>84</v>
      </c>
      <c r="H231" s="159">
        <v>1</v>
      </c>
      <c r="I231" s="160"/>
      <c r="L231" s="156"/>
      <c r="M231" s="161"/>
      <c r="T231" s="162"/>
      <c r="AT231" s="157" t="s">
        <v>204</v>
      </c>
      <c r="AU231" s="157" t="s">
        <v>86</v>
      </c>
      <c r="AV231" s="13" t="s">
        <v>86</v>
      </c>
      <c r="AW231" s="13" t="s">
        <v>32</v>
      </c>
      <c r="AX231" s="13" t="s">
        <v>84</v>
      </c>
      <c r="AY231" s="157" t="s">
        <v>195</v>
      </c>
    </row>
    <row r="232" spans="2:65" s="1" customFormat="1" ht="16.5" customHeight="1">
      <c r="B232" s="32"/>
      <c r="C232" s="136" t="s">
        <v>321</v>
      </c>
      <c r="D232" s="136" t="s">
        <v>197</v>
      </c>
      <c r="E232" s="137" t="s">
        <v>322</v>
      </c>
      <c r="F232" s="138" t="s">
        <v>323</v>
      </c>
      <c r="G232" s="139" t="s">
        <v>200</v>
      </c>
      <c r="H232" s="140">
        <v>119.14</v>
      </c>
      <c r="I232" s="141"/>
      <c r="J232" s="142">
        <f>ROUND(I232*H232,2)</f>
        <v>0</v>
      </c>
      <c r="K232" s="138" t="s">
        <v>201</v>
      </c>
      <c r="L232" s="32"/>
      <c r="M232" s="143" t="s">
        <v>1</v>
      </c>
      <c r="N232" s="144" t="s">
        <v>42</v>
      </c>
      <c r="P232" s="145">
        <f>O232*H232</f>
        <v>0</v>
      </c>
      <c r="Q232" s="145">
        <v>0</v>
      </c>
      <c r="R232" s="145">
        <f>Q232*H232</f>
        <v>0</v>
      </c>
      <c r="S232" s="145">
        <v>0.06</v>
      </c>
      <c r="T232" s="146">
        <f>S232*H232</f>
        <v>7.1483999999999996</v>
      </c>
      <c r="AR232" s="147" t="s">
        <v>202</v>
      </c>
      <c r="AT232" s="147" t="s">
        <v>197</v>
      </c>
      <c r="AU232" s="147" t="s">
        <v>86</v>
      </c>
      <c r="AY232" s="17" t="s">
        <v>195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84</v>
      </c>
      <c r="BK232" s="148">
        <f>ROUND(I232*H232,2)</f>
        <v>0</v>
      </c>
      <c r="BL232" s="17" t="s">
        <v>202</v>
      </c>
      <c r="BM232" s="147" t="s">
        <v>324</v>
      </c>
    </row>
    <row r="233" spans="2:65" s="12" customFormat="1" ht="10.199999999999999">
      <c r="B233" s="149"/>
      <c r="D233" s="150" t="s">
        <v>204</v>
      </c>
      <c r="E233" s="151" t="s">
        <v>1</v>
      </c>
      <c r="F233" s="152" t="s">
        <v>325</v>
      </c>
      <c r="H233" s="151" t="s">
        <v>1</v>
      </c>
      <c r="I233" s="153"/>
      <c r="L233" s="149"/>
      <c r="M233" s="154"/>
      <c r="T233" s="155"/>
      <c r="AT233" s="151" t="s">
        <v>204</v>
      </c>
      <c r="AU233" s="151" t="s">
        <v>86</v>
      </c>
      <c r="AV233" s="12" t="s">
        <v>84</v>
      </c>
      <c r="AW233" s="12" t="s">
        <v>32</v>
      </c>
      <c r="AX233" s="12" t="s">
        <v>77</v>
      </c>
      <c r="AY233" s="151" t="s">
        <v>195</v>
      </c>
    </row>
    <row r="234" spans="2:65" s="13" customFormat="1" ht="10.199999999999999">
      <c r="B234" s="156"/>
      <c r="D234" s="150" t="s">
        <v>204</v>
      </c>
      <c r="E234" s="157" t="s">
        <v>1</v>
      </c>
      <c r="F234" s="158" t="s">
        <v>326</v>
      </c>
      <c r="H234" s="159">
        <v>119.14</v>
      </c>
      <c r="I234" s="160"/>
      <c r="L234" s="156"/>
      <c r="M234" s="161"/>
      <c r="T234" s="162"/>
      <c r="AT234" s="157" t="s">
        <v>204</v>
      </c>
      <c r="AU234" s="157" t="s">
        <v>86</v>
      </c>
      <c r="AV234" s="13" t="s">
        <v>86</v>
      </c>
      <c r="AW234" s="13" t="s">
        <v>32</v>
      </c>
      <c r="AX234" s="13" t="s">
        <v>84</v>
      </c>
      <c r="AY234" s="157" t="s">
        <v>195</v>
      </c>
    </row>
    <row r="235" spans="2:65" s="1" customFormat="1" ht="24.15" customHeight="1">
      <c r="B235" s="32"/>
      <c r="C235" s="136" t="s">
        <v>7</v>
      </c>
      <c r="D235" s="136" t="s">
        <v>197</v>
      </c>
      <c r="E235" s="137" t="s">
        <v>327</v>
      </c>
      <c r="F235" s="138" t="s">
        <v>328</v>
      </c>
      <c r="G235" s="139" t="s">
        <v>329</v>
      </c>
      <c r="H235" s="140">
        <v>18</v>
      </c>
      <c r="I235" s="141"/>
      <c r="J235" s="142">
        <f>ROUND(I235*H235,2)</f>
        <v>0</v>
      </c>
      <c r="K235" s="138" t="s">
        <v>201</v>
      </c>
      <c r="L235" s="32"/>
      <c r="M235" s="143" t="s">
        <v>1</v>
      </c>
      <c r="N235" s="144" t="s">
        <v>42</v>
      </c>
      <c r="P235" s="145">
        <f>O235*H235</f>
        <v>0</v>
      </c>
      <c r="Q235" s="145">
        <v>0</v>
      </c>
      <c r="R235" s="145">
        <f>Q235*H235</f>
        <v>0</v>
      </c>
      <c r="S235" s="145">
        <v>1.2E-2</v>
      </c>
      <c r="T235" s="146">
        <f>S235*H235</f>
        <v>0.216</v>
      </c>
      <c r="AR235" s="147" t="s">
        <v>202</v>
      </c>
      <c r="AT235" s="147" t="s">
        <v>197</v>
      </c>
      <c r="AU235" s="147" t="s">
        <v>86</v>
      </c>
      <c r="AY235" s="17" t="s">
        <v>195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84</v>
      </c>
      <c r="BK235" s="148">
        <f>ROUND(I235*H235,2)</f>
        <v>0</v>
      </c>
      <c r="BL235" s="17" t="s">
        <v>202</v>
      </c>
      <c r="BM235" s="147" t="s">
        <v>330</v>
      </c>
    </row>
    <row r="236" spans="2:65" s="12" customFormat="1" ht="10.199999999999999">
      <c r="B236" s="149"/>
      <c r="D236" s="150" t="s">
        <v>204</v>
      </c>
      <c r="E236" s="151" t="s">
        <v>1</v>
      </c>
      <c r="F236" s="152" t="s">
        <v>331</v>
      </c>
      <c r="H236" s="151" t="s">
        <v>1</v>
      </c>
      <c r="I236" s="153"/>
      <c r="L236" s="149"/>
      <c r="M236" s="154"/>
      <c r="T236" s="155"/>
      <c r="AT236" s="151" t="s">
        <v>204</v>
      </c>
      <c r="AU236" s="151" t="s">
        <v>86</v>
      </c>
      <c r="AV236" s="12" t="s">
        <v>84</v>
      </c>
      <c r="AW236" s="12" t="s">
        <v>32</v>
      </c>
      <c r="AX236" s="12" t="s">
        <v>77</v>
      </c>
      <c r="AY236" s="151" t="s">
        <v>195</v>
      </c>
    </row>
    <row r="237" spans="2:65" s="13" customFormat="1" ht="10.199999999999999">
      <c r="B237" s="156"/>
      <c r="D237" s="150" t="s">
        <v>204</v>
      </c>
      <c r="E237" s="157" t="s">
        <v>1</v>
      </c>
      <c r="F237" s="158" t="s">
        <v>332</v>
      </c>
      <c r="H237" s="159">
        <v>18</v>
      </c>
      <c r="I237" s="160"/>
      <c r="L237" s="156"/>
      <c r="M237" s="161"/>
      <c r="T237" s="162"/>
      <c r="AT237" s="157" t="s">
        <v>204</v>
      </c>
      <c r="AU237" s="157" t="s">
        <v>86</v>
      </c>
      <c r="AV237" s="13" t="s">
        <v>86</v>
      </c>
      <c r="AW237" s="13" t="s">
        <v>32</v>
      </c>
      <c r="AX237" s="13" t="s">
        <v>84</v>
      </c>
      <c r="AY237" s="157" t="s">
        <v>195</v>
      </c>
    </row>
    <row r="238" spans="2:65" s="1" customFormat="1" ht="24.15" customHeight="1">
      <c r="B238" s="32"/>
      <c r="C238" s="136" t="s">
        <v>333</v>
      </c>
      <c r="D238" s="136" t="s">
        <v>197</v>
      </c>
      <c r="E238" s="137" t="s">
        <v>334</v>
      </c>
      <c r="F238" s="138" t="s">
        <v>335</v>
      </c>
      <c r="G238" s="139" t="s">
        <v>329</v>
      </c>
      <c r="H238" s="140">
        <v>2.8</v>
      </c>
      <c r="I238" s="141"/>
      <c r="J238" s="142">
        <f>ROUND(I238*H238,2)</f>
        <v>0</v>
      </c>
      <c r="K238" s="138" t="s">
        <v>201</v>
      </c>
      <c r="L238" s="32"/>
      <c r="M238" s="143" t="s">
        <v>1</v>
      </c>
      <c r="N238" s="144" t="s">
        <v>42</v>
      </c>
      <c r="P238" s="145">
        <f>O238*H238</f>
        <v>0</v>
      </c>
      <c r="Q238" s="145">
        <v>2.81E-3</v>
      </c>
      <c r="R238" s="145">
        <f>Q238*H238</f>
        <v>7.868E-3</v>
      </c>
      <c r="S238" s="145">
        <v>6.9000000000000006E-2</v>
      </c>
      <c r="T238" s="146">
        <f>S238*H238</f>
        <v>0.19320000000000001</v>
      </c>
      <c r="AR238" s="147" t="s">
        <v>202</v>
      </c>
      <c r="AT238" s="147" t="s">
        <v>197</v>
      </c>
      <c r="AU238" s="147" t="s">
        <v>86</v>
      </c>
      <c r="AY238" s="17" t="s">
        <v>195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84</v>
      </c>
      <c r="BK238" s="148">
        <f>ROUND(I238*H238,2)</f>
        <v>0</v>
      </c>
      <c r="BL238" s="17" t="s">
        <v>202</v>
      </c>
      <c r="BM238" s="147" t="s">
        <v>336</v>
      </c>
    </row>
    <row r="239" spans="2:65" s="12" customFormat="1" ht="10.199999999999999">
      <c r="B239" s="149"/>
      <c r="D239" s="150" t="s">
        <v>204</v>
      </c>
      <c r="E239" s="151" t="s">
        <v>1</v>
      </c>
      <c r="F239" s="152" t="s">
        <v>337</v>
      </c>
      <c r="H239" s="151" t="s">
        <v>1</v>
      </c>
      <c r="I239" s="153"/>
      <c r="L239" s="149"/>
      <c r="M239" s="154"/>
      <c r="T239" s="155"/>
      <c r="AT239" s="151" t="s">
        <v>204</v>
      </c>
      <c r="AU239" s="151" t="s">
        <v>86</v>
      </c>
      <c r="AV239" s="12" t="s">
        <v>84</v>
      </c>
      <c r="AW239" s="12" t="s">
        <v>32</v>
      </c>
      <c r="AX239" s="12" t="s">
        <v>77</v>
      </c>
      <c r="AY239" s="151" t="s">
        <v>195</v>
      </c>
    </row>
    <row r="240" spans="2:65" s="12" customFormat="1" ht="10.199999999999999">
      <c r="B240" s="149"/>
      <c r="D240" s="150" t="s">
        <v>204</v>
      </c>
      <c r="E240" s="151" t="s">
        <v>1</v>
      </c>
      <c r="F240" s="152" t="s">
        <v>338</v>
      </c>
      <c r="H240" s="151" t="s">
        <v>1</v>
      </c>
      <c r="I240" s="153"/>
      <c r="L240" s="149"/>
      <c r="M240" s="154"/>
      <c r="T240" s="155"/>
      <c r="AT240" s="151" t="s">
        <v>204</v>
      </c>
      <c r="AU240" s="151" t="s">
        <v>86</v>
      </c>
      <c r="AV240" s="12" t="s">
        <v>84</v>
      </c>
      <c r="AW240" s="12" t="s">
        <v>32</v>
      </c>
      <c r="AX240" s="12" t="s">
        <v>77</v>
      </c>
      <c r="AY240" s="151" t="s">
        <v>195</v>
      </c>
    </row>
    <row r="241" spans="2:65" s="13" customFormat="1" ht="10.199999999999999">
      <c r="B241" s="156"/>
      <c r="D241" s="150" t="s">
        <v>204</v>
      </c>
      <c r="E241" s="157" t="s">
        <v>1</v>
      </c>
      <c r="F241" s="158" t="s">
        <v>339</v>
      </c>
      <c r="H241" s="159">
        <v>2.8</v>
      </c>
      <c r="I241" s="160"/>
      <c r="L241" s="156"/>
      <c r="M241" s="161"/>
      <c r="T241" s="162"/>
      <c r="AT241" s="157" t="s">
        <v>204</v>
      </c>
      <c r="AU241" s="157" t="s">
        <v>86</v>
      </c>
      <c r="AV241" s="13" t="s">
        <v>86</v>
      </c>
      <c r="AW241" s="13" t="s">
        <v>32</v>
      </c>
      <c r="AX241" s="13" t="s">
        <v>84</v>
      </c>
      <c r="AY241" s="157" t="s">
        <v>195</v>
      </c>
    </row>
    <row r="242" spans="2:65" s="1" customFormat="1" ht="37.799999999999997" customHeight="1">
      <c r="B242" s="32"/>
      <c r="C242" s="136" t="s">
        <v>340</v>
      </c>
      <c r="D242" s="136" t="s">
        <v>197</v>
      </c>
      <c r="E242" s="137" t="s">
        <v>341</v>
      </c>
      <c r="F242" s="138" t="s">
        <v>342</v>
      </c>
      <c r="G242" s="139" t="s">
        <v>200</v>
      </c>
      <c r="H242" s="140">
        <v>225.792</v>
      </c>
      <c r="I242" s="141"/>
      <c r="J242" s="142">
        <f>ROUND(I242*H242,2)</f>
        <v>0</v>
      </c>
      <c r="K242" s="138" t="s">
        <v>201</v>
      </c>
      <c r="L242" s="32"/>
      <c r="M242" s="143" t="s">
        <v>1</v>
      </c>
      <c r="N242" s="144" t="s">
        <v>42</v>
      </c>
      <c r="P242" s="145">
        <f>O242*H242</f>
        <v>0</v>
      </c>
      <c r="Q242" s="145">
        <v>0</v>
      </c>
      <c r="R242" s="145">
        <f>Q242*H242</f>
        <v>0</v>
      </c>
      <c r="S242" s="145">
        <v>0.01</v>
      </c>
      <c r="T242" s="146">
        <f>S242*H242</f>
        <v>2.2579199999999999</v>
      </c>
      <c r="AR242" s="147" t="s">
        <v>202</v>
      </c>
      <c r="AT242" s="147" t="s">
        <v>197</v>
      </c>
      <c r="AU242" s="147" t="s">
        <v>86</v>
      </c>
      <c r="AY242" s="17" t="s">
        <v>195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84</v>
      </c>
      <c r="BK242" s="148">
        <f>ROUND(I242*H242,2)</f>
        <v>0</v>
      </c>
      <c r="BL242" s="17" t="s">
        <v>202</v>
      </c>
      <c r="BM242" s="147" t="s">
        <v>343</v>
      </c>
    </row>
    <row r="243" spans="2:65" s="12" customFormat="1" ht="20.399999999999999">
      <c r="B243" s="149"/>
      <c r="D243" s="150" t="s">
        <v>204</v>
      </c>
      <c r="E243" s="151" t="s">
        <v>1</v>
      </c>
      <c r="F243" s="152" t="s">
        <v>344</v>
      </c>
      <c r="H243" s="151" t="s">
        <v>1</v>
      </c>
      <c r="I243" s="153"/>
      <c r="L243" s="149"/>
      <c r="M243" s="154"/>
      <c r="T243" s="155"/>
      <c r="AT243" s="151" t="s">
        <v>204</v>
      </c>
      <c r="AU243" s="151" t="s">
        <v>86</v>
      </c>
      <c r="AV243" s="12" t="s">
        <v>84</v>
      </c>
      <c r="AW243" s="12" t="s">
        <v>32</v>
      </c>
      <c r="AX243" s="12" t="s">
        <v>77</v>
      </c>
      <c r="AY243" s="151" t="s">
        <v>195</v>
      </c>
    </row>
    <row r="244" spans="2:65" s="13" customFormat="1" ht="10.199999999999999">
      <c r="B244" s="156"/>
      <c r="D244" s="150" t="s">
        <v>204</v>
      </c>
      <c r="E244" s="157" t="s">
        <v>1</v>
      </c>
      <c r="F244" s="158" t="s">
        <v>345</v>
      </c>
      <c r="H244" s="159">
        <v>225.792</v>
      </c>
      <c r="I244" s="160"/>
      <c r="L244" s="156"/>
      <c r="M244" s="161"/>
      <c r="T244" s="162"/>
      <c r="AT244" s="157" t="s">
        <v>204</v>
      </c>
      <c r="AU244" s="157" t="s">
        <v>86</v>
      </c>
      <c r="AV244" s="13" t="s">
        <v>86</v>
      </c>
      <c r="AW244" s="13" t="s">
        <v>32</v>
      </c>
      <c r="AX244" s="13" t="s">
        <v>84</v>
      </c>
      <c r="AY244" s="157" t="s">
        <v>195</v>
      </c>
    </row>
    <row r="245" spans="2:65" s="1" customFormat="1" ht="37.799999999999997" customHeight="1">
      <c r="B245" s="32"/>
      <c r="C245" s="136" t="s">
        <v>346</v>
      </c>
      <c r="D245" s="136" t="s">
        <v>197</v>
      </c>
      <c r="E245" s="137" t="s">
        <v>347</v>
      </c>
      <c r="F245" s="138" t="s">
        <v>348</v>
      </c>
      <c r="G245" s="139" t="s">
        <v>200</v>
      </c>
      <c r="H245" s="140">
        <v>84.671999999999997</v>
      </c>
      <c r="I245" s="141"/>
      <c r="J245" s="142">
        <f>ROUND(I245*H245,2)</f>
        <v>0</v>
      </c>
      <c r="K245" s="138" t="s">
        <v>201</v>
      </c>
      <c r="L245" s="32"/>
      <c r="M245" s="143" t="s">
        <v>1</v>
      </c>
      <c r="N245" s="144" t="s">
        <v>42</v>
      </c>
      <c r="P245" s="145">
        <f>O245*H245</f>
        <v>0</v>
      </c>
      <c r="Q245" s="145">
        <v>0</v>
      </c>
      <c r="R245" s="145">
        <f>Q245*H245</f>
        <v>0</v>
      </c>
      <c r="S245" s="145">
        <v>4.5999999999999999E-2</v>
      </c>
      <c r="T245" s="146">
        <f>S245*H245</f>
        <v>3.8949119999999997</v>
      </c>
      <c r="AR245" s="147" t="s">
        <v>202</v>
      </c>
      <c r="AT245" s="147" t="s">
        <v>197</v>
      </c>
      <c r="AU245" s="147" t="s">
        <v>86</v>
      </c>
      <c r="AY245" s="17" t="s">
        <v>195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84</v>
      </c>
      <c r="BK245" s="148">
        <f>ROUND(I245*H245,2)</f>
        <v>0</v>
      </c>
      <c r="BL245" s="17" t="s">
        <v>202</v>
      </c>
      <c r="BM245" s="147" t="s">
        <v>349</v>
      </c>
    </row>
    <row r="246" spans="2:65" s="12" customFormat="1" ht="20.399999999999999">
      <c r="B246" s="149"/>
      <c r="D246" s="150" t="s">
        <v>204</v>
      </c>
      <c r="E246" s="151" t="s">
        <v>1</v>
      </c>
      <c r="F246" s="152" t="s">
        <v>350</v>
      </c>
      <c r="H246" s="151" t="s">
        <v>1</v>
      </c>
      <c r="I246" s="153"/>
      <c r="L246" s="149"/>
      <c r="M246" s="154"/>
      <c r="T246" s="155"/>
      <c r="AT246" s="151" t="s">
        <v>204</v>
      </c>
      <c r="AU246" s="151" t="s">
        <v>86</v>
      </c>
      <c r="AV246" s="12" t="s">
        <v>84</v>
      </c>
      <c r="AW246" s="12" t="s">
        <v>32</v>
      </c>
      <c r="AX246" s="12" t="s">
        <v>77</v>
      </c>
      <c r="AY246" s="151" t="s">
        <v>195</v>
      </c>
    </row>
    <row r="247" spans="2:65" s="13" customFormat="1" ht="10.199999999999999">
      <c r="B247" s="156"/>
      <c r="D247" s="150" t="s">
        <v>204</v>
      </c>
      <c r="E247" s="157" t="s">
        <v>1</v>
      </c>
      <c r="F247" s="158" t="s">
        <v>351</v>
      </c>
      <c r="H247" s="159">
        <v>84.671999999999997</v>
      </c>
      <c r="I247" s="160"/>
      <c r="L247" s="156"/>
      <c r="M247" s="161"/>
      <c r="T247" s="162"/>
      <c r="AT247" s="157" t="s">
        <v>204</v>
      </c>
      <c r="AU247" s="157" t="s">
        <v>86</v>
      </c>
      <c r="AV247" s="13" t="s">
        <v>86</v>
      </c>
      <c r="AW247" s="13" t="s">
        <v>32</v>
      </c>
      <c r="AX247" s="13" t="s">
        <v>84</v>
      </c>
      <c r="AY247" s="157" t="s">
        <v>195</v>
      </c>
    </row>
    <row r="248" spans="2:65" s="1" customFormat="1" ht="37.799999999999997" customHeight="1">
      <c r="B248" s="32"/>
      <c r="C248" s="136" t="s">
        <v>352</v>
      </c>
      <c r="D248" s="136" t="s">
        <v>197</v>
      </c>
      <c r="E248" s="137" t="s">
        <v>353</v>
      </c>
      <c r="F248" s="138" t="s">
        <v>354</v>
      </c>
      <c r="G248" s="139" t="s">
        <v>200</v>
      </c>
      <c r="H248" s="140">
        <v>329.25</v>
      </c>
      <c r="I248" s="141"/>
      <c r="J248" s="142">
        <f>ROUND(I248*H248,2)</f>
        <v>0</v>
      </c>
      <c r="K248" s="138" t="s">
        <v>201</v>
      </c>
      <c r="L248" s="32"/>
      <c r="M248" s="143" t="s">
        <v>1</v>
      </c>
      <c r="N248" s="144" t="s">
        <v>42</v>
      </c>
      <c r="P248" s="145">
        <f>O248*H248</f>
        <v>0</v>
      </c>
      <c r="Q248" s="145">
        <v>0</v>
      </c>
      <c r="R248" s="145">
        <f>Q248*H248</f>
        <v>0</v>
      </c>
      <c r="S248" s="145">
        <v>1.6E-2</v>
      </c>
      <c r="T248" s="146">
        <f>S248*H248</f>
        <v>5.2679999999999998</v>
      </c>
      <c r="AR248" s="147" t="s">
        <v>202</v>
      </c>
      <c r="AT248" s="147" t="s">
        <v>197</v>
      </c>
      <c r="AU248" s="147" t="s">
        <v>86</v>
      </c>
      <c r="AY248" s="17" t="s">
        <v>195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84</v>
      </c>
      <c r="BK248" s="148">
        <f>ROUND(I248*H248,2)</f>
        <v>0</v>
      </c>
      <c r="BL248" s="17" t="s">
        <v>202</v>
      </c>
      <c r="BM248" s="147" t="s">
        <v>355</v>
      </c>
    </row>
    <row r="249" spans="2:65" s="12" customFormat="1" ht="10.199999999999999">
      <c r="B249" s="149"/>
      <c r="D249" s="150" t="s">
        <v>204</v>
      </c>
      <c r="E249" s="151" t="s">
        <v>1</v>
      </c>
      <c r="F249" s="152" t="s">
        <v>356</v>
      </c>
      <c r="H249" s="151" t="s">
        <v>1</v>
      </c>
      <c r="I249" s="153"/>
      <c r="L249" s="149"/>
      <c r="M249" s="154"/>
      <c r="T249" s="155"/>
      <c r="AT249" s="151" t="s">
        <v>204</v>
      </c>
      <c r="AU249" s="151" t="s">
        <v>86</v>
      </c>
      <c r="AV249" s="12" t="s">
        <v>84</v>
      </c>
      <c r="AW249" s="12" t="s">
        <v>32</v>
      </c>
      <c r="AX249" s="12" t="s">
        <v>77</v>
      </c>
      <c r="AY249" s="151" t="s">
        <v>195</v>
      </c>
    </row>
    <row r="250" spans="2:65" s="12" customFormat="1" ht="10.199999999999999">
      <c r="B250" s="149"/>
      <c r="D250" s="150" t="s">
        <v>204</v>
      </c>
      <c r="E250" s="151" t="s">
        <v>1</v>
      </c>
      <c r="F250" s="152" t="s">
        <v>357</v>
      </c>
      <c r="H250" s="151" t="s">
        <v>1</v>
      </c>
      <c r="I250" s="153"/>
      <c r="L250" s="149"/>
      <c r="M250" s="154"/>
      <c r="T250" s="155"/>
      <c r="AT250" s="151" t="s">
        <v>204</v>
      </c>
      <c r="AU250" s="151" t="s">
        <v>86</v>
      </c>
      <c r="AV250" s="12" t="s">
        <v>84</v>
      </c>
      <c r="AW250" s="12" t="s">
        <v>32</v>
      </c>
      <c r="AX250" s="12" t="s">
        <v>77</v>
      </c>
      <c r="AY250" s="151" t="s">
        <v>195</v>
      </c>
    </row>
    <row r="251" spans="2:65" s="13" customFormat="1" ht="10.199999999999999">
      <c r="B251" s="156"/>
      <c r="D251" s="150" t="s">
        <v>204</v>
      </c>
      <c r="E251" s="157" t="s">
        <v>1</v>
      </c>
      <c r="F251" s="158" t="s">
        <v>358</v>
      </c>
      <c r="H251" s="159">
        <v>330.3</v>
      </c>
      <c r="I251" s="160"/>
      <c r="L251" s="156"/>
      <c r="M251" s="161"/>
      <c r="T251" s="162"/>
      <c r="AT251" s="157" t="s">
        <v>204</v>
      </c>
      <c r="AU251" s="157" t="s">
        <v>86</v>
      </c>
      <c r="AV251" s="13" t="s">
        <v>86</v>
      </c>
      <c r="AW251" s="13" t="s">
        <v>32</v>
      </c>
      <c r="AX251" s="13" t="s">
        <v>77</v>
      </c>
      <c r="AY251" s="157" t="s">
        <v>195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359</v>
      </c>
      <c r="H252" s="159">
        <v>-43.2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77</v>
      </c>
      <c r="AY252" s="157" t="s">
        <v>195</v>
      </c>
    </row>
    <row r="253" spans="2:65" s="12" customFormat="1" ht="10.199999999999999">
      <c r="B253" s="149"/>
      <c r="D253" s="150" t="s">
        <v>204</v>
      </c>
      <c r="E253" s="151" t="s">
        <v>1</v>
      </c>
      <c r="F253" s="152" t="s">
        <v>360</v>
      </c>
      <c r="H253" s="151" t="s">
        <v>1</v>
      </c>
      <c r="I253" s="153"/>
      <c r="L253" s="149"/>
      <c r="M253" s="154"/>
      <c r="T253" s="155"/>
      <c r="AT253" s="151" t="s">
        <v>204</v>
      </c>
      <c r="AU253" s="151" t="s">
        <v>86</v>
      </c>
      <c r="AV253" s="12" t="s">
        <v>84</v>
      </c>
      <c r="AW253" s="12" t="s">
        <v>32</v>
      </c>
      <c r="AX253" s="12" t="s">
        <v>77</v>
      </c>
      <c r="AY253" s="151" t="s">
        <v>195</v>
      </c>
    </row>
    <row r="254" spans="2:65" s="13" customFormat="1" ht="10.199999999999999">
      <c r="B254" s="156"/>
      <c r="D254" s="150" t="s">
        <v>204</v>
      </c>
      <c r="E254" s="157" t="s">
        <v>1</v>
      </c>
      <c r="F254" s="158" t="s">
        <v>361</v>
      </c>
      <c r="H254" s="159">
        <v>27.4</v>
      </c>
      <c r="I254" s="160"/>
      <c r="L254" s="156"/>
      <c r="M254" s="161"/>
      <c r="T254" s="162"/>
      <c r="AT254" s="157" t="s">
        <v>204</v>
      </c>
      <c r="AU254" s="157" t="s">
        <v>86</v>
      </c>
      <c r="AV254" s="13" t="s">
        <v>86</v>
      </c>
      <c r="AW254" s="13" t="s">
        <v>32</v>
      </c>
      <c r="AX254" s="13" t="s">
        <v>77</v>
      </c>
      <c r="AY254" s="157" t="s">
        <v>195</v>
      </c>
    </row>
    <row r="255" spans="2:65" s="12" customFormat="1" ht="10.199999999999999">
      <c r="B255" s="149"/>
      <c r="D255" s="150" t="s">
        <v>204</v>
      </c>
      <c r="E255" s="151" t="s">
        <v>1</v>
      </c>
      <c r="F255" s="152" t="s">
        <v>362</v>
      </c>
      <c r="H255" s="151" t="s">
        <v>1</v>
      </c>
      <c r="I255" s="153"/>
      <c r="L255" s="149"/>
      <c r="M255" s="154"/>
      <c r="T255" s="155"/>
      <c r="AT255" s="151" t="s">
        <v>204</v>
      </c>
      <c r="AU255" s="151" t="s">
        <v>86</v>
      </c>
      <c r="AV255" s="12" t="s">
        <v>84</v>
      </c>
      <c r="AW255" s="12" t="s">
        <v>32</v>
      </c>
      <c r="AX255" s="12" t="s">
        <v>77</v>
      </c>
      <c r="AY255" s="151" t="s">
        <v>195</v>
      </c>
    </row>
    <row r="256" spans="2:65" s="13" customFormat="1" ht="10.199999999999999">
      <c r="B256" s="156"/>
      <c r="D256" s="150" t="s">
        <v>204</v>
      </c>
      <c r="E256" s="157" t="s">
        <v>1</v>
      </c>
      <c r="F256" s="158" t="s">
        <v>363</v>
      </c>
      <c r="H256" s="159">
        <v>14.75</v>
      </c>
      <c r="I256" s="160"/>
      <c r="L256" s="156"/>
      <c r="M256" s="161"/>
      <c r="T256" s="162"/>
      <c r="AT256" s="157" t="s">
        <v>204</v>
      </c>
      <c r="AU256" s="157" t="s">
        <v>86</v>
      </c>
      <c r="AV256" s="13" t="s">
        <v>86</v>
      </c>
      <c r="AW256" s="13" t="s">
        <v>32</v>
      </c>
      <c r="AX256" s="13" t="s">
        <v>77</v>
      </c>
      <c r="AY256" s="157" t="s">
        <v>195</v>
      </c>
    </row>
    <row r="257" spans="2:65" s="14" customFormat="1" ht="10.199999999999999">
      <c r="B257" s="163"/>
      <c r="D257" s="150" t="s">
        <v>204</v>
      </c>
      <c r="E257" s="164" t="s">
        <v>1</v>
      </c>
      <c r="F257" s="165" t="s">
        <v>220</v>
      </c>
      <c r="H257" s="166">
        <v>329.25</v>
      </c>
      <c r="I257" s="167"/>
      <c r="L257" s="163"/>
      <c r="M257" s="168"/>
      <c r="T257" s="169"/>
      <c r="AT257" s="164" t="s">
        <v>204</v>
      </c>
      <c r="AU257" s="164" t="s">
        <v>86</v>
      </c>
      <c r="AV257" s="14" t="s">
        <v>202</v>
      </c>
      <c r="AW257" s="14" t="s">
        <v>32</v>
      </c>
      <c r="AX257" s="14" t="s">
        <v>84</v>
      </c>
      <c r="AY257" s="164" t="s">
        <v>195</v>
      </c>
    </row>
    <row r="258" spans="2:65" s="11" customFormat="1" ht="22.8" customHeight="1">
      <c r="B258" s="124"/>
      <c r="D258" s="125" t="s">
        <v>76</v>
      </c>
      <c r="E258" s="134" t="s">
        <v>364</v>
      </c>
      <c r="F258" s="134" t="s">
        <v>365</v>
      </c>
      <c r="I258" s="127"/>
      <c r="J258" s="135">
        <f>BK258</f>
        <v>0</v>
      </c>
      <c r="L258" s="124"/>
      <c r="M258" s="129"/>
      <c r="P258" s="130">
        <f>SUM(P259:P273)</f>
        <v>0</v>
      </c>
      <c r="R258" s="130">
        <f>SUM(R259:R273)</f>
        <v>0</v>
      </c>
      <c r="T258" s="131">
        <f>SUM(T259:T273)</f>
        <v>0</v>
      </c>
      <c r="AR258" s="125" t="s">
        <v>84</v>
      </c>
      <c r="AT258" s="132" t="s">
        <v>76</v>
      </c>
      <c r="AU258" s="132" t="s">
        <v>84</v>
      </c>
      <c r="AY258" s="125" t="s">
        <v>195</v>
      </c>
      <c r="BK258" s="133">
        <f>SUM(BK259:BK273)</f>
        <v>0</v>
      </c>
    </row>
    <row r="259" spans="2:65" s="1" customFormat="1" ht="33" customHeight="1">
      <c r="B259" s="32"/>
      <c r="C259" s="136" t="s">
        <v>206</v>
      </c>
      <c r="D259" s="136" t="s">
        <v>197</v>
      </c>
      <c r="E259" s="137" t="s">
        <v>366</v>
      </c>
      <c r="F259" s="138" t="s">
        <v>367</v>
      </c>
      <c r="G259" s="139" t="s">
        <v>237</v>
      </c>
      <c r="H259" s="140">
        <v>851.11900000000003</v>
      </c>
      <c r="I259" s="141"/>
      <c r="J259" s="142">
        <f>ROUND(I259*H259,2)</f>
        <v>0</v>
      </c>
      <c r="K259" s="138" t="s">
        <v>201</v>
      </c>
      <c r="L259" s="32"/>
      <c r="M259" s="143" t="s">
        <v>1</v>
      </c>
      <c r="N259" s="144" t="s">
        <v>42</v>
      </c>
      <c r="P259" s="145">
        <f>O259*H259</f>
        <v>0</v>
      </c>
      <c r="Q259" s="145">
        <v>0</v>
      </c>
      <c r="R259" s="145">
        <f>Q259*H259</f>
        <v>0</v>
      </c>
      <c r="S259" s="145">
        <v>0</v>
      </c>
      <c r="T259" s="146">
        <f>S259*H259</f>
        <v>0</v>
      </c>
      <c r="AR259" s="147" t="s">
        <v>202</v>
      </c>
      <c r="AT259" s="147" t="s">
        <v>197</v>
      </c>
      <c r="AU259" s="147" t="s">
        <v>86</v>
      </c>
      <c r="AY259" s="17" t="s">
        <v>195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84</v>
      </c>
      <c r="BK259" s="148">
        <f>ROUND(I259*H259,2)</f>
        <v>0</v>
      </c>
      <c r="BL259" s="17" t="s">
        <v>202</v>
      </c>
      <c r="BM259" s="147" t="s">
        <v>368</v>
      </c>
    </row>
    <row r="260" spans="2:65" s="1" customFormat="1" ht="24.15" customHeight="1">
      <c r="B260" s="32"/>
      <c r="C260" s="136" t="s">
        <v>369</v>
      </c>
      <c r="D260" s="136" t="s">
        <v>197</v>
      </c>
      <c r="E260" s="137" t="s">
        <v>370</v>
      </c>
      <c r="F260" s="138" t="s">
        <v>371</v>
      </c>
      <c r="G260" s="139" t="s">
        <v>237</v>
      </c>
      <c r="H260" s="140">
        <v>851.11900000000003</v>
      </c>
      <c r="I260" s="141"/>
      <c r="J260" s="142">
        <f>ROUND(I260*H260,2)</f>
        <v>0</v>
      </c>
      <c r="K260" s="138" t="s">
        <v>201</v>
      </c>
      <c r="L260" s="32"/>
      <c r="M260" s="143" t="s">
        <v>1</v>
      </c>
      <c r="N260" s="144" t="s">
        <v>42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202</v>
      </c>
      <c r="AT260" s="147" t="s">
        <v>197</v>
      </c>
      <c r="AU260" s="147" t="s">
        <v>86</v>
      </c>
      <c r="AY260" s="17" t="s">
        <v>195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84</v>
      </c>
      <c r="BK260" s="148">
        <f>ROUND(I260*H260,2)</f>
        <v>0</v>
      </c>
      <c r="BL260" s="17" t="s">
        <v>202</v>
      </c>
      <c r="BM260" s="147" t="s">
        <v>372</v>
      </c>
    </row>
    <row r="261" spans="2:65" s="1" customFormat="1" ht="24.15" customHeight="1">
      <c r="B261" s="32"/>
      <c r="C261" s="136" t="s">
        <v>373</v>
      </c>
      <c r="D261" s="136" t="s">
        <v>197</v>
      </c>
      <c r="E261" s="137" t="s">
        <v>374</v>
      </c>
      <c r="F261" s="138" t="s">
        <v>375</v>
      </c>
      <c r="G261" s="139" t="s">
        <v>237</v>
      </c>
      <c r="H261" s="140">
        <v>16171.261</v>
      </c>
      <c r="I261" s="141"/>
      <c r="J261" s="142">
        <f>ROUND(I261*H261,2)</f>
        <v>0</v>
      </c>
      <c r="K261" s="138" t="s">
        <v>201</v>
      </c>
      <c r="L261" s="32"/>
      <c r="M261" s="143" t="s">
        <v>1</v>
      </c>
      <c r="N261" s="144" t="s">
        <v>42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202</v>
      </c>
      <c r="AT261" s="147" t="s">
        <v>197</v>
      </c>
      <c r="AU261" s="147" t="s">
        <v>86</v>
      </c>
      <c r="AY261" s="17" t="s">
        <v>195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84</v>
      </c>
      <c r="BK261" s="148">
        <f>ROUND(I261*H261,2)</f>
        <v>0</v>
      </c>
      <c r="BL261" s="17" t="s">
        <v>202</v>
      </c>
      <c r="BM261" s="147" t="s">
        <v>376</v>
      </c>
    </row>
    <row r="262" spans="2:65" s="13" customFormat="1" ht="10.199999999999999">
      <c r="B262" s="156"/>
      <c r="D262" s="150" t="s">
        <v>204</v>
      </c>
      <c r="F262" s="158" t="s">
        <v>377</v>
      </c>
      <c r="H262" s="159">
        <v>16171.261</v>
      </c>
      <c r="I262" s="160"/>
      <c r="L262" s="156"/>
      <c r="M262" s="161"/>
      <c r="T262" s="162"/>
      <c r="AT262" s="157" t="s">
        <v>204</v>
      </c>
      <c r="AU262" s="157" t="s">
        <v>86</v>
      </c>
      <c r="AV262" s="13" t="s">
        <v>86</v>
      </c>
      <c r="AW262" s="13" t="s">
        <v>4</v>
      </c>
      <c r="AX262" s="13" t="s">
        <v>84</v>
      </c>
      <c r="AY262" s="157" t="s">
        <v>195</v>
      </c>
    </row>
    <row r="263" spans="2:65" s="1" customFormat="1" ht="33" customHeight="1">
      <c r="B263" s="32"/>
      <c r="C263" s="136" t="s">
        <v>378</v>
      </c>
      <c r="D263" s="136" t="s">
        <v>197</v>
      </c>
      <c r="E263" s="137" t="s">
        <v>379</v>
      </c>
      <c r="F263" s="138" t="s">
        <v>380</v>
      </c>
      <c r="G263" s="139" t="s">
        <v>237</v>
      </c>
      <c r="H263" s="140">
        <v>0.90200000000000002</v>
      </c>
      <c r="I263" s="141"/>
      <c r="J263" s="142">
        <f>ROUND(I263*H263,2)</f>
        <v>0</v>
      </c>
      <c r="K263" s="138" t="s">
        <v>201</v>
      </c>
      <c r="L263" s="32"/>
      <c r="M263" s="143" t="s">
        <v>1</v>
      </c>
      <c r="N263" s="144" t="s">
        <v>42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202</v>
      </c>
      <c r="AT263" s="147" t="s">
        <v>197</v>
      </c>
      <c r="AU263" s="147" t="s">
        <v>86</v>
      </c>
      <c r="AY263" s="17" t="s">
        <v>195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84</v>
      </c>
      <c r="BK263" s="148">
        <f>ROUND(I263*H263,2)</f>
        <v>0</v>
      </c>
      <c r="BL263" s="17" t="s">
        <v>202</v>
      </c>
      <c r="BM263" s="147" t="s">
        <v>381</v>
      </c>
    </row>
    <row r="264" spans="2:65" s="13" customFormat="1" ht="10.199999999999999">
      <c r="B264" s="156"/>
      <c r="D264" s="150" t="s">
        <v>204</v>
      </c>
      <c r="F264" s="158" t="s">
        <v>382</v>
      </c>
      <c r="H264" s="159">
        <v>0.90200000000000002</v>
      </c>
      <c r="I264" s="160"/>
      <c r="L264" s="156"/>
      <c r="M264" s="161"/>
      <c r="T264" s="162"/>
      <c r="AT264" s="157" t="s">
        <v>204</v>
      </c>
      <c r="AU264" s="157" t="s">
        <v>86</v>
      </c>
      <c r="AV264" s="13" t="s">
        <v>86</v>
      </c>
      <c r="AW264" s="13" t="s">
        <v>4</v>
      </c>
      <c r="AX264" s="13" t="s">
        <v>84</v>
      </c>
      <c r="AY264" s="157" t="s">
        <v>195</v>
      </c>
    </row>
    <row r="265" spans="2:65" s="1" customFormat="1" ht="33" customHeight="1">
      <c r="B265" s="32"/>
      <c r="C265" s="136" t="s">
        <v>383</v>
      </c>
      <c r="D265" s="136" t="s">
        <v>197</v>
      </c>
      <c r="E265" s="137" t="s">
        <v>384</v>
      </c>
      <c r="F265" s="138" t="s">
        <v>385</v>
      </c>
      <c r="G265" s="139" t="s">
        <v>237</v>
      </c>
      <c r="H265" s="140">
        <v>1.004</v>
      </c>
      <c r="I265" s="141"/>
      <c r="J265" s="142">
        <f>ROUND(I265*H265,2)</f>
        <v>0</v>
      </c>
      <c r="K265" s="138" t="s">
        <v>201</v>
      </c>
      <c r="L265" s="32"/>
      <c r="M265" s="143" t="s">
        <v>1</v>
      </c>
      <c r="N265" s="144" t="s">
        <v>42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202</v>
      </c>
      <c r="AT265" s="147" t="s">
        <v>197</v>
      </c>
      <c r="AU265" s="147" t="s">
        <v>86</v>
      </c>
      <c r="AY265" s="17" t="s">
        <v>195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84</v>
      </c>
      <c r="BK265" s="148">
        <f>ROUND(I265*H265,2)</f>
        <v>0</v>
      </c>
      <c r="BL265" s="17" t="s">
        <v>202</v>
      </c>
      <c r="BM265" s="147" t="s">
        <v>386</v>
      </c>
    </row>
    <row r="266" spans="2:65" s="1" customFormat="1" ht="28.8">
      <c r="B266" s="32"/>
      <c r="D266" s="150" t="s">
        <v>251</v>
      </c>
      <c r="F266" s="170" t="s">
        <v>387</v>
      </c>
      <c r="I266" s="171"/>
      <c r="L266" s="32"/>
      <c r="M266" s="172"/>
      <c r="T266" s="56"/>
      <c r="AT266" s="17" t="s">
        <v>251</v>
      </c>
      <c r="AU266" s="17" t="s">
        <v>86</v>
      </c>
    </row>
    <row r="267" spans="2:65" s="13" customFormat="1" ht="10.199999999999999">
      <c r="B267" s="156"/>
      <c r="D267" s="150" t="s">
        <v>204</v>
      </c>
      <c r="F267" s="158" t="s">
        <v>388</v>
      </c>
      <c r="H267" s="159">
        <v>1.004</v>
      </c>
      <c r="I267" s="160"/>
      <c r="L267" s="156"/>
      <c r="M267" s="161"/>
      <c r="T267" s="162"/>
      <c r="AT267" s="157" t="s">
        <v>204</v>
      </c>
      <c r="AU267" s="157" t="s">
        <v>86</v>
      </c>
      <c r="AV267" s="13" t="s">
        <v>86</v>
      </c>
      <c r="AW267" s="13" t="s">
        <v>4</v>
      </c>
      <c r="AX267" s="13" t="s">
        <v>84</v>
      </c>
      <c r="AY267" s="157" t="s">
        <v>195</v>
      </c>
    </row>
    <row r="268" spans="2:65" s="1" customFormat="1" ht="33" customHeight="1">
      <c r="B268" s="32"/>
      <c r="C268" s="136" t="s">
        <v>389</v>
      </c>
      <c r="D268" s="136" t="s">
        <v>197</v>
      </c>
      <c r="E268" s="137" t="s">
        <v>390</v>
      </c>
      <c r="F268" s="138" t="s">
        <v>391</v>
      </c>
      <c r="G268" s="139" t="s">
        <v>237</v>
      </c>
      <c r="H268" s="140">
        <v>4.758</v>
      </c>
      <c r="I268" s="141"/>
      <c r="J268" s="142">
        <f>ROUND(I268*H268,2)</f>
        <v>0</v>
      </c>
      <c r="K268" s="138" t="s">
        <v>201</v>
      </c>
      <c r="L268" s="32"/>
      <c r="M268" s="143" t="s">
        <v>1</v>
      </c>
      <c r="N268" s="144" t="s">
        <v>42</v>
      </c>
      <c r="P268" s="145">
        <f>O268*H268</f>
        <v>0</v>
      </c>
      <c r="Q268" s="145">
        <v>0</v>
      </c>
      <c r="R268" s="145">
        <f>Q268*H268</f>
        <v>0</v>
      </c>
      <c r="S268" s="145">
        <v>0</v>
      </c>
      <c r="T268" s="146">
        <f>S268*H268</f>
        <v>0</v>
      </c>
      <c r="AR268" s="147" t="s">
        <v>202</v>
      </c>
      <c r="AT268" s="147" t="s">
        <v>197</v>
      </c>
      <c r="AU268" s="147" t="s">
        <v>86</v>
      </c>
      <c r="AY268" s="17" t="s">
        <v>195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7" t="s">
        <v>84</v>
      </c>
      <c r="BK268" s="148">
        <f>ROUND(I268*H268,2)</f>
        <v>0</v>
      </c>
      <c r="BL268" s="17" t="s">
        <v>202</v>
      </c>
      <c r="BM268" s="147" t="s">
        <v>392</v>
      </c>
    </row>
    <row r="269" spans="2:65" s="1" customFormat="1" ht="28.8">
      <c r="B269" s="32"/>
      <c r="D269" s="150" t="s">
        <v>251</v>
      </c>
      <c r="F269" s="170" t="s">
        <v>387</v>
      </c>
      <c r="I269" s="171"/>
      <c r="L269" s="32"/>
      <c r="M269" s="172"/>
      <c r="T269" s="56"/>
      <c r="AT269" s="17" t="s">
        <v>251</v>
      </c>
      <c r="AU269" s="17" t="s">
        <v>86</v>
      </c>
    </row>
    <row r="270" spans="2:65" s="13" customFormat="1" ht="10.199999999999999">
      <c r="B270" s="156"/>
      <c r="D270" s="150" t="s">
        <v>204</v>
      </c>
      <c r="F270" s="158" t="s">
        <v>393</v>
      </c>
      <c r="H270" s="159">
        <v>4.758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4</v>
      </c>
      <c r="AX270" s="13" t="s">
        <v>84</v>
      </c>
      <c r="AY270" s="157" t="s">
        <v>195</v>
      </c>
    </row>
    <row r="271" spans="2:65" s="1" customFormat="1" ht="44.25" customHeight="1">
      <c r="B271" s="32"/>
      <c r="C271" s="136" t="s">
        <v>394</v>
      </c>
      <c r="D271" s="136" t="s">
        <v>197</v>
      </c>
      <c r="E271" s="137" t="s">
        <v>395</v>
      </c>
      <c r="F271" s="138" t="s">
        <v>396</v>
      </c>
      <c r="G271" s="139" t="s">
        <v>237</v>
      </c>
      <c r="H271" s="140">
        <v>844.45500000000004</v>
      </c>
      <c r="I271" s="141"/>
      <c r="J271" s="142">
        <f>ROUND(I271*H271,2)</f>
        <v>0</v>
      </c>
      <c r="K271" s="138" t="s">
        <v>201</v>
      </c>
      <c r="L271" s="32"/>
      <c r="M271" s="143" t="s">
        <v>1</v>
      </c>
      <c r="N271" s="144" t="s">
        <v>42</v>
      </c>
      <c r="P271" s="145">
        <f>O271*H271</f>
        <v>0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202</v>
      </c>
      <c r="AT271" s="147" t="s">
        <v>197</v>
      </c>
      <c r="AU271" s="147" t="s">
        <v>86</v>
      </c>
      <c r="AY271" s="17" t="s">
        <v>195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84</v>
      </c>
      <c r="BK271" s="148">
        <f>ROUND(I271*H271,2)</f>
        <v>0</v>
      </c>
      <c r="BL271" s="17" t="s">
        <v>202</v>
      </c>
      <c r="BM271" s="147" t="s">
        <v>397</v>
      </c>
    </row>
    <row r="272" spans="2:65" s="1" customFormat="1" ht="28.8">
      <c r="B272" s="32"/>
      <c r="D272" s="150" t="s">
        <v>251</v>
      </c>
      <c r="F272" s="170" t="s">
        <v>387</v>
      </c>
      <c r="I272" s="171"/>
      <c r="L272" s="32"/>
      <c r="M272" s="172"/>
      <c r="T272" s="56"/>
      <c r="AT272" s="17" t="s">
        <v>251</v>
      </c>
      <c r="AU272" s="17" t="s">
        <v>86</v>
      </c>
    </row>
    <row r="273" spans="2:65" s="13" customFormat="1" ht="10.199999999999999">
      <c r="B273" s="156"/>
      <c r="D273" s="150" t="s">
        <v>204</v>
      </c>
      <c r="F273" s="158" t="s">
        <v>398</v>
      </c>
      <c r="H273" s="159">
        <v>844.45500000000004</v>
      </c>
      <c r="I273" s="160"/>
      <c r="L273" s="156"/>
      <c r="M273" s="161"/>
      <c r="T273" s="162"/>
      <c r="AT273" s="157" t="s">
        <v>204</v>
      </c>
      <c r="AU273" s="157" t="s">
        <v>86</v>
      </c>
      <c r="AV273" s="13" t="s">
        <v>86</v>
      </c>
      <c r="AW273" s="13" t="s">
        <v>4</v>
      </c>
      <c r="AX273" s="13" t="s">
        <v>84</v>
      </c>
      <c r="AY273" s="157" t="s">
        <v>195</v>
      </c>
    </row>
    <row r="274" spans="2:65" s="11" customFormat="1" ht="25.95" customHeight="1">
      <c r="B274" s="124"/>
      <c r="D274" s="125" t="s">
        <v>76</v>
      </c>
      <c r="E274" s="126" t="s">
        <v>399</v>
      </c>
      <c r="F274" s="126" t="s">
        <v>400</v>
      </c>
      <c r="I274" s="127"/>
      <c r="J274" s="128">
        <f>BK274</f>
        <v>0</v>
      </c>
      <c r="L274" s="124"/>
      <c r="M274" s="129"/>
      <c r="P274" s="130">
        <f>P275+P281+P285+P289+P292+P294+P299+P316+P323+P347+P359</f>
        <v>0</v>
      </c>
      <c r="R274" s="130">
        <f>R275+R281+R285+R289+R292+R294+R299+R316+R323+R347+R359</f>
        <v>0.36419979999999996</v>
      </c>
      <c r="T274" s="131">
        <f>T275+T281+T285+T289+T292+T294+T299+T316+T323+T347+T359</f>
        <v>69.148926120000013</v>
      </c>
      <c r="AR274" s="125" t="s">
        <v>86</v>
      </c>
      <c r="AT274" s="132" t="s">
        <v>76</v>
      </c>
      <c r="AU274" s="132" t="s">
        <v>77</v>
      </c>
      <c r="AY274" s="125" t="s">
        <v>195</v>
      </c>
      <c r="BK274" s="133">
        <f>BK275+BK281+BK285+BK289+BK292+BK294+BK299+BK316+BK323+BK347+BK359</f>
        <v>0</v>
      </c>
    </row>
    <row r="275" spans="2:65" s="11" customFormat="1" ht="22.8" customHeight="1">
      <c r="B275" s="124"/>
      <c r="D275" s="125" t="s">
        <v>76</v>
      </c>
      <c r="E275" s="134" t="s">
        <v>401</v>
      </c>
      <c r="F275" s="134" t="s">
        <v>402</v>
      </c>
      <c r="I275" s="127"/>
      <c r="J275" s="135">
        <f>BK275</f>
        <v>0</v>
      </c>
      <c r="L275" s="124"/>
      <c r="M275" s="129"/>
      <c r="P275" s="130">
        <f>SUM(P276:P280)</f>
        <v>0</v>
      </c>
      <c r="R275" s="130">
        <f>SUM(R276:R280)</f>
        <v>0</v>
      </c>
      <c r="T275" s="131">
        <f>SUM(T276:T280)</f>
        <v>2.313612</v>
      </c>
      <c r="AR275" s="125" t="s">
        <v>86</v>
      </c>
      <c r="AT275" s="132" t="s">
        <v>76</v>
      </c>
      <c r="AU275" s="132" t="s">
        <v>84</v>
      </c>
      <c r="AY275" s="125" t="s">
        <v>195</v>
      </c>
      <c r="BK275" s="133">
        <f>SUM(BK276:BK280)</f>
        <v>0</v>
      </c>
    </row>
    <row r="276" spans="2:65" s="1" customFormat="1" ht="21.75" customHeight="1">
      <c r="B276" s="32"/>
      <c r="C276" s="136" t="s">
        <v>403</v>
      </c>
      <c r="D276" s="136" t="s">
        <v>197</v>
      </c>
      <c r="E276" s="137" t="s">
        <v>404</v>
      </c>
      <c r="F276" s="138" t="s">
        <v>405</v>
      </c>
      <c r="G276" s="139" t="s">
        <v>200</v>
      </c>
      <c r="H276" s="140">
        <v>578.40300000000002</v>
      </c>
      <c r="I276" s="141"/>
      <c r="J276" s="142">
        <f>ROUND(I276*H276,2)</f>
        <v>0</v>
      </c>
      <c r="K276" s="138" t="s">
        <v>201</v>
      </c>
      <c r="L276" s="32"/>
      <c r="M276" s="143" t="s">
        <v>1</v>
      </c>
      <c r="N276" s="144" t="s">
        <v>42</v>
      </c>
      <c r="P276" s="145">
        <f>O276*H276</f>
        <v>0</v>
      </c>
      <c r="Q276" s="145">
        <v>0</v>
      </c>
      <c r="R276" s="145">
        <f>Q276*H276</f>
        <v>0</v>
      </c>
      <c r="S276" s="145">
        <v>4.0000000000000001E-3</v>
      </c>
      <c r="T276" s="146">
        <f>S276*H276</f>
        <v>2.313612</v>
      </c>
      <c r="AR276" s="147" t="s">
        <v>300</v>
      </c>
      <c r="AT276" s="147" t="s">
        <v>197</v>
      </c>
      <c r="AU276" s="147" t="s">
        <v>86</v>
      </c>
      <c r="AY276" s="17" t="s">
        <v>195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84</v>
      </c>
      <c r="BK276" s="148">
        <f>ROUND(I276*H276,2)</f>
        <v>0</v>
      </c>
      <c r="BL276" s="17" t="s">
        <v>300</v>
      </c>
      <c r="BM276" s="147" t="s">
        <v>406</v>
      </c>
    </row>
    <row r="277" spans="2:65" s="12" customFormat="1" ht="10.199999999999999">
      <c r="B277" s="149"/>
      <c r="D277" s="150" t="s">
        <v>204</v>
      </c>
      <c r="E277" s="151" t="s">
        <v>1</v>
      </c>
      <c r="F277" s="152" t="s">
        <v>291</v>
      </c>
      <c r="H277" s="151" t="s">
        <v>1</v>
      </c>
      <c r="I277" s="153"/>
      <c r="L277" s="149"/>
      <c r="M277" s="154"/>
      <c r="T277" s="155"/>
      <c r="AT277" s="151" t="s">
        <v>204</v>
      </c>
      <c r="AU277" s="151" t="s">
        <v>86</v>
      </c>
      <c r="AV277" s="12" t="s">
        <v>84</v>
      </c>
      <c r="AW277" s="12" t="s">
        <v>32</v>
      </c>
      <c r="AX277" s="12" t="s">
        <v>77</v>
      </c>
      <c r="AY277" s="151" t="s">
        <v>195</v>
      </c>
    </row>
    <row r="278" spans="2:65" s="13" customFormat="1" ht="10.199999999999999">
      <c r="B278" s="156"/>
      <c r="D278" s="150" t="s">
        <v>204</v>
      </c>
      <c r="E278" s="157" t="s">
        <v>1</v>
      </c>
      <c r="F278" s="158" t="s">
        <v>304</v>
      </c>
      <c r="H278" s="159">
        <v>549.03</v>
      </c>
      <c r="I278" s="160"/>
      <c r="L278" s="156"/>
      <c r="M278" s="161"/>
      <c r="T278" s="162"/>
      <c r="AT278" s="157" t="s">
        <v>204</v>
      </c>
      <c r="AU278" s="157" t="s">
        <v>86</v>
      </c>
      <c r="AV278" s="13" t="s">
        <v>86</v>
      </c>
      <c r="AW278" s="13" t="s">
        <v>32</v>
      </c>
      <c r="AX278" s="13" t="s">
        <v>77</v>
      </c>
      <c r="AY278" s="157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305</v>
      </c>
      <c r="H279" s="159">
        <v>29.373000000000001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77</v>
      </c>
      <c r="AY279" s="157" t="s">
        <v>195</v>
      </c>
    </row>
    <row r="280" spans="2:65" s="14" customFormat="1" ht="10.199999999999999">
      <c r="B280" s="163"/>
      <c r="D280" s="150" t="s">
        <v>204</v>
      </c>
      <c r="E280" s="164" t="s">
        <v>1</v>
      </c>
      <c r="F280" s="165" t="s">
        <v>220</v>
      </c>
      <c r="H280" s="166">
        <v>578.40300000000002</v>
      </c>
      <c r="I280" s="167"/>
      <c r="L280" s="163"/>
      <c r="M280" s="168"/>
      <c r="T280" s="169"/>
      <c r="AT280" s="164" t="s">
        <v>204</v>
      </c>
      <c r="AU280" s="164" t="s">
        <v>86</v>
      </c>
      <c r="AV280" s="14" t="s">
        <v>202</v>
      </c>
      <c r="AW280" s="14" t="s">
        <v>32</v>
      </c>
      <c r="AX280" s="14" t="s">
        <v>84</v>
      </c>
      <c r="AY280" s="164" t="s">
        <v>195</v>
      </c>
    </row>
    <row r="281" spans="2:65" s="11" customFormat="1" ht="22.8" customHeight="1">
      <c r="B281" s="124"/>
      <c r="D281" s="125" t="s">
        <v>76</v>
      </c>
      <c r="E281" s="134" t="s">
        <v>407</v>
      </c>
      <c r="F281" s="134" t="s">
        <v>408</v>
      </c>
      <c r="I281" s="127"/>
      <c r="J281" s="135">
        <f>BK281</f>
        <v>0</v>
      </c>
      <c r="L281" s="124"/>
      <c r="M281" s="129"/>
      <c r="P281" s="130">
        <f>SUM(P282:P284)</f>
        <v>0</v>
      </c>
      <c r="R281" s="130">
        <f>SUM(R282:R284)</f>
        <v>0</v>
      </c>
      <c r="T281" s="131">
        <f>SUM(T282:T284)</f>
        <v>2.251023</v>
      </c>
      <c r="AR281" s="125" t="s">
        <v>86</v>
      </c>
      <c r="AT281" s="132" t="s">
        <v>76</v>
      </c>
      <c r="AU281" s="132" t="s">
        <v>84</v>
      </c>
      <c r="AY281" s="125" t="s">
        <v>195</v>
      </c>
      <c r="BK281" s="133">
        <f>SUM(BK282:BK284)</f>
        <v>0</v>
      </c>
    </row>
    <row r="282" spans="2:65" s="1" customFormat="1" ht="24.15" customHeight="1">
      <c r="B282" s="32"/>
      <c r="C282" s="136" t="s">
        <v>409</v>
      </c>
      <c r="D282" s="136" t="s">
        <v>197</v>
      </c>
      <c r="E282" s="137" t="s">
        <v>410</v>
      </c>
      <c r="F282" s="138" t="s">
        <v>411</v>
      </c>
      <c r="G282" s="139" t="s">
        <v>200</v>
      </c>
      <c r="H282" s="140">
        <v>549.03</v>
      </c>
      <c r="I282" s="141"/>
      <c r="J282" s="142">
        <f>ROUND(I282*H282,2)</f>
        <v>0</v>
      </c>
      <c r="K282" s="138" t="s">
        <v>201</v>
      </c>
      <c r="L282" s="32"/>
      <c r="M282" s="143" t="s">
        <v>1</v>
      </c>
      <c r="N282" s="144" t="s">
        <v>42</v>
      </c>
      <c r="P282" s="145">
        <f>O282*H282</f>
        <v>0</v>
      </c>
      <c r="Q282" s="145">
        <v>0</v>
      </c>
      <c r="R282" s="145">
        <f>Q282*H282</f>
        <v>0</v>
      </c>
      <c r="S282" s="145">
        <v>4.1000000000000003E-3</v>
      </c>
      <c r="T282" s="146">
        <f>S282*H282</f>
        <v>2.251023</v>
      </c>
      <c r="AR282" s="147" t="s">
        <v>300</v>
      </c>
      <c r="AT282" s="147" t="s">
        <v>197</v>
      </c>
      <c r="AU282" s="147" t="s">
        <v>86</v>
      </c>
      <c r="AY282" s="17" t="s">
        <v>195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84</v>
      </c>
      <c r="BK282" s="148">
        <f>ROUND(I282*H282,2)</f>
        <v>0</v>
      </c>
      <c r="BL282" s="17" t="s">
        <v>300</v>
      </c>
      <c r="BM282" s="147" t="s">
        <v>412</v>
      </c>
    </row>
    <row r="283" spans="2:65" s="12" customFormat="1" ht="20.399999999999999">
      <c r="B283" s="149"/>
      <c r="D283" s="150" t="s">
        <v>204</v>
      </c>
      <c r="E283" s="151" t="s">
        <v>1</v>
      </c>
      <c r="F283" s="152" t="s">
        <v>413</v>
      </c>
      <c r="H283" s="151" t="s">
        <v>1</v>
      </c>
      <c r="I283" s="153"/>
      <c r="L283" s="149"/>
      <c r="M283" s="154"/>
      <c r="T283" s="155"/>
      <c r="AT283" s="151" t="s">
        <v>204</v>
      </c>
      <c r="AU283" s="151" t="s">
        <v>86</v>
      </c>
      <c r="AV283" s="12" t="s">
        <v>84</v>
      </c>
      <c r="AW283" s="12" t="s">
        <v>32</v>
      </c>
      <c r="AX283" s="12" t="s">
        <v>77</v>
      </c>
      <c r="AY283" s="151" t="s">
        <v>195</v>
      </c>
    </row>
    <row r="284" spans="2:65" s="13" customFormat="1" ht="10.199999999999999">
      <c r="B284" s="156"/>
      <c r="D284" s="150" t="s">
        <v>204</v>
      </c>
      <c r="E284" s="157" t="s">
        <v>1</v>
      </c>
      <c r="F284" s="158" t="s">
        <v>304</v>
      </c>
      <c r="H284" s="159">
        <v>549.03</v>
      </c>
      <c r="I284" s="160"/>
      <c r="L284" s="156"/>
      <c r="M284" s="161"/>
      <c r="T284" s="162"/>
      <c r="AT284" s="157" t="s">
        <v>204</v>
      </c>
      <c r="AU284" s="157" t="s">
        <v>86</v>
      </c>
      <c r="AV284" s="13" t="s">
        <v>86</v>
      </c>
      <c r="AW284" s="13" t="s">
        <v>32</v>
      </c>
      <c r="AX284" s="13" t="s">
        <v>84</v>
      </c>
      <c r="AY284" s="157" t="s">
        <v>195</v>
      </c>
    </row>
    <row r="285" spans="2:65" s="11" customFormat="1" ht="22.8" customHeight="1">
      <c r="B285" s="124"/>
      <c r="D285" s="125" t="s">
        <v>76</v>
      </c>
      <c r="E285" s="134" t="s">
        <v>414</v>
      </c>
      <c r="F285" s="134" t="s">
        <v>415</v>
      </c>
      <c r="I285" s="127"/>
      <c r="J285" s="135">
        <f>BK285</f>
        <v>0</v>
      </c>
      <c r="L285" s="124"/>
      <c r="M285" s="129"/>
      <c r="P285" s="130">
        <f>SUM(P286:P288)</f>
        <v>0</v>
      </c>
      <c r="R285" s="130">
        <f>SUM(R286:R288)</f>
        <v>0</v>
      </c>
      <c r="T285" s="131">
        <f>SUM(T286:T288)</f>
        <v>19.216049999999999</v>
      </c>
      <c r="AR285" s="125" t="s">
        <v>86</v>
      </c>
      <c r="AT285" s="132" t="s">
        <v>76</v>
      </c>
      <c r="AU285" s="132" t="s">
        <v>84</v>
      </c>
      <c r="AY285" s="125" t="s">
        <v>195</v>
      </c>
      <c r="BK285" s="133">
        <f>SUM(BK286:BK288)</f>
        <v>0</v>
      </c>
    </row>
    <row r="286" spans="2:65" s="1" customFormat="1" ht="24.15" customHeight="1">
      <c r="B286" s="32"/>
      <c r="C286" s="136" t="s">
        <v>416</v>
      </c>
      <c r="D286" s="136" t="s">
        <v>197</v>
      </c>
      <c r="E286" s="137" t="s">
        <v>417</v>
      </c>
      <c r="F286" s="138" t="s">
        <v>418</v>
      </c>
      <c r="G286" s="139" t="s">
        <v>200</v>
      </c>
      <c r="H286" s="140">
        <v>549.03</v>
      </c>
      <c r="I286" s="141"/>
      <c r="J286" s="142">
        <f>ROUND(I286*H286,2)</f>
        <v>0</v>
      </c>
      <c r="K286" s="138" t="s">
        <v>201</v>
      </c>
      <c r="L286" s="32"/>
      <c r="M286" s="143" t="s">
        <v>1</v>
      </c>
      <c r="N286" s="144" t="s">
        <v>42</v>
      </c>
      <c r="P286" s="145">
        <f>O286*H286</f>
        <v>0</v>
      </c>
      <c r="Q286" s="145">
        <v>0</v>
      </c>
      <c r="R286" s="145">
        <f>Q286*H286</f>
        <v>0</v>
      </c>
      <c r="S286" s="145">
        <v>3.5000000000000003E-2</v>
      </c>
      <c r="T286" s="146">
        <f>S286*H286</f>
        <v>19.216049999999999</v>
      </c>
      <c r="AR286" s="147" t="s">
        <v>300</v>
      </c>
      <c r="AT286" s="147" t="s">
        <v>197</v>
      </c>
      <c r="AU286" s="147" t="s">
        <v>86</v>
      </c>
      <c r="AY286" s="17" t="s">
        <v>195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84</v>
      </c>
      <c r="BK286" s="148">
        <f>ROUND(I286*H286,2)</f>
        <v>0</v>
      </c>
      <c r="BL286" s="17" t="s">
        <v>300</v>
      </c>
      <c r="BM286" s="147" t="s">
        <v>419</v>
      </c>
    </row>
    <row r="287" spans="2:65" s="12" customFormat="1" ht="10.199999999999999">
      <c r="B287" s="149"/>
      <c r="D287" s="150" t="s">
        <v>204</v>
      </c>
      <c r="E287" s="151" t="s">
        <v>1</v>
      </c>
      <c r="F287" s="152" t="s">
        <v>420</v>
      </c>
      <c r="H287" s="151" t="s">
        <v>1</v>
      </c>
      <c r="I287" s="153"/>
      <c r="L287" s="149"/>
      <c r="M287" s="154"/>
      <c r="T287" s="155"/>
      <c r="AT287" s="151" t="s">
        <v>204</v>
      </c>
      <c r="AU287" s="151" t="s">
        <v>86</v>
      </c>
      <c r="AV287" s="12" t="s">
        <v>84</v>
      </c>
      <c r="AW287" s="12" t="s">
        <v>32</v>
      </c>
      <c r="AX287" s="12" t="s">
        <v>77</v>
      </c>
      <c r="AY287" s="151" t="s">
        <v>195</v>
      </c>
    </row>
    <row r="288" spans="2:65" s="13" customFormat="1" ht="10.199999999999999">
      <c r="B288" s="156"/>
      <c r="D288" s="150" t="s">
        <v>204</v>
      </c>
      <c r="E288" s="157" t="s">
        <v>1</v>
      </c>
      <c r="F288" s="158" t="s">
        <v>304</v>
      </c>
      <c r="H288" s="159">
        <v>549.03</v>
      </c>
      <c r="I288" s="160"/>
      <c r="L288" s="156"/>
      <c r="M288" s="161"/>
      <c r="T288" s="162"/>
      <c r="AT288" s="157" t="s">
        <v>204</v>
      </c>
      <c r="AU288" s="157" t="s">
        <v>86</v>
      </c>
      <c r="AV288" s="13" t="s">
        <v>86</v>
      </c>
      <c r="AW288" s="13" t="s">
        <v>32</v>
      </c>
      <c r="AX288" s="13" t="s">
        <v>84</v>
      </c>
      <c r="AY288" s="157" t="s">
        <v>195</v>
      </c>
    </row>
    <row r="289" spans="2:65" s="11" customFormat="1" ht="22.8" customHeight="1">
      <c r="B289" s="124"/>
      <c r="D289" s="125" t="s">
        <v>76</v>
      </c>
      <c r="E289" s="134" t="s">
        <v>421</v>
      </c>
      <c r="F289" s="134" t="s">
        <v>422</v>
      </c>
      <c r="I289" s="127"/>
      <c r="J289" s="135">
        <f>BK289</f>
        <v>0</v>
      </c>
      <c r="L289" s="124"/>
      <c r="M289" s="129"/>
      <c r="P289" s="130">
        <f>SUM(P290:P291)</f>
        <v>0</v>
      </c>
      <c r="R289" s="130">
        <f>SUM(R290:R291)</f>
        <v>0</v>
      </c>
      <c r="T289" s="131">
        <f>SUM(T290:T291)</f>
        <v>0.31698000000000004</v>
      </c>
      <c r="AR289" s="125" t="s">
        <v>86</v>
      </c>
      <c r="AT289" s="132" t="s">
        <v>76</v>
      </c>
      <c r="AU289" s="132" t="s">
        <v>84</v>
      </c>
      <c r="AY289" s="125" t="s">
        <v>195</v>
      </c>
      <c r="BK289" s="133">
        <f>SUM(BK290:BK291)</f>
        <v>0</v>
      </c>
    </row>
    <row r="290" spans="2:65" s="1" customFormat="1" ht="16.5" customHeight="1">
      <c r="B290" s="32"/>
      <c r="C290" s="136" t="s">
        <v>423</v>
      </c>
      <c r="D290" s="136" t="s">
        <v>197</v>
      </c>
      <c r="E290" s="137" t="s">
        <v>424</v>
      </c>
      <c r="F290" s="138" t="s">
        <v>425</v>
      </c>
      <c r="G290" s="139" t="s">
        <v>244</v>
      </c>
      <c r="H290" s="140">
        <v>9</v>
      </c>
      <c r="I290" s="141"/>
      <c r="J290" s="142">
        <f>ROUND(I290*H290,2)</f>
        <v>0</v>
      </c>
      <c r="K290" s="138" t="s">
        <v>201</v>
      </c>
      <c r="L290" s="32"/>
      <c r="M290" s="143" t="s">
        <v>1</v>
      </c>
      <c r="N290" s="144" t="s">
        <v>42</v>
      </c>
      <c r="P290" s="145">
        <f>O290*H290</f>
        <v>0</v>
      </c>
      <c r="Q290" s="145">
        <v>0</v>
      </c>
      <c r="R290" s="145">
        <f>Q290*H290</f>
        <v>0</v>
      </c>
      <c r="S290" s="145">
        <v>3.5220000000000001E-2</v>
      </c>
      <c r="T290" s="146">
        <f>S290*H290</f>
        <v>0.31698000000000004</v>
      </c>
      <c r="AR290" s="147" t="s">
        <v>300</v>
      </c>
      <c r="AT290" s="147" t="s">
        <v>197</v>
      </c>
      <c r="AU290" s="147" t="s">
        <v>86</v>
      </c>
      <c r="AY290" s="17" t="s">
        <v>195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84</v>
      </c>
      <c r="BK290" s="148">
        <f>ROUND(I290*H290,2)</f>
        <v>0</v>
      </c>
      <c r="BL290" s="17" t="s">
        <v>300</v>
      </c>
      <c r="BM290" s="147" t="s">
        <v>426</v>
      </c>
    </row>
    <row r="291" spans="2:65" s="13" customFormat="1" ht="10.199999999999999">
      <c r="B291" s="156"/>
      <c r="D291" s="150" t="s">
        <v>204</v>
      </c>
      <c r="E291" s="157" t="s">
        <v>1</v>
      </c>
      <c r="F291" s="158" t="s">
        <v>246</v>
      </c>
      <c r="H291" s="159">
        <v>9</v>
      </c>
      <c r="I291" s="160"/>
      <c r="L291" s="156"/>
      <c r="M291" s="161"/>
      <c r="T291" s="162"/>
      <c r="AT291" s="157" t="s">
        <v>204</v>
      </c>
      <c r="AU291" s="157" t="s">
        <v>86</v>
      </c>
      <c r="AV291" s="13" t="s">
        <v>86</v>
      </c>
      <c r="AW291" s="13" t="s">
        <v>32</v>
      </c>
      <c r="AX291" s="13" t="s">
        <v>84</v>
      </c>
      <c r="AY291" s="157" t="s">
        <v>195</v>
      </c>
    </row>
    <row r="292" spans="2:65" s="11" customFormat="1" ht="22.8" customHeight="1">
      <c r="B292" s="124"/>
      <c r="D292" s="125" t="s">
        <v>76</v>
      </c>
      <c r="E292" s="134" t="s">
        <v>427</v>
      </c>
      <c r="F292" s="134" t="s">
        <v>428</v>
      </c>
      <c r="I292" s="127"/>
      <c r="J292" s="135">
        <f>BK292</f>
        <v>0</v>
      </c>
      <c r="L292" s="124"/>
      <c r="M292" s="129"/>
      <c r="P292" s="130">
        <f>P293</f>
        <v>0</v>
      </c>
      <c r="R292" s="130">
        <f>R293</f>
        <v>0</v>
      </c>
      <c r="T292" s="131">
        <f>T293</f>
        <v>0</v>
      </c>
      <c r="AR292" s="125" t="s">
        <v>86</v>
      </c>
      <c r="AT292" s="132" t="s">
        <v>76</v>
      </c>
      <c r="AU292" s="132" t="s">
        <v>84</v>
      </c>
      <c r="AY292" s="125" t="s">
        <v>195</v>
      </c>
      <c r="BK292" s="133">
        <f>BK293</f>
        <v>0</v>
      </c>
    </row>
    <row r="293" spans="2:65" s="1" customFormat="1" ht="16.5" customHeight="1">
      <c r="B293" s="32"/>
      <c r="C293" s="136" t="s">
        <v>429</v>
      </c>
      <c r="D293" s="136" t="s">
        <v>197</v>
      </c>
      <c r="E293" s="137" t="s">
        <v>430</v>
      </c>
      <c r="F293" s="138" t="s">
        <v>431</v>
      </c>
      <c r="G293" s="139" t="s">
        <v>432</v>
      </c>
      <c r="H293" s="140">
        <v>1</v>
      </c>
      <c r="I293" s="141"/>
      <c r="J293" s="142">
        <f>ROUND(I293*H293,2)</f>
        <v>0</v>
      </c>
      <c r="K293" s="138" t="s">
        <v>249</v>
      </c>
      <c r="L293" s="32"/>
      <c r="M293" s="143" t="s">
        <v>1</v>
      </c>
      <c r="N293" s="144" t="s">
        <v>42</v>
      </c>
      <c r="P293" s="145">
        <f>O293*H293</f>
        <v>0</v>
      </c>
      <c r="Q293" s="145">
        <v>0</v>
      </c>
      <c r="R293" s="145">
        <f>Q293*H293</f>
        <v>0</v>
      </c>
      <c r="S293" s="145">
        <v>0</v>
      </c>
      <c r="T293" s="146">
        <f>S293*H293</f>
        <v>0</v>
      </c>
      <c r="AR293" s="147" t="s">
        <v>300</v>
      </c>
      <c r="AT293" s="147" t="s">
        <v>197</v>
      </c>
      <c r="AU293" s="147" t="s">
        <v>86</v>
      </c>
      <c r="AY293" s="17" t="s">
        <v>195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84</v>
      </c>
      <c r="BK293" s="148">
        <f>ROUND(I293*H293,2)</f>
        <v>0</v>
      </c>
      <c r="BL293" s="17" t="s">
        <v>300</v>
      </c>
      <c r="BM293" s="147" t="s">
        <v>433</v>
      </c>
    </row>
    <row r="294" spans="2:65" s="11" customFormat="1" ht="22.8" customHeight="1">
      <c r="B294" s="124"/>
      <c r="D294" s="125" t="s">
        <v>76</v>
      </c>
      <c r="E294" s="134" t="s">
        <v>434</v>
      </c>
      <c r="F294" s="134" t="s">
        <v>435</v>
      </c>
      <c r="I294" s="127"/>
      <c r="J294" s="135">
        <f>BK294</f>
        <v>0</v>
      </c>
      <c r="L294" s="124"/>
      <c r="M294" s="129"/>
      <c r="P294" s="130">
        <f>SUM(P295:P298)</f>
        <v>0</v>
      </c>
      <c r="R294" s="130">
        <f>SUM(R295:R298)</f>
        <v>0</v>
      </c>
      <c r="T294" s="131">
        <f>SUM(T295:T298)</f>
        <v>0.30120000000000002</v>
      </c>
      <c r="AR294" s="125" t="s">
        <v>86</v>
      </c>
      <c r="AT294" s="132" t="s">
        <v>76</v>
      </c>
      <c r="AU294" s="132" t="s">
        <v>84</v>
      </c>
      <c r="AY294" s="125" t="s">
        <v>195</v>
      </c>
      <c r="BK294" s="133">
        <f>SUM(BK295:BK298)</f>
        <v>0</v>
      </c>
    </row>
    <row r="295" spans="2:65" s="1" customFormat="1" ht="16.5" customHeight="1">
      <c r="B295" s="32"/>
      <c r="C295" s="136" t="s">
        <v>436</v>
      </c>
      <c r="D295" s="136" t="s">
        <v>197</v>
      </c>
      <c r="E295" s="137" t="s">
        <v>437</v>
      </c>
      <c r="F295" s="138" t="s">
        <v>438</v>
      </c>
      <c r="G295" s="139" t="s">
        <v>329</v>
      </c>
      <c r="H295" s="140">
        <v>752</v>
      </c>
      <c r="I295" s="141"/>
      <c r="J295" s="142">
        <f>ROUND(I295*H295,2)</f>
        <v>0</v>
      </c>
      <c r="K295" s="138" t="s">
        <v>249</v>
      </c>
      <c r="L295" s="32"/>
      <c r="M295" s="143" t="s">
        <v>1</v>
      </c>
      <c r="N295" s="144" t="s">
        <v>42</v>
      </c>
      <c r="P295" s="145">
        <f>O295*H295</f>
        <v>0</v>
      </c>
      <c r="Q295" s="145">
        <v>0</v>
      </c>
      <c r="R295" s="145">
        <f>Q295*H295</f>
        <v>0</v>
      </c>
      <c r="S295" s="145">
        <v>4.0000000000000002E-4</v>
      </c>
      <c r="T295" s="146">
        <f>S295*H295</f>
        <v>0.30080000000000001</v>
      </c>
      <c r="AR295" s="147" t="s">
        <v>300</v>
      </c>
      <c r="AT295" s="147" t="s">
        <v>197</v>
      </c>
      <c r="AU295" s="147" t="s">
        <v>86</v>
      </c>
      <c r="AY295" s="17" t="s">
        <v>195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84</v>
      </c>
      <c r="BK295" s="148">
        <f>ROUND(I295*H295,2)</f>
        <v>0</v>
      </c>
      <c r="BL295" s="17" t="s">
        <v>300</v>
      </c>
      <c r="BM295" s="147" t="s">
        <v>439</v>
      </c>
    </row>
    <row r="296" spans="2:65" s="1" customFormat="1" ht="28.8">
      <c r="B296" s="32"/>
      <c r="D296" s="150" t="s">
        <v>251</v>
      </c>
      <c r="F296" s="170" t="s">
        <v>252</v>
      </c>
      <c r="I296" s="171"/>
      <c r="L296" s="32"/>
      <c r="M296" s="172"/>
      <c r="T296" s="56"/>
      <c r="AT296" s="17" t="s">
        <v>251</v>
      </c>
      <c r="AU296" s="17" t="s">
        <v>86</v>
      </c>
    </row>
    <row r="297" spans="2:65" s="1" customFormat="1" ht="16.5" customHeight="1">
      <c r="B297" s="32"/>
      <c r="C297" s="136" t="s">
        <v>440</v>
      </c>
      <c r="D297" s="136" t="s">
        <v>197</v>
      </c>
      <c r="E297" s="137" t="s">
        <v>441</v>
      </c>
      <c r="F297" s="138" t="s">
        <v>442</v>
      </c>
      <c r="G297" s="139" t="s">
        <v>432</v>
      </c>
      <c r="H297" s="140">
        <v>1</v>
      </c>
      <c r="I297" s="141"/>
      <c r="J297" s="142">
        <f>ROUND(I297*H297,2)</f>
        <v>0</v>
      </c>
      <c r="K297" s="138" t="s">
        <v>249</v>
      </c>
      <c r="L297" s="32"/>
      <c r="M297" s="143" t="s">
        <v>1</v>
      </c>
      <c r="N297" s="144" t="s">
        <v>42</v>
      </c>
      <c r="P297" s="145">
        <f>O297*H297</f>
        <v>0</v>
      </c>
      <c r="Q297" s="145">
        <v>0</v>
      </c>
      <c r="R297" s="145">
        <f>Q297*H297</f>
        <v>0</v>
      </c>
      <c r="S297" s="145">
        <v>4.0000000000000002E-4</v>
      </c>
      <c r="T297" s="146">
        <f>S297*H297</f>
        <v>4.0000000000000002E-4</v>
      </c>
      <c r="AR297" s="147" t="s">
        <v>300</v>
      </c>
      <c r="AT297" s="147" t="s">
        <v>197</v>
      </c>
      <c r="AU297" s="147" t="s">
        <v>86</v>
      </c>
      <c r="AY297" s="17" t="s">
        <v>195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84</v>
      </c>
      <c r="BK297" s="148">
        <f>ROUND(I297*H297,2)</f>
        <v>0</v>
      </c>
      <c r="BL297" s="17" t="s">
        <v>300</v>
      </c>
      <c r="BM297" s="147" t="s">
        <v>443</v>
      </c>
    </row>
    <row r="298" spans="2:65" s="1" customFormat="1" ht="28.8">
      <c r="B298" s="32"/>
      <c r="D298" s="150" t="s">
        <v>251</v>
      </c>
      <c r="F298" s="170" t="s">
        <v>252</v>
      </c>
      <c r="I298" s="171"/>
      <c r="L298" s="32"/>
      <c r="M298" s="172"/>
      <c r="T298" s="56"/>
      <c r="AT298" s="17" t="s">
        <v>251</v>
      </c>
      <c r="AU298" s="17" t="s">
        <v>86</v>
      </c>
    </row>
    <row r="299" spans="2:65" s="11" customFormat="1" ht="22.8" customHeight="1">
      <c r="B299" s="124"/>
      <c r="D299" s="125" t="s">
        <v>76</v>
      </c>
      <c r="E299" s="134" t="s">
        <v>444</v>
      </c>
      <c r="F299" s="134" t="s">
        <v>445</v>
      </c>
      <c r="I299" s="127"/>
      <c r="J299" s="135">
        <f>BK299</f>
        <v>0</v>
      </c>
      <c r="L299" s="124"/>
      <c r="M299" s="129"/>
      <c r="P299" s="130">
        <f>SUM(P300:P315)</f>
        <v>0</v>
      </c>
      <c r="R299" s="130">
        <f>SUM(R300:R315)</f>
        <v>0</v>
      </c>
      <c r="T299" s="131">
        <f>SUM(T300:T315)</f>
        <v>3.1238655999999998</v>
      </c>
      <c r="AR299" s="125" t="s">
        <v>86</v>
      </c>
      <c r="AT299" s="132" t="s">
        <v>76</v>
      </c>
      <c r="AU299" s="132" t="s">
        <v>84</v>
      </c>
      <c r="AY299" s="125" t="s">
        <v>195</v>
      </c>
      <c r="BK299" s="133">
        <f>SUM(BK300:BK315)</f>
        <v>0</v>
      </c>
    </row>
    <row r="300" spans="2:65" s="1" customFormat="1" ht="16.5" customHeight="1">
      <c r="B300" s="32"/>
      <c r="C300" s="136" t="s">
        <v>267</v>
      </c>
      <c r="D300" s="136" t="s">
        <v>197</v>
      </c>
      <c r="E300" s="137" t="s">
        <v>446</v>
      </c>
      <c r="F300" s="138" t="s">
        <v>447</v>
      </c>
      <c r="G300" s="139" t="s">
        <v>200</v>
      </c>
      <c r="H300" s="140">
        <v>751.98</v>
      </c>
      <c r="I300" s="141"/>
      <c r="J300" s="142">
        <f>ROUND(I300*H300,2)</f>
        <v>0</v>
      </c>
      <c r="K300" s="138" t="s">
        <v>201</v>
      </c>
      <c r="L300" s="32"/>
      <c r="M300" s="143" t="s">
        <v>1</v>
      </c>
      <c r="N300" s="144" t="s">
        <v>42</v>
      </c>
      <c r="P300" s="145">
        <f>O300*H300</f>
        <v>0</v>
      </c>
      <c r="Q300" s="145">
        <v>0</v>
      </c>
      <c r="R300" s="145">
        <f>Q300*H300</f>
        <v>0</v>
      </c>
      <c r="S300" s="145">
        <v>3.1199999999999999E-3</v>
      </c>
      <c r="T300" s="146">
        <f>S300*H300</f>
        <v>2.3461775999999999</v>
      </c>
      <c r="AR300" s="147" t="s">
        <v>300</v>
      </c>
      <c r="AT300" s="147" t="s">
        <v>197</v>
      </c>
      <c r="AU300" s="147" t="s">
        <v>86</v>
      </c>
      <c r="AY300" s="17" t="s">
        <v>195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7" t="s">
        <v>84</v>
      </c>
      <c r="BK300" s="148">
        <f>ROUND(I300*H300,2)</f>
        <v>0</v>
      </c>
      <c r="BL300" s="17" t="s">
        <v>300</v>
      </c>
      <c r="BM300" s="147" t="s">
        <v>448</v>
      </c>
    </row>
    <row r="301" spans="2:65" s="12" customFormat="1" ht="10.199999999999999">
      <c r="B301" s="149"/>
      <c r="D301" s="150" t="s">
        <v>204</v>
      </c>
      <c r="E301" s="151" t="s">
        <v>1</v>
      </c>
      <c r="F301" s="152" t="s">
        <v>449</v>
      </c>
      <c r="H301" s="151" t="s">
        <v>1</v>
      </c>
      <c r="I301" s="153"/>
      <c r="L301" s="149"/>
      <c r="M301" s="154"/>
      <c r="T301" s="155"/>
      <c r="AT301" s="151" t="s">
        <v>204</v>
      </c>
      <c r="AU301" s="151" t="s">
        <v>86</v>
      </c>
      <c r="AV301" s="12" t="s">
        <v>84</v>
      </c>
      <c r="AW301" s="12" t="s">
        <v>32</v>
      </c>
      <c r="AX301" s="12" t="s">
        <v>77</v>
      </c>
      <c r="AY301" s="151" t="s">
        <v>195</v>
      </c>
    </row>
    <row r="302" spans="2:65" s="13" customFormat="1" ht="10.199999999999999">
      <c r="B302" s="156"/>
      <c r="D302" s="150" t="s">
        <v>204</v>
      </c>
      <c r="E302" s="157" t="s">
        <v>1</v>
      </c>
      <c r="F302" s="158" t="s">
        <v>450</v>
      </c>
      <c r="H302" s="159">
        <v>751.98</v>
      </c>
      <c r="I302" s="160"/>
      <c r="L302" s="156"/>
      <c r="M302" s="161"/>
      <c r="T302" s="162"/>
      <c r="AT302" s="157" t="s">
        <v>204</v>
      </c>
      <c r="AU302" s="157" t="s">
        <v>86</v>
      </c>
      <c r="AV302" s="13" t="s">
        <v>86</v>
      </c>
      <c r="AW302" s="13" t="s">
        <v>32</v>
      </c>
      <c r="AX302" s="13" t="s">
        <v>84</v>
      </c>
      <c r="AY302" s="157" t="s">
        <v>195</v>
      </c>
    </row>
    <row r="303" spans="2:65" s="1" customFormat="1" ht="24.15" customHeight="1">
      <c r="B303" s="32"/>
      <c r="C303" s="136" t="s">
        <v>451</v>
      </c>
      <c r="D303" s="136" t="s">
        <v>197</v>
      </c>
      <c r="E303" s="137" t="s">
        <v>452</v>
      </c>
      <c r="F303" s="138" t="s">
        <v>453</v>
      </c>
      <c r="G303" s="139" t="s">
        <v>329</v>
      </c>
      <c r="H303" s="140">
        <v>45.3</v>
      </c>
      <c r="I303" s="141"/>
      <c r="J303" s="142">
        <f>ROUND(I303*H303,2)</f>
        <v>0</v>
      </c>
      <c r="K303" s="138" t="s">
        <v>201</v>
      </c>
      <c r="L303" s="32"/>
      <c r="M303" s="143" t="s">
        <v>1</v>
      </c>
      <c r="N303" s="144" t="s">
        <v>42</v>
      </c>
      <c r="P303" s="145">
        <f>O303*H303</f>
        <v>0</v>
      </c>
      <c r="Q303" s="145">
        <v>0</v>
      </c>
      <c r="R303" s="145">
        <f>Q303*H303</f>
        <v>0</v>
      </c>
      <c r="S303" s="145">
        <v>3.3800000000000002E-3</v>
      </c>
      <c r="T303" s="146">
        <f>S303*H303</f>
        <v>0.153114</v>
      </c>
      <c r="AR303" s="147" t="s">
        <v>300</v>
      </c>
      <c r="AT303" s="147" t="s">
        <v>197</v>
      </c>
      <c r="AU303" s="147" t="s">
        <v>86</v>
      </c>
      <c r="AY303" s="17" t="s">
        <v>195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17" t="s">
        <v>84</v>
      </c>
      <c r="BK303" s="148">
        <f>ROUND(I303*H303,2)</f>
        <v>0</v>
      </c>
      <c r="BL303" s="17" t="s">
        <v>300</v>
      </c>
      <c r="BM303" s="147" t="s">
        <v>454</v>
      </c>
    </row>
    <row r="304" spans="2:65" s="13" customFormat="1" ht="10.199999999999999">
      <c r="B304" s="156"/>
      <c r="D304" s="150" t="s">
        <v>204</v>
      </c>
      <c r="E304" s="157" t="s">
        <v>1</v>
      </c>
      <c r="F304" s="158" t="s">
        <v>455</v>
      </c>
      <c r="H304" s="159">
        <v>45.3</v>
      </c>
      <c r="I304" s="160"/>
      <c r="L304" s="156"/>
      <c r="M304" s="161"/>
      <c r="T304" s="162"/>
      <c r="AT304" s="157" t="s">
        <v>204</v>
      </c>
      <c r="AU304" s="157" t="s">
        <v>86</v>
      </c>
      <c r="AV304" s="13" t="s">
        <v>86</v>
      </c>
      <c r="AW304" s="13" t="s">
        <v>32</v>
      </c>
      <c r="AX304" s="13" t="s">
        <v>84</v>
      </c>
      <c r="AY304" s="157" t="s">
        <v>195</v>
      </c>
    </row>
    <row r="305" spans="2:65" s="1" customFormat="1" ht="16.5" customHeight="1">
      <c r="B305" s="32"/>
      <c r="C305" s="136" t="s">
        <v>456</v>
      </c>
      <c r="D305" s="136" t="s">
        <v>197</v>
      </c>
      <c r="E305" s="137" t="s">
        <v>457</v>
      </c>
      <c r="F305" s="138" t="s">
        <v>458</v>
      </c>
      <c r="G305" s="139" t="s">
        <v>329</v>
      </c>
      <c r="H305" s="140">
        <v>33.200000000000003</v>
      </c>
      <c r="I305" s="141"/>
      <c r="J305" s="142">
        <f>ROUND(I305*H305,2)</f>
        <v>0</v>
      </c>
      <c r="K305" s="138" t="s">
        <v>201</v>
      </c>
      <c r="L305" s="32"/>
      <c r="M305" s="143" t="s">
        <v>1</v>
      </c>
      <c r="N305" s="144" t="s">
        <v>42</v>
      </c>
      <c r="P305" s="145">
        <f>O305*H305</f>
        <v>0</v>
      </c>
      <c r="Q305" s="145">
        <v>0</v>
      </c>
      <c r="R305" s="145">
        <f>Q305*H305</f>
        <v>0</v>
      </c>
      <c r="S305" s="145">
        <v>1.6999999999999999E-3</v>
      </c>
      <c r="T305" s="146">
        <f>S305*H305</f>
        <v>5.6440000000000004E-2</v>
      </c>
      <c r="AR305" s="147" t="s">
        <v>300</v>
      </c>
      <c r="AT305" s="147" t="s">
        <v>197</v>
      </c>
      <c r="AU305" s="147" t="s">
        <v>86</v>
      </c>
      <c r="AY305" s="17" t="s">
        <v>195</v>
      </c>
      <c r="BE305" s="148">
        <f>IF(N305="základní",J305,0)</f>
        <v>0</v>
      </c>
      <c r="BF305" s="148">
        <f>IF(N305="snížená",J305,0)</f>
        <v>0</v>
      </c>
      <c r="BG305" s="148">
        <f>IF(N305="zákl. přenesená",J305,0)</f>
        <v>0</v>
      </c>
      <c r="BH305" s="148">
        <f>IF(N305="sníž. přenesená",J305,0)</f>
        <v>0</v>
      </c>
      <c r="BI305" s="148">
        <f>IF(N305="nulová",J305,0)</f>
        <v>0</v>
      </c>
      <c r="BJ305" s="17" t="s">
        <v>84</v>
      </c>
      <c r="BK305" s="148">
        <f>ROUND(I305*H305,2)</f>
        <v>0</v>
      </c>
      <c r="BL305" s="17" t="s">
        <v>300</v>
      </c>
      <c r="BM305" s="147" t="s">
        <v>459</v>
      </c>
    </row>
    <row r="306" spans="2:65" s="13" customFormat="1" ht="10.199999999999999">
      <c r="B306" s="156"/>
      <c r="D306" s="150" t="s">
        <v>204</v>
      </c>
      <c r="E306" s="157" t="s">
        <v>1</v>
      </c>
      <c r="F306" s="158" t="s">
        <v>460</v>
      </c>
      <c r="H306" s="159">
        <v>33.200000000000003</v>
      </c>
      <c r="I306" s="160"/>
      <c r="L306" s="156"/>
      <c r="M306" s="161"/>
      <c r="T306" s="162"/>
      <c r="AT306" s="157" t="s">
        <v>204</v>
      </c>
      <c r="AU306" s="157" t="s">
        <v>86</v>
      </c>
      <c r="AV306" s="13" t="s">
        <v>86</v>
      </c>
      <c r="AW306" s="13" t="s">
        <v>32</v>
      </c>
      <c r="AX306" s="13" t="s">
        <v>84</v>
      </c>
      <c r="AY306" s="157" t="s">
        <v>195</v>
      </c>
    </row>
    <row r="307" spans="2:65" s="1" customFormat="1" ht="24.15" customHeight="1">
      <c r="B307" s="32"/>
      <c r="C307" s="136" t="s">
        <v>461</v>
      </c>
      <c r="D307" s="136" t="s">
        <v>197</v>
      </c>
      <c r="E307" s="137" t="s">
        <v>462</v>
      </c>
      <c r="F307" s="138" t="s">
        <v>463</v>
      </c>
      <c r="G307" s="139" t="s">
        <v>329</v>
      </c>
      <c r="H307" s="140">
        <v>27.4</v>
      </c>
      <c r="I307" s="141"/>
      <c r="J307" s="142">
        <f>ROUND(I307*H307,2)</f>
        <v>0</v>
      </c>
      <c r="K307" s="138" t="s">
        <v>201</v>
      </c>
      <c r="L307" s="32"/>
      <c r="M307" s="143" t="s">
        <v>1</v>
      </c>
      <c r="N307" s="144" t="s">
        <v>42</v>
      </c>
      <c r="P307" s="145">
        <f>O307*H307</f>
        <v>0</v>
      </c>
      <c r="Q307" s="145">
        <v>0</v>
      </c>
      <c r="R307" s="145">
        <f>Q307*H307</f>
        <v>0</v>
      </c>
      <c r="S307" s="145">
        <v>1.91E-3</v>
      </c>
      <c r="T307" s="146">
        <f>S307*H307</f>
        <v>5.2333999999999999E-2</v>
      </c>
      <c r="AR307" s="147" t="s">
        <v>300</v>
      </c>
      <c r="AT307" s="147" t="s">
        <v>197</v>
      </c>
      <c r="AU307" s="147" t="s">
        <v>86</v>
      </c>
      <c r="AY307" s="17" t="s">
        <v>195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84</v>
      </c>
      <c r="BK307" s="148">
        <f>ROUND(I307*H307,2)</f>
        <v>0</v>
      </c>
      <c r="BL307" s="17" t="s">
        <v>300</v>
      </c>
      <c r="BM307" s="147" t="s">
        <v>464</v>
      </c>
    </row>
    <row r="308" spans="2:65" s="12" customFormat="1" ht="10.199999999999999">
      <c r="B308" s="149"/>
      <c r="D308" s="150" t="s">
        <v>204</v>
      </c>
      <c r="E308" s="151" t="s">
        <v>1</v>
      </c>
      <c r="F308" s="152" t="s">
        <v>465</v>
      </c>
      <c r="H308" s="151" t="s">
        <v>1</v>
      </c>
      <c r="I308" s="153"/>
      <c r="L308" s="149"/>
      <c r="M308" s="154"/>
      <c r="T308" s="155"/>
      <c r="AT308" s="151" t="s">
        <v>204</v>
      </c>
      <c r="AU308" s="151" t="s">
        <v>86</v>
      </c>
      <c r="AV308" s="12" t="s">
        <v>84</v>
      </c>
      <c r="AW308" s="12" t="s">
        <v>32</v>
      </c>
      <c r="AX308" s="12" t="s">
        <v>77</v>
      </c>
      <c r="AY308" s="151" t="s">
        <v>195</v>
      </c>
    </row>
    <row r="309" spans="2:65" s="13" customFormat="1" ht="10.199999999999999">
      <c r="B309" s="156"/>
      <c r="D309" s="150" t="s">
        <v>204</v>
      </c>
      <c r="E309" s="157" t="s">
        <v>1</v>
      </c>
      <c r="F309" s="158" t="s">
        <v>466</v>
      </c>
      <c r="H309" s="159">
        <v>27.4</v>
      </c>
      <c r="I309" s="160"/>
      <c r="L309" s="156"/>
      <c r="M309" s="161"/>
      <c r="T309" s="162"/>
      <c r="AT309" s="157" t="s">
        <v>204</v>
      </c>
      <c r="AU309" s="157" t="s">
        <v>86</v>
      </c>
      <c r="AV309" s="13" t="s">
        <v>86</v>
      </c>
      <c r="AW309" s="13" t="s">
        <v>32</v>
      </c>
      <c r="AX309" s="13" t="s">
        <v>84</v>
      </c>
      <c r="AY309" s="157" t="s">
        <v>195</v>
      </c>
    </row>
    <row r="310" spans="2:65" s="1" customFormat="1" ht="16.5" customHeight="1">
      <c r="B310" s="32"/>
      <c r="C310" s="136" t="s">
        <v>467</v>
      </c>
      <c r="D310" s="136" t="s">
        <v>197</v>
      </c>
      <c r="E310" s="137" t="s">
        <v>468</v>
      </c>
      <c r="F310" s="138" t="s">
        <v>469</v>
      </c>
      <c r="G310" s="139" t="s">
        <v>329</v>
      </c>
      <c r="H310" s="140">
        <v>36</v>
      </c>
      <c r="I310" s="141"/>
      <c r="J310" s="142">
        <f>ROUND(I310*H310,2)</f>
        <v>0</v>
      </c>
      <c r="K310" s="138" t="s">
        <v>201</v>
      </c>
      <c r="L310" s="32"/>
      <c r="M310" s="143" t="s">
        <v>1</v>
      </c>
      <c r="N310" s="144" t="s">
        <v>42</v>
      </c>
      <c r="P310" s="145">
        <f>O310*H310</f>
        <v>0</v>
      </c>
      <c r="Q310" s="145">
        <v>0</v>
      </c>
      <c r="R310" s="145">
        <f>Q310*H310</f>
        <v>0</v>
      </c>
      <c r="S310" s="145">
        <v>1.67E-3</v>
      </c>
      <c r="T310" s="146">
        <f>S310*H310</f>
        <v>6.012E-2</v>
      </c>
      <c r="AR310" s="147" t="s">
        <v>300</v>
      </c>
      <c r="AT310" s="147" t="s">
        <v>197</v>
      </c>
      <c r="AU310" s="147" t="s">
        <v>86</v>
      </c>
      <c r="AY310" s="17" t="s">
        <v>195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84</v>
      </c>
      <c r="BK310" s="148">
        <f>ROUND(I310*H310,2)</f>
        <v>0</v>
      </c>
      <c r="BL310" s="17" t="s">
        <v>300</v>
      </c>
      <c r="BM310" s="147" t="s">
        <v>470</v>
      </c>
    </row>
    <row r="311" spans="2:65" s="13" customFormat="1" ht="10.199999999999999">
      <c r="B311" s="156"/>
      <c r="D311" s="150" t="s">
        <v>204</v>
      </c>
      <c r="E311" s="157" t="s">
        <v>1</v>
      </c>
      <c r="F311" s="158" t="s">
        <v>471</v>
      </c>
      <c r="H311" s="159">
        <v>36</v>
      </c>
      <c r="I311" s="160"/>
      <c r="L311" s="156"/>
      <c r="M311" s="161"/>
      <c r="T311" s="162"/>
      <c r="AT311" s="157" t="s">
        <v>204</v>
      </c>
      <c r="AU311" s="157" t="s">
        <v>86</v>
      </c>
      <c r="AV311" s="13" t="s">
        <v>86</v>
      </c>
      <c r="AW311" s="13" t="s">
        <v>32</v>
      </c>
      <c r="AX311" s="13" t="s">
        <v>84</v>
      </c>
      <c r="AY311" s="157" t="s">
        <v>195</v>
      </c>
    </row>
    <row r="312" spans="2:65" s="1" customFormat="1" ht="16.5" customHeight="1">
      <c r="B312" s="32"/>
      <c r="C312" s="136" t="s">
        <v>472</v>
      </c>
      <c r="D312" s="136" t="s">
        <v>197</v>
      </c>
      <c r="E312" s="137" t="s">
        <v>473</v>
      </c>
      <c r="F312" s="138" t="s">
        <v>474</v>
      </c>
      <c r="G312" s="139" t="s">
        <v>329</v>
      </c>
      <c r="H312" s="140">
        <v>90.4</v>
      </c>
      <c r="I312" s="141"/>
      <c r="J312" s="142">
        <f>ROUND(I312*H312,2)</f>
        <v>0</v>
      </c>
      <c r="K312" s="138" t="s">
        <v>201</v>
      </c>
      <c r="L312" s="32"/>
      <c r="M312" s="143" t="s">
        <v>1</v>
      </c>
      <c r="N312" s="144" t="s">
        <v>42</v>
      </c>
      <c r="P312" s="145">
        <f>O312*H312</f>
        <v>0</v>
      </c>
      <c r="Q312" s="145">
        <v>0</v>
      </c>
      <c r="R312" s="145">
        <f>Q312*H312</f>
        <v>0</v>
      </c>
      <c r="S312" s="145">
        <v>2.5999999999999999E-3</v>
      </c>
      <c r="T312" s="146">
        <f>S312*H312</f>
        <v>0.23504</v>
      </c>
      <c r="AR312" s="147" t="s">
        <v>300</v>
      </c>
      <c r="AT312" s="147" t="s">
        <v>197</v>
      </c>
      <c r="AU312" s="147" t="s">
        <v>86</v>
      </c>
      <c r="AY312" s="17" t="s">
        <v>195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7" t="s">
        <v>84</v>
      </c>
      <c r="BK312" s="148">
        <f>ROUND(I312*H312,2)</f>
        <v>0</v>
      </c>
      <c r="BL312" s="17" t="s">
        <v>300</v>
      </c>
      <c r="BM312" s="147" t="s">
        <v>475</v>
      </c>
    </row>
    <row r="313" spans="2:65" s="13" customFormat="1" ht="10.199999999999999">
      <c r="B313" s="156"/>
      <c r="D313" s="150" t="s">
        <v>204</v>
      </c>
      <c r="E313" s="157" t="s">
        <v>1</v>
      </c>
      <c r="F313" s="158" t="s">
        <v>476</v>
      </c>
      <c r="H313" s="159">
        <v>90.4</v>
      </c>
      <c r="I313" s="160"/>
      <c r="L313" s="156"/>
      <c r="M313" s="161"/>
      <c r="T313" s="162"/>
      <c r="AT313" s="157" t="s">
        <v>204</v>
      </c>
      <c r="AU313" s="157" t="s">
        <v>86</v>
      </c>
      <c r="AV313" s="13" t="s">
        <v>86</v>
      </c>
      <c r="AW313" s="13" t="s">
        <v>32</v>
      </c>
      <c r="AX313" s="13" t="s">
        <v>84</v>
      </c>
      <c r="AY313" s="157" t="s">
        <v>195</v>
      </c>
    </row>
    <row r="314" spans="2:65" s="1" customFormat="1" ht="16.5" customHeight="1">
      <c r="B314" s="32"/>
      <c r="C314" s="136" t="s">
        <v>477</v>
      </c>
      <c r="D314" s="136" t="s">
        <v>197</v>
      </c>
      <c r="E314" s="137" t="s">
        <v>478</v>
      </c>
      <c r="F314" s="138" t="s">
        <v>479</v>
      </c>
      <c r="G314" s="139" t="s">
        <v>329</v>
      </c>
      <c r="H314" s="140">
        <v>56</v>
      </c>
      <c r="I314" s="141"/>
      <c r="J314" s="142">
        <f>ROUND(I314*H314,2)</f>
        <v>0</v>
      </c>
      <c r="K314" s="138" t="s">
        <v>201</v>
      </c>
      <c r="L314" s="32"/>
      <c r="M314" s="143" t="s">
        <v>1</v>
      </c>
      <c r="N314" s="144" t="s">
        <v>42</v>
      </c>
      <c r="P314" s="145">
        <f>O314*H314</f>
        <v>0</v>
      </c>
      <c r="Q314" s="145">
        <v>0</v>
      </c>
      <c r="R314" s="145">
        <f>Q314*H314</f>
        <v>0</v>
      </c>
      <c r="S314" s="145">
        <v>3.9399999999999999E-3</v>
      </c>
      <c r="T314" s="146">
        <f>S314*H314</f>
        <v>0.22064</v>
      </c>
      <c r="AR314" s="147" t="s">
        <v>300</v>
      </c>
      <c r="AT314" s="147" t="s">
        <v>197</v>
      </c>
      <c r="AU314" s="147" t="s">
        <v>86</v>
      </c>
      <c r="AY314" s="17" t="s">
        <v>195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7" t="s">
        <v>84</v>
      </c>
      <c r="BK314" s="148">
        <f>ROUND(I314*H314,2)</f>
        <v>0</v>
      </c>
      <c r="BL314" s="17" t="s">
        <v>300</v>
      </c>
      <c r="BM314" s="147" t="s">
        <v>480</v>
      </c>
    </row>
    <row r="315" spans="2:65" s="13" customFormat="1" ht="10.199999999999999">
      <c r="B315" s="156"/>
      <c r="D315" s="150" t="s">
        <v>204</v>
      </c>
      <c r="E315" s="157" t="s">
        <v>1</v>
      </c>
      <c r="F315" s="158" t="s">
        <v>481</v>
      </c>
      <c r="H315" s="159">
        <v>56</v>
      </c>
      <c r="I315" s="160"/>
      <c r="L315" s="156"/>
      <c r="M315" s="161"/>
      <c r="T315" s="162"/>
      <c r="AT315" s="157" t="s">
        <v>204</v>
      </c>
      <c r="AU315" s="157" t="s">
        <v>86</v>
      </c>
      <c r="AV315" s="13" t="s">
        <v>86</v>
      </c>
      <c r="AW315" s="13" t="s">
        <v>32</v>
      </c>
      <c r="AX315" s="13" t="s">
        <v>84</v>
      </c>
      <c r="AY315" s="157" t="s">
        <v>195</v>
      </c>
    </row>
    <row r="316" spans="2:65" s="11" customFormat="1" ht="22.8" customHeight="1">
      <c r="B316" s="124"/>
      <c r="D316" s="125" t="s">
        <v>76</v>
      </c>
      <c r="E316" s="134" t="s">
        <v>482</v>
      </c>
      <c r="F316" s="134" t="s">
        <v>483</v>
      </c>
      <c r="I316" s="127"/>
      <c r="J316" s="135">
        <f>BK316</f>
        <v>0</v>
      </c>
      <c r="L316" s="124"/>
      <c r="M316" s="129"/>
      <c r="P316" s="130">
        <f>SUM(P317:P322)</f>
        <v>0</v>
      </c>
      <c r="R316" s="130">
        <f>SUM(R317:R322)</f>
        <v>0</v>
      </c>
      <c r="T316" s="131">
        <f>SUM(T317:T322)</f>
        <v>0.86359000000000008</v>
      </c>
      <c r="AR316" s="125" t="s">
        <v>86</v>
      </c>
      <c r="AT316" s="132" t="s">
        <v>76</v>
      </c>
      <c r="AU316" s="132" t="s">
        <v>84</v>
      </c>
      <c r="AY316" s="125" t="s">
        <v>195</v>
      </c>
      <c r="BK316" s="133">
        <f>SUM(BK317:BK322)</f>
        <v>0</v>
      </c>
    </row>
    <row r="317" spans="2:65" s="1" customFormat="1" ht="21.75" customHeight="1">
      <c r="B317" s="32"/>
      <c r="C317" s="136" t="s">
        <v>484</v>
      </c>
      <c r="D317" s="136" t="s">
        <v>197</v>
      </c>
      <c r="E317" s="137" t="s">
        <v>485</v>
      </c>
      <c r="F317" s="138" t="s">
        <v>486</v>
      </c>
      <c r="G317" s="139" t="s">
        <v>200</v>
      </c>
      <c r="H317" s="140">
        <v>45.5</v>
      </c>
      <c r="I317" s="141"/>
      <c r="J317" s="142">
        <f>ROUND(I317*H317,2)</f>
        <v>0</v>
      </c>
      <c r="K317" s="138" t="s">
        <v>201</v>
      </c>
      <c r="L317" s="32"/>
      <c r="M317" s="143" t="s">
        <v>1</v>
      </c>
      <c r="N317" s="144" t="s">
        <v>42</v>
      </c>
      <c r="P317" s="145">
        <f>O317*H317</f>
        <v>0</v>
      </c>
      <c r="Q317" s="145">
        <v>0</v>
      </c>
      <c r="R317" s="145">
        <f>Q317*H317</f>
        <v>0</v>
      </c>
      <c r="S317" s="145">
        <v>1.098E-2</v>
      </c>
      <c r="T317" s="146">
        <f>S317*H317</f>
        <v>0.49959000000000003</v>
      </c>
      <c r="AR317" s="147" t="s">
        <v>300</v>
      </c>
      <c r="AT317" s="147" t="s">
        <v>197</v>
      </c>
      <c r="AU317" s="147" t="s">
        <v>86</v>
      </c>
      <c r="AY317" s="17" t="s">
        <v>195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7" t="s">
        <v>84</v>
      </c>
      <c r="BK317" s="148">
        <f>ROUND(I317*H317,2)</f>
        <v>0</v>
      </c>
      <c r="BL317" s="17" t="s">
        <v>300</v>
      </c>
      <c r="BM317" s="147" t="s">
        <v>487</v>
      </c>
    </row>
    <row r="318" spans="2:65" s="12" customFormat="1" ht="10.199999999999999">
      <c r="B318" s="149"/>
      <c r="D318" s="150" t="s">
        <v>204</v>
      </c>
      <c r="E318" s="151" t="s">
        <v>1</v>
      </c>
      <c r="F318" s="152" t="s">
        <v>488</v>
      </c>
      <c r="H318" s="151" t="s">
        <v>1</v>
      </c>
      <c r="I318" s="153"/>
      <c r="L318" s="149"/>
      <c r="M318" s="154"/>
      <c r="T318" s="155"/>
      <c r="AT318" s="151" t="s">
        <v>204</v>
      </c>
      <c r="AU318" s="151" t="s">
        <v>86</v>
      </c>
      <c r="AV318" s="12" t="s">
        <v>84</v>
      </c>
      <c r="AW318" s="12" t="s">
        <v>32</v>
      </c>
      <c r="AX318" s="12" t="s">
        <v>77</v>
      </c>
      <c r="AY318" s="151" t="s">
        <v>195</v>
      </c>
    </row>
    <row r="319" spans="2:65" s="12" customFormat="1" ht="10.199999999999999">
      <c r="B319" s="149"/>
      <c r="D319" s="150" t="s">
        <v>204</v>
      </c>
      <c r="E319" s="151" t="s">
        <v>1</v>
      </c>
      <c r="F319" s="152" t="s">
        <v>489</v>
      </c>
      <c r="H319" s="151" t="s">
        <v>1</v>
      </c>
      <c r="I319" s="153"/>
      <c r="L319" s="149"/>
      <c r="M319" s="154"/>
      <c r="T319" s="155"/>
      <c r="AT319" s="151" t="s">
        <v>204</v>
      </c>
      <c r="AU319" s="151" t="s">
        <v>86</v>
      </c>
      <c r="AV319" s="12" t="s">
        <v>84</v>
      </c>
      <c r="AW319" s="12" t="s">
        <v>32</v>
      </c>
      <c r="AX319" s="12" t="s">
        <v>77</v>
      </c>
      <c r="AY319" s="151" t="s">
        <v>195</v>
      </c>
    </row>
    <row r="320" spans="2:65" s="13" customFormat="1" ht="10.199999999999999">
      <c r="B320" s="156"/>
      <c r="D320" s="150" t="s">
        <v>204</v>
      </c>
      <c r="E320" s="157" t="s">
        <v>1</v>
      </c>
      <c r="F320" s="158" t="s">
        <v>490</v>
      </c>
      <c r="H320" s="159">
        <v>45.5</v>
      </c>
      <c r="I320" s="160"/>
      <c r="L320" s="156"/>
      <c r="M320" s="161"/>
      <c r="T320" s="162"/>
      <c r="AT320" s="157" t="s">
        <v>204</v>
      </c>
      <c r="AU320" s="157" t="s">
        <v>86</v>
      </c>
      <c r="AV320" s="13" t="s">
        <v>86</v>
      </c>
      <c r="AW320" s="13" t="s">
        <v>32</v>
      </c>
      <c r="AX320" s="13" t="s">
        <v>77</v>
      </c>
      <c r="AY320" s="157" t="s">
        <v>195</v>
      </c>
    </row>
    <row r="321" spans="2:65" s="14" customFormat="1" ht="10.199999999999999">
      <c r="B321" s="163"/>
      <c r="D321" s="150" t="s">
        <v>204</v>
      </c>
      <c r="E321" s="164" t="s">
        <v>1</v>
      </c>
      <c r="F321" s="165" t="s">
        <v>220</v>
      </c>
      <c r="H321" s="166">
        <v>45.5</v>
      </c>
      <c r="I321" s="167"/>
      <c r="L321" s="163"/>
      <c r="M321" s="168"/>
      <c r="T321" s="169"/>
      <c r="AT321" s="164" t="s">
        <v>204</v>
      </c>
      <c r="AU321" s="164" t="s">
        <v>86</v>
      </c>
      <c r="AV321" s="14" t="s">
        <v>202</v>
      </c>
      <c r="AW321" s="14" t="s">
        <v>32</v>
      </c>
      <c r="AX321" s="14" t="s">
        <v>84</v>
      </c>
      <c r="AY321" s="164" t="s">
        <v>195</v>
      </c>
    </row>
    <row r="322" spans="2:65" s="1" customFormat="1" ht="24.15" customHeight="1">
      <c r="B322" s="32"/>
      <c r="C322" s="136" t="s">
        <v>491</v>
      </c>
      <c r="D322" s="136" t="s">
        <v>197</v>
      </c>
      <c r="E322" s="137" t="s">
        <v>492</v>
      </c>
      <c r="F322" s="138" t="s">
        <v>493</v>
      </c>
      <c r="G322" s="139" t="s">
        <v>200</v>
      </c>
      <c r="H322" s="140">
        <v>45.5</v>
      </c>
      <c r="I322" s="141"/>
      <c r="J322" s="142">
        <f>ROUND(I322*H322,2)</f>
        <v>0</v>
      </c>
      <c r="K322" s="138" t="s">
        <v>201</v>
      </c>
      <c r="L322" s="32"/>
      <c r="M322" s="143" t="s">
        <v>1</v>
      </c>
      <c r="N322" s="144" t="s">
        <v>42</v>
      </c>
      <c r="P322" s="145">
        <f>O322*H322</f>
        <v>0</v>
      </c>
      <c r="Q322" s="145">
        <v>0</v>
      </c>
      <c r="R322" s="145">
        <f>Q322*H322</f>
        <v>0</v>
      </c>
      <c r="S322" s="145">
        <v>8.0000000000000002E-3</v>
      </c>
      <c r="T322" s="146">
        <f>S322*H322</f>
        <v>0.36399999999999999</v>
      </c>
      <c r="AR322" s="147" t="s">
        <v>300</v>
      </c>
      <c r="AT322" s="147" t="s">
        <v>197</v>
      </c>
      <c r="AU322" s="147" t="s">
        <v>86</v>
      </c>
      <c r="AY322" s="17" t="s">
        <v>195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84</v>
      </c>
      <c r="BK322" s="148">
        <f>ROUND(I322*H322,2)</f>
        <v>0</v>
      </c>
      <c r="BL322" s="17" t="s">
        <v>300</v>
      </c>
      <c r="BM322" s="147" t="s">
        <v>494</v>
      </c>
    </row>
    <row r="323" spans="2:65" s="11" customFormat="1" ht="22.8" customHeight="1">
      <c r="B323" s="124"/>
      <c r="D323" s="125" t="s">
        <v>76</v>
      </c>
      <c r="E323" s="134" t="s">
        <v>495</v>
      </c>
      <c r="F323" s="134" t="s">
        <v>496</v>
      </c>
      <c r="I323" s="127"/>
      <c r="J323" s="135">
        <f>BK323</f>
        <v>0</v>
      </c>
      <c r="L323" s="124"/>
      <c r="M323" s="129"/>
      <c r="P323" s="130">
        <f>SUM(P324:P346)</f>
        <v>0</v>
      </c>
      <c r="R323" s="130">
        <f>SUM(R324:R346)</f>
        <v>0</v>
      </c>
      <c r="T323" s="131">
        <f>SUM(T324:T346)</f>
        <v>40.692610000000002</v>
      </c>
      <c r="AR323" s="125" t="s">
        <v>86</v>
      </c>
      <c r="AT323" s="132" t="s">
        <v>76</v>
      </c>
      <c r="AU323" s="132" t="s">
        <v>84</v>
      </c>
      <c r="AY323" s="125" t="s">
        <v>195</v>
      </c>
      <c r="BK323" s="133">
        <f>SUM(BK324:BK346)</f>
        <v>0</v>
      </c>
    </row>
    <row r="324" spans="2:65" s="1" customFormat="1" ht="24.15" customHeight="1">
      <c r="B324" s="32"/>
      <c r="C324" s="136" t="s">
        <v>497</v>
      </c>
      <c r="D324" s="136" t="s">
        <v>197</v>
      </c>
      <c r="E324" s="137" t="s">
        <v>498</v>
      </c>
      <c r="F324" s="138" t="s">
        <v>499</v>
      </c>
      <c r="G324" s="139" t="s">
        <v>329</v>
      </c>
      <c r="H324" s="140">
        <v>4</v>
      </c>
      <c r="I324" s="141"/>
      <c r="J324" s="142">
        <f>ROUND(I324*H324,2)</f>
        <v>0</v>
      </c>
      <c r="K324" s="138" t="s">
        <v>201</v>
      </c>
      <c r="L324" s="32"/>
      <c r="M324" s="143" t="s">
        <v>1</v>
      </c>
      <c r="N324" s="144" t="s">
        <v>42</v>
      </c>
      <c r="P324" s="145">
        <f>O324*H324</f>
        <v>0</v>
      </c>
      <c r="Q324" s="145">
        <v>0</v>
      </c>
      <c r="R324" s="145">
        <f>Q324*H324</f>
        <v>0</v>
      </c>
      <c r="S324" s="145">
        <v>1.6E-2</v>
      </c>
      <c r="T324" s="146">
        <f>S324*H324</f>
        <v>6.4000000000000001E-2</v>
      </c>
      <c r="AR324" s="147" t="s">
        <v>300</v>
      </c>
      <c r="AT324" s="147" t="s">
        <v>197</v>
      </c>
      <c r="AU324" s="147" t="s">
        <v>86</v>
      </c>
      <c r="AY324" s="17" t="s">
        <v>195</v>
      </c>
      <c r="BE324" s="148">
        <f>IF(N324="základní",J324,0)</f>
        <v>0</v>
      </c>
      <c r="BF324" s="148">
        <f>IF(N324="snížená",J324,0)</f>
        <v>0</v>
      </c>
      <c r="BG324" s="148">
        <f>IF(N324="zákl. přenesená",J324,0)</f>
        <v>0</v>
      </c>
      <c r="BH324" s="148">
        <f>IF(N324="sníž. přenesená",J324,0)</f>
        <v>0</v>
      </c>
      <c r="BI324" s="148">
        <f>IF(N324="nulová",J324,0)</f>
        <v>0</v>
      </c>
      <c r="BJ324" s="17" t="s">
        <v>84</v>
      </c>
      <c r="BK324" s="148">
        <f>ROUND(I324*H324,2)</f>
        <v>0</v>
      </c>
      <c r="BL324" s="17" t="s">
        <v>300</v>
      </c>
      <c r="BM324" s="147" t="s">
        <v>500</v>
      </c>
    </row>
    <row r="325" spans="2:65" s="13" customFormat="1" ht="10.199999999999999">
      <c r="B325" s="156"/>
      <c r="D325" s="150" t="s">
        <v>204</v>
      </c>
      <c r="E325" s="157" t="s">
        <v>1</v>
      </c>
      <c r="F325" s="158" t="s">
        <v>501</v>
      </c>
      <c r="H325" s="159">
        <v>4</v>
      </c>
      <c r="I325" s="160"/>
      <c r="L325" s="156"/>
      <c r="M325" s="161"/>
      <c r="T325" s="162"/>
      <c r="AT325" s="157" t="s">
        <v>204</v>
      </c>
      <c r="AU325" s="157" t="s">
        <v>86</v>
      </c>
      <c r="AV325" s="13" t="s">
        <v>86</v>
      </c>
      <c r="AW325" s="13" t="s">
        <v>32</v>
      </c>
      <c r="AX325" s="13" t="s">
        <v>84</v>
      </c>
      <c r="AY325" s="157" t="s">
        <v>195</v>
      </c>
    </row>
    <row r="326" spans="2:65" s="1" customFormat="1" ht="16.5" customHeight="1">
      <c r="B326" s="32"/>
      <c r="C326" s="136" t="s">
        <v>502</v>
      </c>
      <c r="D326" s="136" t="s">
        <v>197</v>
      </c>
      <c r="E326" s="137" t="s">
        <v>503</v>
      </c>
      <c r="F326" s="138" t="s">
        <v>504</v>
      </c>
      <c r="G326" s="139" t="s">
        <v>200</v>
      </c>
      <c r="H326" s="140">
        <v>703.73</v>
      </c>
      <c r="I326" s="141"/>
      <c r="J326" s="142">
        <f>ROUND(I326*H326,2)</f>
        <v>0</v>
      </c>
      <c r="K326" s="138" t="s">
        <v>201</v>
      </c>
      <c r="L326" s="32"/>
      <c r="M326" s="143" t="s">
        <v>1</v>
      </c>
      <c r="N326" s="144" t="s">
        <v>42</v>
      </c>
      <c r="P326" s="145">
        <f>O326*H326</f>
        <v>0</v>
      </c>
      <c r="Q326" s="145">
        <v>0</v>
      </c>
      <c r="R326" s="145">
        <f>Q326*H326</f>
        <v>0</v>
      </c>
      <c r="S326" s="145">
        <v>5.5E-2</v>
      </c>
      <c r="T326" s="146">
        <f>S326*H326</f>
        <v>38.705150000000003</v>
      </c>
      <c r="AR326" s="147" t="s">
        <v>300</v>
      </c>
      <c r="AT326" s="147" t="s">
        <v>197</v>
      </c>
      <c r="AU326" s="147" t="s">
        <v>86</v>
      </c>
      <c r="AY326" s="17" t="s">
        <v>195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7" t="s">
        <v>84</v>
      </c>
      <c r="BK326" s="148">
        <f>ROUND(I326*H326,2)</f>
        <v>0</v>
      </c>
      <c r="BL326" s="17" t="s">
        <v>300</v>
      </c>
      <c r="BM326" s="147" t="s">
        <v>505</v>
      </c>
    </row>
    <row r="327" spans="2:65" s="12" customFormat="1" ht="10.199999999999999">
      <c r="B327" s="149"/>
      <c r="D327" s="150" t="s">
        <v>204</v>
      </c>
      <c r="E327" s="151" t="s">
        <v>1</v>
      </c>
      <c r="F327" s="152" t="s">
        <v>506</v>
      </c>
      <c r="H327" s="151" t="s">
        <v>1</v>
      </c>
      <c r="I327" s="153"/>
      <c r="L327" s="149"/>
      <c r="M327" s="154"/>
      <c r="T327" s="155"/>
      <c r="AT327" s="151" t="s">
        <v>204</v>
      </c>
      <c r="AU327" s="151" t="s">
        <v>86</v>
      </c>
      <c r="AV327" s="12" t="s">
        <v>84</v>
      </c>
      <c r="AW327" s="12" t="s">
        <v>32</v>
      </c>
      <c r="AX327" s="12" t="s">
        <v>77</v>
      </c>
      <c r="AY327" s="151" t="s">
        <v>195</v>
      </c>
    </row>
    <row r="328" spans="2:65" s="12" customFormat="1" ht="10.199999999999999">
      <c r="B328" s="149"/>
      <c r="D328" s="150" t="s">
        <v>204</v>
      </c>
      <c r="E328" s="151" t="s">
        <v>1</v>
      </c>
      <c r="F328" s="152" t="s">
        <v>507</v>
      </c>
      <c r="H328" s="151" t="s">
        <v>1</v>
      </c>
      <c r="I328" s="153"/>
      <c r="L328" s="149"/>
      <c r="M328" s="154"/>
      <c r="T328" s="155"/>
      <c r="AT328" s="151" t="s">
        <v>204</v>
      </c>
      <c r="AU328" s="151" t="s">
        <v>86</v>
      </c>
      <c r="AV328" s="12" t="s">
        <v>84</v>
      </c>
      <c r="AW328" s="12" t="s">
        <v>32</v>
      </c>
      <c r="AX328" s="12" t="s">
        <v>77</v>
      </c>
      <c r="AY328" s="151" t="s">
        <v>195</v>
      </c>
    </row>
    <row r="329" spans="2:65" s="13" customFormat="1" ht="10.199999999999999">
      <c r="B329" s="156"/>
      <c r="D329" s="150" t="s">
        <v>204</v>
      </c>
      <c r="E329" s="157" t="s">
        <v>1</v>
      </c>
      <c r="F329" s="158" t="s">
        <v>304</v>
      </c>
      <c r="H329" s="159">
        <v>549.03</v>
      </c>
      <c r="I329" s="160"/>
      <c r="L329" s="156"/>
      <c r="M329" s="161"/>
      <c r="T329" s="162"/>
      <c r="AT329" s="157" t="s">
        <v>204</v>
      </c>
      <c r="AU329" s="157" t="s">
        <v>86</v>
      </c>
      <c r="AV329" s="13" t="s">
        <v>86</v>
      </c>
      <c r="AW329" s="13" t="s">
        <v>32</v>
      </c>
      <c r="AX329" s="13" t="s">
        <v>77</v>
      </c>
      <c r="AY329" s="157" t="s">
        <v>195</v>
      </c>
    </row>
    <row r="330" spans="2:65" s="15" customFormat="1" ht="10.199999999999999">
      <c r="B330" s="173"/>
      <c r="D330" s="150" t="s">
        <v>204</v>
      </c>
      <c r="E330" s="174" t="s">
        <v>1</v>
      </c>
      <c r="F330" s="175" t="s">
        <v>281</v>
      </c>
      <c r="H330" s="176">
        <v>549.03</v>
      </c>
      <c r="I330" s="177"/>
      <c r="L330" s="173"/>
      <c r="M330" s="178"/>
      <c r="T330" s="179"/>
      <c r="AT330" s="174" t="s">
        <v>204</v>
      </c>
      <c r="AU330" s="174" t="s">
        <v>86</v>
      </c>
      <c r="AV330" s="15" t="s">
        <v>100</v>
      </c>
      <c r="AW330" s="15" t="s">
        <v>32</v>
      </c>
      <c r="AX330" s="15" t="s">
        <v>77</v>
      </c>
      <c r="AY330" s="174" t="s">
        <v>195</v>
      </c>
    </row>
    <row r="331" spans="2:65" s="12" customFormat="1" ht="10.199999999999999">
      <c r="B331" s="149"/>
      <c r="D331" s="150" t="s">
        <v>204</v>
      </c>
      <c r="E331" s="151" t="s">
        <v>1</v>
      </c>
      <c r="F331" s="152" t="s">
        <v>488</v>
      </c>
      <c r="H331" s="151" t="s">
        <v>1</v>
      </c>
      <c r="I331" s="153"/>
      <c r="L331" s="149"/>
      <c r="M331" s="154"/>
      <c r="T331" s="155"/>
      <c r="AT331" s="151" t="s">
        <v>204</v>
      </c>
      <c r="AU331" s="151" t="s">
        <v>86</v>
      </c>
      <c r="AV331" s="12" t="s">
        <v>84</v>
      </c>
      <c r="AW331" s="12" t="s">
        <v>32</v>
      </c>
      <c r="AX331" s="12" t="s">
        <v>77</v>
      </c>
      <c r="AY331" s="151" t="s">
        <v>195</v>
      </c>
    </row>
    <row r="332" spans="2:65" s="12" customFormat="1" ht="10.199999999999999">
      <c r="B332" s="149"/>
      <c r="D332" s="150" t="s">
        <v>204</v>
      </c>
      <c r="E332" s="151" t="s">
        <v>1</v>
      </c>
      <c r="F332" s="152" t="s">
        <v>489</v>
      </c>
      <c r="H332" s="151" t="s">
        <v>1</v>
      </c>
      <c r="I332" s="153"/>
      <c r="L332" s="149"/>
      <c r="M332" s="154"/>
      <c r="T332" s="155"/>
      <c r="AT332" s="151" t="s">
        <v>204</v>
      </c>
      <c r="AU332" s="151" t="s">
        <v>86</v>
      </c>
      <c r="AV332" s="12" t="s">
        <v>84</v>
      </c>
      <c r="AW332" s="12" t="s">
        <v>32</v>
      </c>
      <c r="AX332" s="12" t="s">
        <v>77</v>
      </c>
      <c r="AY332" s="151" t="s">
        <v>195</v>
      </c>
    </row>
    <row r="333" spans="2:65" s="13" customFormat="1" ht="10.199999999999999">
      <c r="B333" s="156"/>
      <c r="D333" s="150" t="s">
        <v>204</v>
      </c>
      <c r="E333" s="157" t="s">
        <v>1</v>
      </c>
      <c r="F333" s="158" t="s">
        <v>508</v>
      </c>
      <c r="H333" s="159">
        <v>154.69999999999999</v>
      </c>
      <c r="I333" s="160"/>
      <c r="L333" s="156"/>
      <c r="M333" s="161"/>
      <c r="T333" s="162"/>
      <c r="AT333" s="157" t="s">
        <v>204</v>
      </c>
      <c r="AU333" s="157" t="s">
        <v>86</v>
      </c>
      <c r="AV333" s="13" t="s">
        <v>86</v>
      </c>
      <c r="AW333" s="13" t="s">
        <v>32</v>
      </c>
      <c r="AX333" s="13" t="s">
        <v>77</v>
      </c>
      <c r="AY333" s="157" t="s">
        <v>195</v>
      </c>
    </row>
    <row r="334" spans="2:65" s="15" customFormat="1" ht="10.199999999999999">
      <c r="B334" s="173"/>
      <c r="D334" s="150" t="s">
        <v>204</v>
      </c>
      <c r="E334" s="174" t="s">
        <v>1</v>
      </c>
      <c r="F334" s="175" t="s">
        <v>281</v>
      </c>
      <c r="H334" s="176">
        <v>154.69999999999999</v>
      </c>
      <c r="I334" s="177"/>
      <c r="L334" s="173"/>
      <c r="M334" s="178"/>
      <c r="T334" s="179"/>
      <c r="AT334" s="174" t="s">
        <v>204</v>
      </c>
      <c r="AU334" s="174" t="s">
        <v>86</v>
      </c>
      <c r="AV334" s="15" t="s">
        <v>100</v>
      </c>
      <c r="AW334" s="15" t="s">
        <v>32</v>
      </c>
      <c r="AX334" s="15" t="s">
        <v>77</v>
      </c>
      <c r="AY334" s="174" t="s">
        <v>195</v>
      </c>
    </row>
    <row r="335" spans="2:65" s="14" customFormat="1" ht="10.199999999999999">
      <c r="B335" s="163"/>
      <c r="D335" s="150" t="s">
        <v>204</v>
      </c>
      <c r="E335" s="164" t="s">
        <v>1</v>
      </c>
      <c r="F335" s="165" t="s">
        <v>220</v>
      </c>
      <c r="H335" s="166">
        <v>703.73</v>
      </c>
      <c r="I335" s="167"/>
      <c r="L335" s="163"/>
      <c r="M335" s="168"/>
      <c r="T335" s="169"/>
      <c r="AT335" s="164" t="s">
        <v>204</v>
      </c>
      <c r="AU335" s="164" t="s">
        <v>86</v>
      </c>
      <c r="AV335" s="14" t="s">
        <v>202</v>
      </c>
      <c r="AW335" s="14" t="s">
        <v>32</v>
      </c>
      <c r="AX335" s="14" t="s">
        <v>84</v>
      </c>
      <c r="AY335" s="164" t="s">
        <v>195</v>
      </c>
    </row>
    <row r="336" spans="2:65" s="1" customFormat="1" ht="16.5" customHeight="1">
      <c r="B336" s="32"/>
      <c r="C336" s="136" t="s">
        <v>509</v>
      </c>
      <c r="D336" s="136" t="s">
        <v>197</v>
      </c>
      <c r="E336" s="137" t="s">
        <v>510</v>
      </c>
      <c r="F336" s="138" t="s">
        <v>511</v>
      </c>
      <c r="G336" s="139" t="s">
        <v>200</v>
      </c>
      <c r="H336" s="140">
        <v>703.73</v>
      </c>
      <c r="I336" s="141"/>
      <c r="J336" s="142">
        <f>ROUND(I336*H336,2)</f>
        <v>0</v>
      </c>
      <c r="K336" s="138" t="s">
        <v>201</v>
      </c>
      <c r="L336" s="32"/>
      <c r="M336" s="143" t="s">
        <v>1</v>
      </c>
      <c r="N336" s="144" t="s">
        <v>42</v>
      </c>
      <c r="P336" s="145">
        <f>O336*H336</f>
        <v>0</v>
      </c>
      <c r="Q336" s="145">
        <v>0</v>
      </c>
      <c r="R336" s="145">
        <f>Q336*H336</f>
        <v>0</v>
      </c>
      <c r="S336" s="145">
        <v>2E-3</v>
      </c>
      <c r="T336" s="146">
        <f>S336*H336</f>
        <v>1.4074600000000002</v>
      </c>
      <c r="AR336" s="147" t="s">
        <v>300</v>
      </c>
      <c r="AT336" s="147" t="s">
        <v>197</v>
      </c>
      <c r="AU336" s="147" t="s">
        <v>86</v>
      </c>
      <c r="AY336" s="17" t="s">
        <v>195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7" t="s">
        <v>84</v>
      </c>
      <c r="BK336" s="148">
        <f>ROUND(I336*H336,2)</f>
        <v>0</v>
      </c>
      <c r="BL336" s="17" t="s">
        <v>300</v>
      </c>
      <c r="BM336" s="147" t="s">
        <v>512</v>
      </c>
    </row>
    <row r="337" spans="2:65" s="1" customFormat="1" ht="24.15" customHeight="1">
      <c r="B337" s="32"/>
      <c r="C337" s="136" t="s">
        <v>513</v>
      </c>
      <c r="D337" s="136" t="s">
        <v>197</v>
      </c>
      <c r="E337" s="137" t="s">
        <v>514</v>
      </c>
      <c r="F337" s="138" t="s">
        <v>515</v>
      </c>
      <c r="G337" s="139" t="s">
        <v>516</v>
      </c>
      <c r="H337" s="140">
        <v>495</v>
      </c>
      <c r="I337" s="141"/>
      <c r="J337" s="142">
        <f>ROUND(I337*H337,2)</f>
        <v>0</v>
      </c>
      <c r="K337" s="138" t="s">
        <v>201</v>
      </c>
      <c r="L337" s="32"/>
      <c r="M337" s="143" t="s">
        <v>1</v>
      </c>
      <c r="N337" s="144" t="s">
        <v>42</v>
      </c>
      <c r="P337" s="145">
        <f>O337*H337</f>
        <v>0</v>
      </c>
      <c r="Q337" s="145">
        <v>0</v>
      </c>
      <c r="R337" s="145">
        <f>Q337*H337</f>
        <v>0</v>
      </c>
      <c r="S337" s="145">
        <v>1E-3</v>
      </c>
      <c r="T337" s="146">
        <f>S337*H337</f>
        <v>0.495</v>
      </c>
      <c r="AR337" s="147" t="s">
        <v>300</v>
      </c>
      <c r="AT337" s="147" t="s">
        <v>197</v>
      </c>
      <c r="AU337" s="147" t="s">
        <v>86</v>
      </c>
      <c r="AY337" s="17" t="s">
        <v>195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7" t="s">
        <v>84</v>
      </c>
      <c r="BK337" s="148">
        <f>ROUND(I337*H337,2)</f>
        <v>0</v>
      </c>
      <c r="BL337" s="17" t="s">
        <v>300</v>
      </c>
      <c r="BM337" s="147" t="s">
        <v>517</v>
      </c>
    </row>
    <row r="338" spans="2:65" s="12" customFormat="1" ht="10.199999999999999">
      <c r="B338" s="149"/>
      <c r="D338" s="150" t="s">
        <v>204</v>
      </c>
      <c r="E338" s="151" t="s">
        <v>1</v>
      </c>
      <c r="F338" s="152" t="s">
        <v>518</v>
      </c>
      <c r="H338" s="151" t="s">
        <v>1</v>
      </c>
      <c r="I338" s="153"/>
      <c r="L338" s="149"/>
      <c r="M338" s="154"/>
      <c r="T338" s="155"/>
      <c r="AT338" s="151" t="s">
        <v>204</v>
      </c>
      <c r="AU338" s="151" t="s">
        <v>86</v>
      </c>
      <c r="AV338" s="12" t="s">
        <v>84</v>
      </c>
      <c r="AW338" s="12" t="s">
        <v>32</v>
      </c>
      <c r="AX338" s="12" t="s">
        <v>77</v>
      </c>
      <c r="AY338" s="151" t="s">
        <v>195</v>
      </c>
    </row>
    <row r="339" spans="2:65" s="13" customFormat="1" ht="10.199999999999999">
      <c r="B339" s="156"/>
      <c r="D339" s="150" t="s">
        <v>204</v>
      </c>
      <c r="E339" s="157" t="s">
        <v>1</v>
      </c>
      <c r="F339" s="158" t="s">
        <v>519</v>
      </c>
      <c r="H339" s="159">
        <v>495</v>
      </c>
      <c r="I339" s="160"/>
      <c r="L339" s="156"/>
      <c r="M339" s="161"/>
      <c r="T339" s="162"/>
      <c r="AT339" s="157" t="s">
        <v>204</v>
      </c>
      <c r="AU339" s="157" t="s">
        <v>86</v>
      </c>
      <c r="AV339" s="13" t="s">
        <v>86</v>
      </c>
      <c r="AW339" s="13" t="s">
        <v>32</v>
      </c>
      <c r="AX339" s="13" t="s">
        <v>84</v>
      </c>
      <c r="AY339" s="157" t="s">
        <v>195</v>
      </c>
    </row>
    <row r="340" spans="2:65" s="1" customFormat="1" ht="24.15" customHeight="1">
      <c r="B340" s="32"/>
      <c r="C340" s="136" t="s">
        <v>520</v>
      </c>
      <c r="D340" s="136" t="s">
        <v>197</v>
      </c>
      <c r="E340" s="137" t="s">
        <v>521</v>
      </c>
      <c r="F340" s="138" t="s">
        <v>522</v>
      </c>
      <c r="G340" s="139" t="s">
        <v>523</v>
      </c>
      <c r="H340" s="140">
        <v>20</v>
      </c>
      <c r="I340" s="141"/>
      <c r="J340" s="142">
        <f>ROUND(I340*H340,2)</f>
        <v>0</v>
      </c>
      <c r="K340" s="138" t="s">
        <v>249</v>
      </c>
      <c r="L340" s="32"/>
      <c r="M340" s="143" t="s">
        <v>1</v>
      </c>
      <c r="N340" s="144" t="s">
        <v>42</v>
      </c>
      <c r="P340" s="145">
        <f>O340*H340</f>
        <v>0</v>
      </c>
      <c r="Q340" s="145">
        <v>0</v>
      </c>
      <c r="R340" s="145">
        <f>Q340*H340</f>
        <v>0</v>
      </c>
      <c r="S340" s="145">
        <v>1E-3</v>
      </c>
      <c r="T340" s="146">
        <f>S340*H340</f>
        <v>0.02</v>
      </c>
      <c r="AR340" s="147" t="s">
        <v>300</v>
      </c>
      <c r="AT340" s="147" t="s">
        <v>197</v>
      </c>
      <c r="AU340" s="147" t="s">
        <v>86</v>
      </c>
      <c r="AY340" s="17" t="s">
        <v>195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7" t="s">
        <v>84</v>
      </c>
      <c r="BK340" s="148">
        <f>ROUND(I340*H340,2)</f>
        <v>0</v>
      </c>
      <c r="BL340" s="17" t="s">
        <v>300</v>
      </c>
      <c r="BM340" s="147" t="s">
        <v>524</v>
      </c>
    </row>
    <row r="341" spans="2:65" s="1" customFormat="1" ht="28.8">
      <c r="B341" s="32"/>
      <c r="D341" s="150" t="s">
        <v>251</v>
      </c>
      <c r="F341" s="170" t="s">
        <v>252</v>
      </c>
      <c r="I341" s="171"/>
      <c r="L341" s="32"/>
      <c r="M341" s="172"/>
      <c r="T341" s="56"/>
      <c r="AT341" s="17" t="s">
        <v>251</v>
      </c>
      <c r="AU341" s="17" t="s">
        <v>86</v>
      </c>
    </row>
    <row r="342" spans="2:65" s="12" customFormat="1" ht="10.199999999999999">
      <c r="B342" s="149"/>
      <c r="D342" s="150" t="s">
        <v>204</v>
      </c>
      <c r="E342" s="151" t="s">
        <v>1</v>
      </c>
      <c r="F342" s="152" t="s">
        <v>525</v>
      </c>
      <c r="H342" s="151" t="s">
        <v>1</v>
      </c>
      <c r="I342" s="153"/>
      <c r="L342" s="149"/>
      <c r="M342" s="154"/>
      <c r="T342" s="155"/>
      <c r="AT342" s="151" t="s">
        <v>204</v>
      </c>
      <c r="AU342" s="151" t="s">
        <v>86</v>
      </c>
      <c r="AV342" s="12" t="s">
        <v>84</v>
      </c>
      <c r="AW342" s="12" t="s">
        <v>32</v>
      </c>
      <c r="AX342" s="12" t="s">
        <v>77</v>
      </c>
      <c r="AY342" s="151" t="s">
        <v>195</v>
      </c>
    </row>
    <row r="343" spans="2:65" s="13" customFormat="1" ht="10.199999999999999">
      <c r="B343" s="156"/>
      <c r="D343" s="150" t="s">
        <v>204</v>
      </c>
      <c r="E343" s="157" t="s">
        <v>1</v>
      </c>
      <c r="F343" s="158" t="s">
        <v>526</v>
      </c>
      <c r="H343" s="159">
        <v>20</v>
      </c>
      <c r="I343" s="160"/>
      <c r="L343" s="156"/>
      <c r="M343" s="161"/>
      <c r="T343" s="162"/>
      <c r="AT343" s="157" t="s">
        <v>204</v>
      </c>
      <c r="AU343" s="157" t="s">
        <v>86</v>
      </c>
      <c r="AV343" s="13" t="s">
        <v>86</v>
      </c>
      <c r="AW343" s="13" t="s">
        <v>32</v>
      </c>
      <c r="AX343" s="13" t="s">
        <v>84</v>
      </c>
      <c r="AY343" s="157" t="s">
        <v>195</v>
      </c>
    </row>
    <row r="344" spans="2:65" s="1" customFormat="1" ht="21.75" customHeight="1">
      <c r="B344" s="32"/>
      <c r="C344" s="136" t="s">
        <v>527</v>
      </c>
      <c r="D344" s="136" t="s">
        <v>197</v>
      </c>
      <c r="E344" s="137" t="s">
        <v>528</v>
      </c>
      <c r="F344" s="138" t="s">
        <v>529</v>
      </c>
      <c r="G344" s="139" t="s">
        <v>432</v>
      </c>
      <c r="H344" s="140">
        <v>1</v>
      </c>
      <c r="I344" s="141"/>
      <c r="J344" s="142">
        <f>ROUND(I344*H344,2)</f>
        <v>0</v>
      </c>
      <c r="K344" s="138" t="s">
        <v>249</v>
      </c>
      <c r="L344" s="32"/>
      <c r="M344" s="143" t="s">
        <v>1</v>
      </c>
      <c r="N344" s="144" t="s">
        <v>42</v>
      </c>
      <c r="P344" s="145">
        <f>O344*H344</f>
        <v>0</v>
      </c>
      <c r="Q344" s="145">
        <v>0</v>
      </c>
      <c r="R344" s="145">
        <f>Q344*H344</f>
        <v>0</v>
      </c>
      <c r="S344" s="145">
        <v>1E-3</v>
      </c>
      <c r="T344" s="146">
        <f>S344*H344</f>
        <v>1E-3</v>
      </c>
      <c r="AR344" s="147" t="s">
        <v>300</v>
      </c>
      <c r="AT344" s="147" t="s">
        <v>197</v>
      </c>
      <c r="AU344" s="147" t="s">
        <v>86</v>
      </c>
      <c r="AY344" s="17" t="s">
        <v>195</v>
      </c>
      <c r="BE344" s="148">
        <f>IF(N344="základní",J344,0)</f>
        <v>0</v>
      </c>
      <c r="BF344" s="148">
        <f>IF(N344="snížená",J344,0)</f>
        <v>0</v>
      </c>
      <c r="BG344" s="148">
        <f>IF(N344="zákl. přenesená",J344,0)</f>
        <v>0</v>
      </c>
      <c r="BH344" s="148">
        <f>IF(N344="sníž. přenesená",J344,0)</f>
        <v>0</v>
      </c>
      <c r="BI344" s="148">
        <f>IF(N344="nulová",J344,0)</f>
        <v>0</v>
      </c>
      <c r="BJ344" s="17" t="s">
        <v>84</v>
      </c>
      <c r="BK344" s="148">
        <f>ROUND(I344*H344,2)</f>
        <v>0</v>
      </c>
      <c r="BL344" s="17" t="s">
        <v>300</v>
      </c>
      <c r="BM344" s="147" t="s">
        <v>530</v>
      </c>
    </row>
    <row r="345" spans="2:65" s="1" customFormat="1" ht="28.8">
      <c r="B345" s="32"/>
      <c r="D345" s="150" t="s">
        <v>251</v>
      </c>
      <c r="F345" s="170" t="s">
        <v>252</v>
      </c>
      <c r="I345" s="171"/>
      <c r="L345" s="32"/>
      <c r="M345" s="172"/>
      <c r="T345" s="56"/>
      <c r="AT345" s="17" t="s">
        <v>251</v>
      </c>
      <c r="AU345" s="17" t="s">
        <v>86</v>
      </c>
    </row>
    <row r="346" spans="2:65" s="13" customFormat="1" ht="10.199999999999999">
      <c r="B346" s="156"/>
      <c r="D346" s="150" t="s">
        <v>204</v>
      </c>
      <c r="E346" s="157" t="s">
        <v>1</v>
      </c>
      <c r="F346" s="158" t="s">
        <v>84</v>
      </c>
      <c r="H346" s="159">
        <v>1</v>
      </c>
      <c r="I346" s="160"/>
      <c r="L346" s="156"/>
      <c r="M346" s="161"/>
      <c r="T346" s="162"/>
      <c r="AT346" s="157" t="s">
        <v>204</v>
      </c>
      <c r="AU346" s="157" t="s">
        <v>86</v>
      </c>
      <c r="AV346" s="13" t="s">
        <v>86</v>
      </c>
      <c r="AW346" s="13" t="s">
        <v>32</v>
      </c>
      <c r="AX346" s="13" t="s">
        <v>84</v>
      </c>
      <c r="AY346" s="157" t="s">
        <v>195</v>
      </c>
    </row>
    <row r="347" spans="2:65" s="11" customFormat="1" ht="22.8" customHeight="1">
      <c r="B347" s="124"/>
      <c r="D347" s="125" t="s">
        <v>76</v>
      </c>
      <c r="E347" s="134" t="s">
        <v>531</v>
      </c>
      <c r="F347" s="134" t="s">
        <v>532</v>
      </c>
      <c r="I347" s="127"/>
      <c r="J347" s="135">
        <f>BK347</f>
        <v>0</v>
      </c>
      <c r="L347" s="124"/>
      <c r="M347" s="129"/>
      <c r="P347" s="130">
        <f>SUM(P348:P358)</f>
        <v>0</v>
      </c>
      <c r="R347" s="130">
        <f>SUM(R348:R358)</f>
        <v>0.1384078</v>
      </c>
      <c r="T347" s="131">
        <f>SUM(T348:T358)</f>
        <v>0</v>
      </c>
      <c r="AR347" s="125" t="s">
        <v>86</v>
      </c>
      <c r="AT347" s="132" t="s">
        <v>76</v>
      </c>
      <c r="AU347" s="132" t="s">
        <v>84</v>
      </c>
      <c r="AY347" s="125" t="s">
        <v>195</v>
      </c>
      <c r="BK347" s="133">
        <f>SUM(BK348:BK358)</f>
        <v>0</v>
      </c>
    </row>
    <row r="348" spans="2:65" s="1" customFormat="1" ht="16.5" customHeight="1">
      <c r="B348" s="32"/>
      <c r="C348" s="136" t="s">
        <v>533</v>
      </c>
      <c r="D348" s="136" t="s">
        <v>197</v>
      </c>
      <c r="E348" s="137" t="s">
        <v>534</v>
      </c>
      <c r="F348" s="138" t="s">
        <v>535</v>
      </c>
      <c r="G348" s="139" t="s">
        <v>200</v>
      </c>
      <c r="H348" s="140">
        <v>692.03899999999999</v>
      </c>
      <c r="I348" s="141"/>
      <c r="J348" s="142">
        <f>ROUND(I348*H348,2)</f>
        <v>0</v>
      </c>
      <c r="K348" s="138" t="s">
        <v>201</v>
      </c>
      <c r="L348" s="32"/>
      <c r="M348" s="143" t="s">
        <v>1</v>
      </c>
      <c r="N348" s="144" t="s">
        <v>42</v>
      </c>
      <c r="P348" s="145">
        <f>O348*H348</f>
        <v>0</v>
      </c>
      <c r="Q348" s="145">
        <v>6.9999999999999994E-5</v>
      </c>
      <c r="R348" s="145">
        <f>Q348*H348</f>
        <v>4.8442729999999996E-2</v>
      </c>
      <c r="S348" s="145">
        <v>0</v>
      </c>
      <c r="T348" s="146">
        <f>S348*H348</f>
        <v>0</v>
      </c>
      <c r="AR348" s="147" t="s">
        <v>300</v>
      </c>
      <c r="AT348" s="147" t="s">
        <v>197</v>
      </c>
      <c r="AU348" s="147" t="s">
        <v>86</v>
      </c>
      <c r="AY348" s="17" t="s">
        <v>195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7" t="s">
        <v>84</v>
      </c>
      <c r="BK348" s="148">
        <f>ROUND(I348*H348,2)</f>
        <v>0</v>
      </c>
      <c r="BL348" s="17" t="s">
        <v>300</v>
      </c>
      <c r="BM348" s="147" t="s">
        <v>536</v>
      </c>
    </row>
    <row r="349" spans="2:65" s="1" customFormat="1" ht="24.15" customHeight="1">
      <c r="B349" s="32"/>
      <c r="C349" s="136" t="s">
        <v>537</v>
      </c>
      <c r="D349" s="136" t="s">
        <v>197</v>
      </c>
      <c r="E349" s="137" t="s">
        <v>538</v>
      </c>
      <c r="F349" s="138" t="s">
        <v>539</v>
      </c>
      <c r="G349" s="139" t="s">
        <v>200</v>
      </c>
      <c r="H349" s="140">
        <v>692.03899999999999</v>
      </c>
      <c r="I349" s="141"/>
      <c r="J349" s="142">
        <f>ROUND(I349*H349,2)</f>
        <v>0</v>
      </c>
      <c r="K349" s="138" t="s">
        <v>201</v>
      </c>
      <c r="L349" s="32"/>
      <c r="M349" s="143" t="s">
        <v>1</v>
      </c>
      <c r="N349" s="144" t="s">
        <v>42</v>
      </c>
      <c r="P349" s="145">
        <f>O349*H349</f>
        <v>0</v>
      </c>
      <c r="Q349" s="145">
        <v>6.9999999999999994E-5</v>
      </c>
      <c r="R349" s="145">
        <f>Q349*H349</f>
        <v>4.8442729999999996E-2</v>
      </c>
      <c r="S349" s="145">
        <v>0</v>
      </c>
      <c r="T349" s="146">
        <f>S349*H349</f>
        <v>0</v>
      </c>
      <c r="AR349" s="147" t="s">
        <v>300</v>
      </c>
      <c r="AT349" s="147" t="s">
        <v>197</v>
      </c>
      <c r="AU349" s="147" t="s">
        <v>86</v>
      </c>
      <c r="AY349" s="17" t="s">
        <v>195</v>
      </c>
      <c r="BE349" s="148">
        <f>IF(N349="základní",J349,0)</f>
        <v>0</v>
      </c>
      <c r="BF349" s="148">
        <f>IF(N349="snížená",J349,0)</f>
        <v>0</v>
      </c>
      <c r="BG349" s="148">
        <f>IF(N349="zákl. přenesená",J349,0)</f>
        <v>0</v>
      </c>
      <c r="BH349" s="148">
        <f>IF(N349="sníž. přenesená",J349,0)</f>
        <v>0</v>
      </c>
      <c r="BI349" s="148">
        <f>IF(N349="nulová",J349,0)</f>
        <v>0</v>
      </c>
      <c r="BJ349" s="17" t="s">
        <v>84</v>
      </c>
      <c r="BK349" s="148">
        <f>ROUND(I349*H349,2)</f>
        <v>0</v>
      </c>
      <c r="BL349" s="17" t="s">
        <v>300</v>
      </c>
      <c r="BM349" s="147" t="s">
        <v>540</v>
      </c>
    </row>
    <row r="350" spans="2:65" s="1" customFormat="1" ht="24.15" customHeight="1">
      <c r="B350" s="32"/>
      <c r="C350" s="136" t="s">
        <v>541</v>
      </c>
      <c r="D350" s="136" t="s">
        <v>197</v>
      </c>
      <c r="E350" s="137" t="s">
        <v>542</v>
      </c>
      <c r="F350" s="138" t="s">
        <v>543</v>
      </c>
      <c r="G350" s="139" t="s">
        <v>200</v>
      </c>
      <c r="H350" s="140">
        <v>692.03899999999999</v>
      </c>
      <c r="I350" s="141"/>
      <c r="J350" s="142">
        <f>ROUND(I350*H350,2)</f>
        <v>0</v>
      </c>
      <c r="K350" s="138" t="s">
        <v>201</v>
      </c>
      <c r="L350" s="32"/>
      <c r="M350" s="143" t="s">
        <v>1</v>
      </c>
      <c r="N350" s="144" t="s">
        <v>42</v>
      </c>
      <c r="P350" s="145">
        <f>O350*H350</f>
        <v>0</v>
      </c>
      <c r="Q350" s="145">
        <v>6.0000000000000002E-5</v>
      </c>
      <c r="R350" s="145">
        <f>Q350*H350</f>
        <v>4.1522339999999998E-2</v>
      </c>
      <c r="S350" s="145">
        <v>0</v>
      </c>
      <c r="T350" s="146">
        <f>S350*H350</f>
        <v>0</v>
      </c>
      <c r="AR350" s="147" t="s">
        <v>300</v>
      </c>
      <c r="AT350" s="147" t="s">
        <v>197</v>
      </c>
      <c r="AU350" s="147" t="s">
        <v>86</v>
      </c>
      <c r="AY350" s="17" t="s">
        <v>195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84</v>
      </c>
      <c r="BK350" s="148">
        <f>ROUND(I350*H350,2)</f>
        <v>0</v>
      </c>
      <c r="BL350" s="17" t="s">
        <v>300</v>
      </c>
      <c r="BM350" s="147" t="s">
        <v>544</v>
      </c>
    </row>
    <row r="351" spans="2:65" s="12" customFormat="1" ht="10.199999999999999">
      <c r="B351" s="149"/>
      <c r="D351" s="150" t="s">
        <v>204</v>
      </c>
      <c r="E351" s="151" t="s">
        <v>1</v>
      </c>
      <c r="F351" s="152" t="s">
        <v>545</v>
      </c>
      <c r="H351" s="151" t="s">
        <v>1</v>
      </c>
      <c r="I351" s="153"/>
      <c r="L351" s="149"/>
      <c r="M351" s="154"/>
      <c r="T351" s="155"/>
      <c r="AT351" s="151" t="s">
        <v>204</v>
      </c>
      <c r="AU351" s="151" t="s">
        <v>86</v>
      </c>
      <c r="AV351" s="12" t="s">
        <v>84</v>
      </c>
      <c r="AW351" s="12" t="s">
        <v>32</v>
      </c>
      <c r="AX351" s="12" t="s">
        <v>77</v>
      </c>
      <c r="AY351" s="151" t="s">
        <v>195</v>
      </c>
    </row>
    <row r="352" spans="2:65" s="13" customFormat="1" ht="10.199999999999999">
      <c r="B352" s="156"/>
      <c r="D352" s="150" t="s">
        <v>204</v>
      </c>
      <c r="E352" s="157" t="s">
        <v>1</v>
      </c>
      <c r="F352" s="158" t="s">
        <v>546</v>
      </c>
      <c r="H352" s="159">
        <v>1.823</v>
      </c>
      <c r="I352" s="160"/>
      <c r="L352" s="156"/>
      <c r="M352" s="161"/>
      <c r="T352" s="162"/>
      <c r="AT352" s="157" t="s">
        <v>204</v>
      </c>
      <c r="AU352" s="157" t="s">
        <v>86</v>
      </c>
      <c r="AV352" s="13" t="s">
        <v>86</v>
      </c>
      <c r="AW352" s="13" t="s">
        <v>32</v>
      </c>
      <c r="AX352" s="13" t="s">
        <v>77</v>
      </c>
      <c r="AY352" s="157" t="s">
        <v>195</v>
      </c>
    </row>
    <row r="353" spans="2:65" s="13" customFormat="1" ht="10.199999999999999">
      <c r="B353" s="156"/>
      <c r="D353" s="150" t="s">
        <v>204</v>
      </c>
      <c r="E353" s="157" t="s">
        <v>1</v>
      </c>
      <c r="F353" s="158" t="s">
        <v>547</v>
      </c>
      <c r="H353" s="159">
        <v>0.216</v>
      </c>
      <c r="I353" s="160"/>
      <c r="L353" s="156"/>
      <c r="M353" s="161"/>
      <c r="T353" s="162"/>
      <c r="AT353" s="157" t="s">
        <v>204</v>
      </c>
      <c r="AU353" s="157" t="s">
        <v>86</v>
      </c>
      <c r="AV353" s="13" t="s">
        <v>86</v>
      </c>
      <c r="AW353" s="13" t="s">
        <v>32</v>
      </c>
      <c r="AX353" s="13" t="s">
        <v>77</v>
      </c>
      <c r="AY353" s="157" t="s">
        <v>195</v>
      </c>
    </row>
    <row r="354" spans="2:65" s="15" customFormat="1" ht="10.199999999999999">
      <c r="B354" s="173"/>
      <c r="D354" s="150" t="s">
        <v>204</v>
      </c>
      <c r="E354" s="174" t="s">
        <v>1</v>
      </c>
      <c r="F354" s="175" t="s">
        <v>281</v>
      </c>
      <c r="H354" s="176">
        <v>2.0390000000000001</v>
      </c>
      <c r="I354" s="177"/>
      <c r="L354" s="173"/>
      <c r="M354" s="178"/>
      <c r="T354" s="179"/>
      <c r="AT354" s="174" t="s">
        <v>204</v>
      </c>
      <c r="AU354" s="174" t="s">
        <v>86</v>
      </c>
      <c r="AV354" s="15" t="s">
        <v>100</v>
      </c>
      <c r="AW354" s="15" t="s">
        <v>32</v>
      </c>
      <c r="AX354" s="15" t="s">
        <v>77</v>
      </c>
      <c r="AY354" s="174" t="s">
        <v>195</v>
      </c>
    </row>
    <row r="355" spans="2:65" s="12" customFormat="1" ht="10.199999999999999">
      <c r="B355" s="149"/>
      <c r="D355" s="150" t="s">
        <v>204</v>
      </c>
      <c r="E355" s="151" t="s">
        <v>1</v>
      </c>
      <c r="F355" s="152" t="s">
        <v>548</v>
      </c>
      <c r="H355" s="151" t="s">
        <v>1</v>
      </c>
      <c r="I355" s="153"/>
      <c r="L355" s="149"/>
      <c r="M355" s="154"/>
      <c r="T355" s="155"/>
      <c r="AT355" s="151" t="s">
        <v>204</v>
      </c>
      <c r="AU355" s="151" t="s">
        <v>86</v>
      </c>
      <c r="AV355" s="12" t="s">
        <v>84</v>
      </c>
      <c r="AW355" s="12" t="s">
        <v>32</v>
      </c>
      <c r="AX355" s="12" t="s">
        <v>77</v>
      </c>
      <c r="AY355" s="151" t="s">
        <v>195</v>
      </c>
    </row>
    <row r="356" spans="2:65" s="13" customFormat="1" ht="10.199999999999999">
      <c r="B356" s="156"/>
      <c r="D356" s="150" t="s">
        <v>204</v>
      </c>
      <c r="E356" s="157" t="s">
        <v>1</v>
      </c>
      <c r="F356" s="158" t="s">
        <v>549</v>
      </c>
      <c r="H356" s="159">
        <v>690</v>
      </c>
      <c r="I356" s="160"/>
      <c r="L356" s="156"/>
      <c r="M356" s="161"/>
      <c r="T356" s="162"/>
      <c r="AT356" s="157" t="s">
        <v>204</v>
      </c>
      <c r="AU356" s="157" t="s">
        <v>86</v>
      </c>
      <c r="AV356" s="13" t="s">
        <v>86</v>
      </c>
      <c r="AW356" s="13" t="s">
        <v>32</v>
      </c>
      <c r="AX356" s="13" t="s">
        <v>77</v>
      </c>
      <c r="AY356" s="157" t="s">
        <v>195</v>
      </c>
    </row>
    <row r="357" spans="2:65" s="15" customFormat="1" ht="10.199999999999999">
      <c r="B357" s="173"/>
      <c r="D357" s="150" t="s">
        <v>204</v>
      </c>
      <c r="E357" s="174" t="s">
        <v>1</v>
      </c>
      <c r="F357" s="175" t="s">
        <v>281</v>
      </c>
      <c r="H357" s="176">
        <v>690</v>
      </c>
      <c r="I357" s="177"/>
      <c r="L357" s="173"/>
      <c r="M357" s="178"/>
      <c r="T357" s="179"/>
      <c r="AT357" s="174" t="s">
        <v>204</v>
      </c>
      <c r="AU357" s="174" t="s">
        <v>86</v>
      </c>
      <c r="AV357" s="15" t="s">
        <v>100</v>
      </c>
      <c r="AW357" s="15" t="s">
        <v>32</v>
      </c>
      <c r="AX357" s="15" t="s">
        <v>77</v>
      </c>
      <c r="AY357" s="174" t="s">
        <v>195</v>
      </c>
    </row>
    <row r="358" spans="2:65" s="14" customFormat="1" ht="10.199999999999999">
      <c r="B358" s="163"/>
      <c r="D358" s="150" t="s">
        <v>204</v>
      </c>
      <c r="E358" s="164" t="s">
        <v>1</v>
      </c>
      <c r="F358" s="165" t="s">
        <v>220</v>
      </c>
      <c r="H358" s="166">
        <v>692.03899999999999</v>
      </c>
      <c r="I358" s="167"/>
      <c r="L358" s="163"/>
      <c r="M358" s="168"/>
      <c r="T358" s="169"/>
      <c r="AT358" s="164" t="s">
        <v>204</v>
      </c>
      <c r="AU358" s="164" t="s">
        <v>86</v>
      </c>
      <c r="AV358" s="14" t="s">
        <v>202</v>
      </c>
      <c r="AW358" s="14" t="s">
        <v>32</v>
      </c>
      <c r="AX358" s="14" t="s">
        <v>84</v>
      </c>
      <c r="AY358" s="164" t="s">
        <v>195</v>
      </c>
    </row>
    <row r="359" spans="2:65" s="11" customFormat="1" ht="22.8" customHeight="1">
      <c r="B359" s="124"/>
      <c r="D359" s="125" t="s">
        <v>76</v>
      </c>
      <c r="E359" s="134" t="s">
        <v>550</v>
      </c>
      <c r="F359" s="134" t="s">
        <v>551</v>
      </c>
      <c r="I359" s="127"/>
      <c r="J359" s="135">
        <f>BK359</f>
        <v>0</v>
      </c>
      <c r="L359" s="124"/>
      <c r="M359" s="129"/>
      <c r="P359" s="130">
        <f>SUM(P360:P362)</f>
        <v>0</v>
      </c>
      <c r="R359" s="130">
        <f>SUM(R360:R362)</f>
        <v>0.22579199999999999</v>
      </c>
      <c r="T359" s="131">
        <f>SUM(T360:T362)</f>
        <v>6.9995520000000006E-2</v>
      </c>
      <c r="AR359" s="125" t="s">
        <v>86</v>
      </c>
      <c r="AT359" s="132" t="s">
        <v>76</v>
      </c>
      <c r="AU359" s="132" t="s">
        <v>84</v>
      </c>
      <c r="AY359" s="125" t="s">
        <v>195</v>
      </c>
      <c r="BK359" s="133">
        <f>SUM(BK360:BK362)</f>
        <v>0</v>
      </c>
    </row>
    <row r="360" spans="2:65" s="1" customFormat="1" ht="21.75" customHeight="1">
      <c r="B360" s="32"/>
      <c r="C360" s="136" t="s">
        <v>552</v>
      </c>
      <c r="D360" s="136" t="s">
        <v>197</v>
      </c>
      <c r="E360" s="137" t="s">
        <v>553</v>
      </c>
      <c r="F360" s="138" t="s">
        <v>554</v>
      </c>
      <c r="G360" s="139" t="s">
        <v>200</v>
      </c>
      <c r="H360" s="140">
        <v>225.792</v>
      </c>
      <c r="I360" s="141"/>
      <c r="J360" s="142">
        <f>ROUND(I360*H360,2)</f>
        <v>0</v>
      </c>
      <c r="K360" s="138" t="s">
        <v>201</v>
      </c>
      <c r="L360" s="32"/>
      <c r="M360" s="143" t="s">
        <v>1</v>
      </c>
      <c r="N360" s="144" t="s">
        <v>42</v>
      </c>
      <c r="P360" s="145">
        <f>O360*H360</f>
        <v>0</v>
      </c>
      <c r="Q360" s="145">
        <v>1E-3</v>
      </c>
      <c r="R360" s="145">
        <f>Q360*H360</f>
        <v>0.22579199999999999</v>
      </c>
      <c r="S360" s="145">
        <v>3.1E-4</v>
      </c>
      <c r="T360" s="146">
        <f>S360*H360</f>
        <v>6.9995520000000006E-2</v>
      </c>
      <c r="AR360" s="147" t="s">
        <v>300</v>
      </c>
      <c r="AT360" s="147" t="s">
        <v>197</v>
      </c>
      <c r="AU360" s="147" t="s">
        <v>86</v>
      </c>
      <c r="AY360" s="17" t="s">
        <v>195</v>
      </c>
      <c r="BE360" s="148">
        <f>IF(N360="základní",J360,0)</f>
        <v>0</v>
      </c>
      <c r="BF360" s="148">
        <f>IF(N360="snížená",J360,0)</f>
        <v>0</v>
      </c>
      <c r="BG360" s="148">
        <f>IF(N360="zákl. přenesená",J360,0)</f>
        <v>0</v>
      </c>
      <c r="BH360" s="148">
        <f>IF(N360="sníž. přenesená",J360,0)</f>
        <v>0</v>
      </c>
      <c r="BI360" s="148">
        <f>IF(N360="nulová",J360,0)</f>
        <v>0</v>
      </c>
      <c r="BJ360" s="17" t="s">
        <v>84</v>
      </c>
      <c r="BK360" s="148">
        <f>ROUND(I360*H360,2)</f>
        <v>0</v>
      </c>
      <c r="BL360" s="17" t="s">
        <v>300</v>
      </c>
      <c r="BM360" s="147" t="s">
        <v>555</v>
      </c>
    </row>
    <row r="361" spans="2:65" s="12" customFormat="1" ht="20.399999999999999">
      <c r="B361" s="149"/>
      <c r="D361" s="150" t="s">
        <v>204</v>
      </c>
      <c r="E361" s="151" t="s">
        <v>1</v>
      </c>
      <c r="F361" s="152" t="s">
        <v>344</v>
      </c>
      <c r="H361" s="151" t="s">
        <v>1</v>
      </c>
      <c r="I361" s="153"/>
      <c r="L361" s="149"/>
      <c r="M361" s="154"/>
      <c r="T361" s="155"/>
      <c r="AT361" s="151" t="s">
        <v>204</v>
      </c>
      <c r="AU361" s="151" t="s">
        <v>86</v>
      </c>
      <c r="AV361" s="12" t="s">
        <v>84</v>
      </c>
      <c r="AW361" s="12" t="s">
        <v>32</v>
      </c>
      <c r="AX361" s="12" t="s">
        <v>77</v>
      </c>
      <c r="AY361" s="151" t="s">
        <v>195</v>
      </c>
    </row>
    <row r="362" spans="2:65" s="13" customFormat="1" ht="10.199999999999999">
      <c r="B362" s="156"/>
      <c r="D362" s="150" t="s">
        <v>204</v>
      </c>
      <c r="E362" s="157" t="s">
        <v>1</v>
      </c>
      <c r="F362" s="158" t="s">
        <v>345</v>
      </c>
      <c r="H362" s="159">
        <v>225.792</v>
      </c>
      <c r="I362" s="160"/>
      <c r="L362" s="156"/>
      <c r="M362" s="161"/>
      <c r="T362" s="162"/>
      <c r="AT362" s="157" t="s">
        <v>204</v>
      </c>
      <c r="AU362" s="157" t="s">
        <v>86</v>
      </c>
      <c r="AV362" s="13" t="s">
        <v>86</v>
      </c>
      <c r="AW362" s="13" t="s">
        <v>32</v>
      </c>
      <c r="AX362" s="13" t="s">
        <v>84</v>
      </c>
      <c r="AY362" s="157" t="s">
        <v>195</v>
      </c>
    </row>
    <row r="363" spans="2:65" s="11" customFormat="1" ht="25.95" customHeight="1">
      <c r="B363" s="124"/>
      <c r="D363" s="125" t="s">
        <v>76</v>
      </c>
      <c r="E363" s="126" t="s">
        <v>556</v>
      </c>
      <c r="F363" s="126" t="s">
        <v>557</v>
      </c>
      <c r="I363" s="127"/>
      <c r="J363" s="128">
        <f>BK363</f>
        <v>0</v>
      </c>
      <c r="L363" s="124"/>
      <c r="M363" s="129"/>
      <c r="P363" s="130">
        <f>SUM(P364:P366)</f>
        <v>0</v>
      </c>
      <c r="R363" s="130">
        <f>SUM(R364:R366)</f>
        <v>0</v>
      </c>
      <c r="T363" s="131">
        <f>SUM(T364:T366)</f>
        <v>0</v>
      </c>
      <c r="AR363" s="125" t="s">
        <v>202</v>
      </c>
      <c r="AT363" s="132" t="s">
        <v>76</v>
      </c>
      <c r="AU363" s="132" t="s">
        <v>77</v>
      </c>
      <c r="AY363" s="125" t="s">
        <v>195</v>
      </c>
      <c r="BK363" s="133">
        <f>SUM(BK364:BK366)</f>
        <v>0</v>
      </c>
    </row>
    <row r="364" spans="2:65" s="1" customFormat="1" ht="21.75" customHeight="1">
      <c r="B364" s="32"/>
      <c r="C364" s="136" t="s">
        <v>558</v>
      </c>
      <c r="D364" s="136" t="s">
        <v>197</v>
      </c>
      <c r="E364" s="137" t="s">
        <v>559</v>
      </c>
      <c r="F364" s="138" t="s">
        <v>560</v>
      </c>
      <c r="G364" s="139" t="s">
        <v>561</v>
      </c>
      <c r="H364" s="140">
        <v>150</v>
      </c>
      <c r="I364" s="141"/>
      <c r="J364" s="142">
        <f>ROUND(I364*H364,2)</f>
        <v>0</v>
      </c>
      <c r="K364" s="138" t="s">
        <v>201</v>
      </c>
      <c r="L364" s="32"/>
      <c r="M364" s="143" t="s">
        <v>1</v>
      </c>
      <c r="N364" s="144" t="s">
        <v>42</v>
      </c>
      <c r="P364" s="145">
        <f>O364*H364</f>
        <v>0</v>
      </c>
      <c r="Q364" s="145">
        <v>0</v>
      </c>
      <c r="R364" s="145">
        <f>Q364*H364</f>
        <v>0</v>
      </c>
      <c r="S364" s="145">
        <v>0</v>
      </c>
      <c r="T364" s="146">
        <f>S364*H364</f>
        <v>0</v>
      </c>
      <c r="AR364" s="147" t="s">
        <v>562</v>
      </c>
      <c r="AT364" s="147" t="s">
        <v>197</v>
      </c>
      <c r="AU364" s="147" t="s">
        <v>84</v>
      </c>
      <c r="AY364" s="17" t="s">
        <v>195</v>
      </c>
      <c r="BE364" s="148">
        <f>IF(N364="základní",J364,0)</f>
        <v>0</v>
      </c>
      <c r="BF364" s="148">
        <f>IF(N364="snížená",J364,0)</f>
        <v>0</v>
      </c>
      <c r="BG364" s="148">
        <f>IF(N364="zákl. přenesená",J364,0)</f>
        <v>0</v>
      </c>
      <c r="BH364" s="148">
        <f>IF(N364="sníž. přenesená",J364,0)</f>
        <v>0</v>
      </c>
      <c r="BI364" s="148">
        <f>IF(N364="nulová",J364,0)</f>
        <v>0</v>
      </c>
      <c r="BJ364" s="17" t="s">
        <v>84</v>
      </c>
      <c r="BK364" s="148">
        <f>ROUND(I364*H364,2)</f>
        <v>0</v>
      </c>
      <c r="BL364" s="17" t="s">
        <v>562</v>
      </c>
      <c r="BM364" s="147" t="s">
        <v>563</v>
      </c>
    </row>
    <row r="365" spans="2:65" s="12" customFormat="1" ht="20.399999999999999">
      <c r="B365" s="149"/>
      <c r="D365" s="150" t="s">
        <v>204</v>
      </c>
      <c r="E365" s="151" t="s">
        <v>1</v>
      </c>
      <c r="F365" s="152" t="s">
        <v>564</v>
      </c>
      <c r="H365" s="151" t="s">
        <v>1</v>
      </c>
      <c r="I365" s="153"/>
      <c r="L365" s="149"/>
      <c r="M365" s="154"/>
      <c r="T365" s="155"/>
      <c r="AT365" s="151" t="s">
        <v>204</v>
      </c>
      <c r="AU365" s="151" t="s">
        <v>84</v>
      </c>
      <c r="AV365" s="12" t="s">
        <v>84</v>
      </c>
      <c r="AW365" s="12" t="s">
        <v>32</v>
      </c>
      <c r="AX365" s="12" t="s">
        <v>77</v>
      </c>
      <c r="AY365" s="151" t="s">
        <v>195</v>
      </c>
    </row>
    <row r="366" spans="2:65" s="13" customFormat="1" ht="10.199999999999999">
      <c r="B366" s="156"/>
      <c r="D366" s="150" t="s">
        <v>204</v>
      </c>
      <c r="E366" s="157" t="s">
        <v>1</v>
      </c>
      <c r="F366" s="158" t="s">
        <v>565</v>
      </c>
      <c r="H366" s="159">
        <v>150</v>
      </c>
      <c r="I366" s="160"/>
      <c r="L366" s="156"/>
      <c r="M366" s="180"/>
      <c r="N366" s="181"/>
      <c r="O366" s="181"/>
      <c r="P366" s="181"/>
      <c r="Q366" s="181"/>
      <c r="R366" s="181"/>
      <c r="S366" s="181"/>
      <c r="T366" s="182"/>
      <c r="AT366" s="157" t="s">
        <v>204</v>
      </c>
      <c r="AU366" s="157" t="s">
        <v>84</v>
      </c>
      <c r="AV366" s="13" t="s">
        <v>86</v>
      </c>
      <c r="AW366" s="13" t="s">
        <v>32</v>
      </c>
      <c r="AX366" s="13" t="s">
        <v>84</v>
      </c>
      <c r="AY366" s="157" t="s">
        <v>195</v>
      </c>
    </row>
    <row r="367" spans="2:65" s="1" customFormat="1" ht="6.9" customHeight="1">
      <c r="B367" s="44"/>
      <c r="C367" s="45"/>
      <c r="D367" s="45"/>
      <c r="E367" s="45"/>
      <c r="F367" s="45"/>
      <c r="G367" s="45"/>
      <c r="H367" s="45"/>
      <c r="I367" s="45"/>
      <c r="J367" s="45"/>
      <c r="K367" s="45"/>
      <c r="L367" s="32"/>
    </row>
  </sheetData>
  <sheetProtection algorithmName="SHA-512" hashValue="tSaRMXUymUWjvrTtFRO+vUwEJw5dkyTT+jASCtmZJm1F+4vx3TPkUcxodeEbTh/G/3UPBqLw0QZjQSIqktupog==" saltValue="fyq1xzJsXOANqy5oo8tGsy143SgJFMaF5s8/UNBnRsFOcaK1208anVRV7EhvSYRkbvjuY62z9+w8PA1sq/iSCg==" spinCount="100000" sheet="1" objects="1" scenarios="1" formatColumns="0" formatRows="0" autoFilter="0"/>
  <autoFilter ref="C137:K366" xr:uid="{00000000-0009-0000-0000-000001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148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2467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2806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ROUND((SUM(BE127:BE173)),  2)</f>
        <v>0</v>
      </c>
      <c r="I35" s="96">
        <v>0.21</v>
      </c>
      <c r="J35" s="86">
        <f>ROUND(((SUM(BE127:BE173))*I35),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ROUND((SUM(BF127:BF173)),  2)</f>
        <v>0</v>
      </c>
      <c r="I36" s="96">
        <v>0.15</v>
      </c>
      <c r="J36" s="86">
        <f>ROUND(((SUM(BF127:BF173))*I36),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ROUND((SUM(BG127:BG173)),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ROUND((SUM(BH127:BH173)),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ROUND((SUM(BI127:BI173)),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2467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03.6 - Silnoproud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J127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1790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8" customFormat="1" ht="24.9" customHeight="1">
      <c r="B100" s="108"/>
      <c r="D100" s="109" t="s">
        <v>1791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47" s="8" customFormat="1" ht="24.9" customHeight="1">
      <c r="B101" s="108"/>
      <c r="D101" s="109" t="s">
        <v>1792</v>
      </c>
      <c r="E101" s="110"/>
      <c r="F101" s="110"/>
      <c r="G101" s="110"/>
      <c r="H101" s="110"/>
      <c r="I101" s="110"/>
      <c r="J101" s="111">
        <f>J142</f>
        <v>0</v>
      </c>
      <c r="L101" s="108"/>
    </row>
    <row r="102" spans="2:47" s="8" customFormat="1" ht="24.9" customHeight="1">
      <c r="B102" s="108"/>
      <c r="D102" s="109" t="s">
        <v>1793</v>
      </c>
      <c r="E102" s="110"/>
      <c r="F102" s="110"/>
      <c r="G102" s="110"/>
      <c r="H102" s="110"/>
      <c r="I102" s="110"/>
      <c r="J102" s="111">
        <f>J145</f>
        <v>0</v>
      </c>
      <c r="L102" s="108"/>
    </row>
    <row r="103" spans="2:47" s="8" customFormat="1" ht="24.9" customHeight="1">
      <c r="B103" s="108"/>
      <c r="D103" s="109" t="s">
        <v>1794</v>
      </c>
      <c r="E103" s="110"/>
      <c r="F103" s="110"/>
      <c r="G103" s="110"/>
      <c r="H103" s="110"/>
      <c r="I103" s="110"/>
      <c r="J103" s="111">
        <f>J148</f>
        <v>0</v>
      </c>
      <c r="L103" s="108"/>
    </row>
    <row r="104" spans="2:47" s="8" customFormat="1" ht="24.9" customHeight="1">
      <c r="B104" s="108"/>
      <c r="D104" s="109" t="s">
        <v>1795</v>
      </c>
      <c r="E104" s="110"/>
      <c r="F104" s="110"/>
      <c r="G104" s="110"/>
      <c r="H104" s="110"/>
      <c r="I104" s="110"/>
      <c r="J104" s="111">
        <f>J163</f>
        <v>0</v>
      </c>
      <c r="L104" s="108"/>
    </row>
    <row r="105" spans="2:47" s="8" customFormat="1" ht="24.9" customHeight="1">
      <c r="B105" s="108"/>
      <c r="D105" s="109" t="s">
        <v>1796</v>
      </c>
      <c r="E105" s="110"/>
      <c r="F105" s="110"/>
      <c r="G105" s="110"/>
      <c r="H105" s="110"/>
      <c r="I105" s="110"/>
      <c r="J105" s="111">
        <f>J168</f>
        <v>0</v>
      </c>
      <c r="L105" s="108"/>
    </row>
    <row r="106" spans="2:47" s="1" customFormat="1" ht="21.75" customHeight="1">
      <c r="B106" s="32"/>
      <c r="L106" s="32"/>
    </row>
    <row r="107" spans="2:47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" customHeight="1">
      <c r="B112" s="32"/>
      <c r="C112" s="21" t="s">
        <v>180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43" t="str">
        <f>E7</f>
        <v>Rekonstrukce objektu garáží nákladních vozidel Trutnov</v>
      </c>
      <c r="F115" s="244"/>
      <c r="G115" s="244"/>
      <c r="H115" s="244"/>
      <c r="L115" s="32"/>
    </row>
    <row r="116" spans="2:63" ht="12" customHeight="1">
      <c r="B116" s="20"/>
      <c r="C116" s="27" t="s">
        <v>153</v>
      </c>
      <c r="L116" s="20"/>
    </row>
    <row r="117" spans="2:63" s="1" customFormat="1" ht="16.5" customHeight="1">
      <c r="B117" s="32"/>
      <c r="E117" s="243" t="s">
        <v>2467</v>
      </c>
      <c r="F117" s="245"/>
      <c r="G117" s="245"/>
      <c r="H117" s="245"/>
      <c r="L117" s="32"/>
    </row>
    <row r="118" spans="2:63" s="1" customFormat="1" ht="12" customHeight="1">
      <c r="B118" s="32"/>
      <c r="C118" s="27" t="s">
        <v>155</v>
      </c>
      <c r="L118" s="32"/>
    </row>
    <row r="119" spans="2:63" s="1" customFormat="1" ht="16.5" customHeight="1">
      <c r="B119" s="32"/>
      <c r="E119" s="208" t="str">
        <f>E11</f>
        <v>03.6 - Silnoproud</v>
      </c>
      <c r="F119" s="245"/>
      <c r="G119" s="245"/>
      <c r="H119" s="245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F14</f>
        <v>Trutnov</v>
      </c>
      <c r="I121" s="27" t="s">
        <v>22</v>
      </c>
      <c r="J121" s="52" t="str">
        <f>IF(J14="","",J14)</f>
        <v>9. 1. 2023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24</v>
      </c>
      <c r="F123" s="25" t="str">
        <f>E17</f>
        <v>Údržba silnic Královéhradeckého kraje a.s.</v>
      </c>
      <c r="I123" s="27" t="s">
        <v>30</v>
      </c>
      <c r="J123" s="30" t="str">
        <f>E23</f>
        <v>IRBOS s.r.o.</v>
      </c>
      <c r="L123" s="32"/>
    </row>
    <row r="124" spans="2:63" s="1" customFormat="1" ht="15.15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181</v>
      </c>
      <c r="D126" s="118" t="s">
        <v>62</v>
      </c>
      <c r="E126" s="118" t="s">
        <v>58</v>
      </c>
      <c r="F126" s="118" t="s">
        <v>59</v>
      </c>
      <c r="G126" s="118" t="s">
        <v>182</v>
      </c>
      <c r="H126" s="118" t="s">
        <v>183</v>
      </c>
      <c r="I126" s="118" t="s">
        <v>184</v>
      </c>
      <c r="J126" s="118" t="s">
        <v>159</v>
      </c>
      <c r="K126" s="119" t="s">
        <v>185</v>
      </c>
      <c r="L126" s="116"/>
      <c r="M126" s="59" t="s">
        <v>1</v>
      </c>
      <c r="N126" s="60" t="s">
        <v>41</v>
      </c>
      <c r="O126" s="60" t="s">
        <v>186</v>
      </c>
      <c r="P126" s="60" t="s">
        <v>187</v>
      </c>
      <c r="Q126" s="60" t="s">
        <v>188</v>
      </c>
      <c r="R126" s="60" t="s">
        <v>189</v>
      </c>
      <c r="S126" s="60" t="s">
        <v>190</v>
      </c>
      <c r="T126" s="61" t="s">
        <v>191</v>
      </c>
    </row>
    <row r="127" spans="2:63" s="1" customFormat="1" ht="22.8" customHeight="1">
      <c r="B127" s="32"/>
      <c r="C127" s="64" t="s">
        <v>192</v>
      </c>
      <c r="J127" s="120">
        <f>BK127</f>
        <v>0</v>
      </c>
      <c r="L127" s="32"/>
      <c r="M127" s="62"/>
      <c r="N127" s="53"/>
      <c r="O127" s="53"/>
      <c r="P127" s="121">
        <f>P128+P140+P142+P145+P148+P163+P168</f>
        <v>0</v>
      </c>
      <c r="Q127" s="53"/>
      <c r="R127" s="121">
        <f>R128+R140+R142+R145+R148+R163+R168</f>
        <v>0</v>
      </c>
      <c r="S127" s="53"/>
      <c r="T127" s="122">
        <f>T128+T140+T142+T145+T148+T163+T168</f>
        <v>0</v>
      </c>
      <c r="AT127" s="17" t="s">
        <v>76</v>
      </c>
      <c r="AU127" s="17" t="s">
        <v>161</v>
      </c>
      <c r="BK127" s="123">
        <f>BK128+BK140+BK142+BK145+BK148+BK163+BK168</f>
        <v>0</v>
      </c>
    </row>
    <row r="128" spans="2:63" s="11" customFormat="1" ht="25.95" customHeight="1">
      <c r="B128" s="124"/>
      <c r="D128" s="125" t="s">
        <v>76</v>
      </c>
      <c r="E128" s="126" t="s">
        <v>1698</v>
      </c>
      <c r="F128" s="126" t="s">
        <v>1803</v>
      </c>
      <c r="I128" s="127"/>
      <c r="J128" s="128">
        <f>BK128</f>
        <v>0</v>
      </c>
      <c r="L128" s="124"/>
      <c r="M128" s="129"/>
      <c r="P128" s="130">
        <f>SUM(P129:P139)</f>
        <v>0</v>
      </c>
      <c r="R128" s="130">
        <f>SUM(R129:R139)</f>
        <v>0</v>
      </c>
      <c r="T128" s="131">
        <f>SUM(T129:T139)</f>
        <v>0</v>
      </c>
      <c r="AR128" s="125" t="s">
        <v>84</v>
      </c>
      <c r="AT128" s="132" t="s">
        <v>76</v>
      </c>
      <c r="AU128" s="132" t="s">
        <v>77</v>
      </c>
      <c r="AY128" s="125" t="s">
        <v>195</v>
      </c>
      <c r="BK128" s="133">
        <f>SUM(BK129:BK139)</f>
        <v>0</v>
      </c>
    </row>
    <row r="129" spans="2:65" s="1" customFormat="1" ht="16.5" customHeight="1">
      <c r="B129" s="32"/>
      <c r="C129" s="136" t="s">
        <v>84</v>
      </c>
      <c r="D129" s="136" t="s">
        <v>197</v>
      </c>
      <c r="E129" s="137" t="s">
        <v>2807</v>
      </c>
      <c r="F129" s="138" t="s">
        <v>2808</v>
      </c>
      <c r="G129" s="139" t="s">
        <v>1704</v>
      </c>
      <c r="H129" s="140">
        <v>1</v>
      </c>
      <c r="I129" s="141"/>
      <c r="J129" s="142">
        <f t="shared" ref="J129:J139" si="0">ROUND(I129*H129,2)</f>
        <v>0</v>
      </c>
      <c r="K129" s="138" t="s">
        <v>1</v>
      </c>
      <c r="L129" s="32"/>
      <c r="M129" s="143" t="s">
        <v>1</v>
      </c>
      <c r="N129" s="144" t="s">
        <v>42</v>
      </c>
      <c r="P129" s="145">
        <f t="shared" ref="P129:P139" si="1">O129*H129</f>
        <v>0</v>
      </c>
      <c r="Q129" s="145">
        <v>0</v>
      </c>
      <c r="R129" s="145">
        <f t="shared" ref="R129:R139" si="2">Q129*H129</f>
        <v>0</v>
      </c>
      <c r="S129" s="145">
        <v>0</v>
      </c>
      <c r="T129" s="146">
        <f t="shared" ref="T129:T139" si="3">S129*H129</f>
        <v>0</v>
      </c>
      <c r="AR129" s="147" t="s">
        <v>202</v>
      </c>
      <c r="AT129" s="147" t="s">
        <v>197</v>
      </c>
      <c r="AU129" s="147" t="s">
        <v>84</v>
      </c>
      <c r="AY129" s="17" t="s">
        <v>195</v>
      </c>
      <c r="BE129" s="148">
        <f t="shared" ref="BE129:BE139" si="4">IF(N129="základní",J129,0)</f>
        <v>0</v>
      </c>
      <c r="BF129" s="148">
        <f t="shared" ref="BF129:BF139" si="5">IF(N129="snížená",J129,0)</f>
        <v>0</v>
      </c>
      <c r="BG129" s="148">
        <f t="shared" ref="BG129:BG139" si="6">IF(N129="zákl. přenesená",J129,0)</f>
        <v>0</v>
      </c>
      <c r="BH129" s="148">
        <f t="shared" ref="BH129:BH139" si="7">IF(N129="sníž. přenesená",J129,0)</f>
        <v>0</v>
      </c>
      <c r="BI129" s="148">
        <f t="shared" ref="BI129:BI139" si="8">IF(N129="nulová",J129,0)</f>
        <v>0</v>
      </c>
      <c r="BJ129" s="17" t="s">
        <v>84</v>
      </c>
      <c r="BK129" s="148">
        <f t="shared" ref="BK129:BK139" si="9">ROUND(I129*H129,2)</f>
        <v>0</v>
      </c>
      <c r="BL129" s="17" t="s">
        <v>202</v>
      </c>
      <c r="BM129" s="147" t="s">
        <v>2809</v>
      </c>
    </row>
    <row r="130" spans="2:65" s="1" customFormat="1" ht="16.5" customHeight="1">
      <c r="B130" s="32"/>
      <c r="C130" s="136" t="s">
        <v>86</v>
      </c>
      <c r="D130" s="136" t="s">
        <v>197</v>
      </c>
      <c r="E130" s="137" t="s">
        <v>2810</v>
      </c>
      <c r="F130" s="138" t="s">
        <v>2811</v>
      </c>
      <c r="G130" s="139" t="s">
        <v>523</v>
      </c>
      <c r="H130" s="140">
        <v>3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42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202</v>
      </c>
      <c r="AT130" s="147" t="s">
        <v>197</v>
      </c>
      <c r="AU130" s="147" t="s">
        <v>84</v>
      </c>
      <c r="AY130" s="17" t="s">
        <v>195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84</v>
      </c>
      <c r="BK130" s="148">
        <f t="shared" si="9"/>
        <v>0</v>
      </c>
      <c r="BL130" s="17" t="s">
        <v>202</v>
      </c>
      <c r="BM130" s="147" t="s">
        <v>2812</v>
      </c>
    </row>
    <row r="131" spans="2:65" s="1" customFormat="1" ht="24.15" customHeight="1">
      <c r="B131" s="32"/>
      <c r="C131" s="136" t="s">
        <v>100</v>
      </c>
      <c r="D131" s="136" t="s">
        <v>197</v>
      </c>
      <c r="E131" s="137" t="s">
        <v>1711</v>
      </c>
      <c r="F131" s="138" t="s">
        <v>1801</v>
      </c>
      <c r="G131" s="139" t="s">
        <v>523</v>
      </c>
      <c r="H131" s="140">
        <v>6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42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202</v>
      </c>
      <c r="AT131" s="147" t="s">
        <v>197</v>
      </c>
      <c r="AU131" s="147" t="s">
        <v>84</v>
      </c>
      <c r="AY131" s="17" t="s">
        <v>195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84</v>
      </c>
      <c r="BK131" s="148">
        <f t="shared" si="9"/>
        <v>0</v>
      </c>
      <c r="BL131" s="17" t="s">
        <v>202</v>
      </c>
      <c r="BM131" s="147" t="s">
        <v>2813</v>
      </c>
    </row>
    <row r="132" spans="2:65" s="1" customFormat="1" ht="16.5" customHeight="1">
      <c r="B132" s="32"/>
      <c r="C132" s="136" t="s">
        <v>202</v>
      </c>
      <c r="D132" s="136" t="s">
        <v>197</v>
      </c>
      <c r="E132" s="137" t="s">
        <v>1714</v>
      </c>
      <c r="F132" s="138" t="s">
        <v>1804</v>
      </c>
      <c r="G132" s="139" t="s">
        <v>329</v>
      </c>
      <c r="H132" s="140">
        <v>130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84</v>
      </c>
      <c r="BK132" s="148">
        <f t="shared" si="9"/>
        <v>0</v>
      </c>
      <c r="BL132" s="17" t="s">
        <v>202</v>
      </c>
      <c r="BM132" s="147" t="s">
        <v>2814</v>
      </c>
    </row>
    <row r="133" spans="2:65" s="1" customFormat="1" ht="16.5" customHeight="1">
      <c r="B133" s="32"/>
      <c r="C133" s="136" t="s">
        <v>225</v>
      </c>
      <c r="D133" s="136" t="s">
        <v>197</v>
      </c>
      <c r="E133" s="137" t="s">
        <v>1717</v>
      </c>
      <c r="F133" s="138" t="s">
        <v>1806</v>
      </c>
      <c r="G133" s="139" t="s">
        <v>329</v>
      </c>
      <c r="H133" s="140">
        <v>10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202</v>
      </c>
      <c r="BM133" s="147" t="s">
        <v>2815</v>
      </c>
    </row>
    <row r="134" spans="2:65" s="1" customFormat="1" ht="16.5" customHeight="1">
      <c r="B134" s="32"/>
      <c r="C134" s="136" t="s">
        <v>230</v>
      </c>
      <c r="D134" s="136" t="s">
        <v>197</v>
      </c>
      <c r="E134" s="137" t="s">
        <v>1722</v>
      </c>
      <c r="F134" s="138" t="s">
        <v>1808</v>
      </c>
      <c r="G134" s="139" t="s">
        <v>329</v>
      </c>
      <c r="H134" s="140">
        <v>25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202</v>
      </c>
      <c r="AT134" s="147" t="s">
        <v>197</v>
      </c>
      <c r="AU134" s="147" t="s">
        <v>84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202</v>
      </c>
      <c r="BM134" s="147" t="s">
        <v>2816</v>
      </c>
    </row>
    <row r="135" spans="2:65" s="1" customFormat="1" ht="16.5" customHeight="1">
      <c r="B135" s="32"/>
      <c r="C135" s="136" t="s">
        <v>234</v>
      </c>
      <c r="D135" s="136" t="s">
        <v>197</v>
      </c>
      <c r="E135" s="137" t="s">
        <v>1725</v>
      </c>
      <c r="F135" s="138" t="s">
        <v>1810</v>
      </c>
      <c r="G135" s="139" t="s">
        <v>329</v>
      </c>
      <c r="H135" s="140">
        <v>460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202</v>
      </c>
      <c r="AT135" s="147" t="s">
        <v>197</v>
      </c>
      <c r="AU135" s="147" t="s">
        <v>84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202</v>
      </c>
      <c r="BM135" s="147" t="s">
        <v>2817</v>
      </c>
    </row>
    <row r="136" spans="2:65" s="1" customFormat="1" ht="16.5" customHeight="1">
      <c r="B136" s="32"/>
      <c r="C136" s="136" t="s">
        <v>240</v>
      </c>
      <c r="D136" s="136" t="s">
        <v>197</v>
      </c>
      <c r="E136" s="137" t="s">
        <v>1728</v>
      </c>
      <c r="F136" s="138" t="s">
        <v>1812</v>
      </c>
      <c r="G136" s="139" t="s">
        <v>329</v>
      </c>
      <c r="H136" s="140">
        <v>840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202</v>
      </c>
      <c r="BM136" s="147" t="s">
        <v>2818</v>
      </c>
    </row>
    <row r="137" spans="2:65" s="1" customFormat="1" ht="16.5" customHeight="1">
      <c r="B137" s="32"/>
      <c r="C137" s="136" t="s">
        <v>246</v>
      </c>
      <c r="D137" s="136" t="s">
        <v>197</v>
      </c>
      <c r="E137" s="137" t="s">
        <v>1731</v>
      </c>
      <c r="F137" s="138" t="s">
        <v>1814</v>
      </c>
      <c r="G137" s="139" t="s">
        <v>329</v>
      </c>
      <c r="H137" s="140">
        <v>630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202</v>
      </c>
      <c r="BM137" s="147" t="s">
        <v>2819</v>
      </c>
    </row>
    <row r="138" spans="2:65" s="1" customFormat="1" ht="16.5" customHeight="1">
      <c r="B138" s="32"/>
      <c r="C138" s="136" t="s">
        <v>253</v>
      </c>
      <c r="D138" s="136" t="s">
        <v>197</v>
      </c>
      <c r="E138" s="137" t="s">
        <v>1739</v>
      </c>
      <c r="F138" s="138" t="s">
        <v>1818</v>
      </c>
      <c r="G138" s="139" t="s">
        <v>329</v>
      </c>
      <c r="H138" s="140">
        <v>390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202</v>
      </c>
      <c r="BM138" s="147" t="s">
        <v>2820</v>
      </c>
    </row>
    <row r="139" spans="2:65" s="1" customFormat="1" ht="16.5" customHeight="1">
      <c r="B139" s="32"/>
      <c r="C139" s="136" t="s">
        <v>257</v>
      </c>
      <c r="D139" s="136" t="s">
        <v>197</v>
      </c>
      <c r="E139" s="137" t="s">
        <v>1743</v>
      </c>
      <c r="F139" s="138" t="s">
        <v>1820</v>
      </c>
      <c r="G139" s="139" t="s">
        <v>329</v>
      </c>
      <c r="H139" s="140">
        <v>5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202</v>
      </c>
      <c r="BM139" s="147" t="s">
        <v>2821</v>
      </c>
    </row>
    <row r="140" spans="2:65" s="11" customFormat="1" ht="25.95" customHeight="1">
      <c r="B140" s="124"/>
      <c r="D140" s="125" t="s">
        <v>76</v>
      </c>
      <c r="E140" s="126" t="s">
        <v>1700</v>
      </c>
      <c r="F140" s="126" t="s">
        <v>1822</v>
      </c>
      <c r="I140" s="127"/>
      <c r="J140" s="128">
        <f>BK140</f>
        <v>0</v>
      </c>
      <c r="L140" s="124"/>
      <c r="M140" s="129"/>
      <c r="P140" s="130">
        <f>P141</f>
        <v>0</v>
      </c>
      <c r="R140" s="130">
        <f>R141</f>
        <v>0</v>
      </c>
      <c r="T140" s="131">
        <f>T141</f>
        <v>0</v>
      </c>
      <c r="AR140" s="125" t="s">
        <v>84</v>
      </c>
      <c r="AT140" s="132" t="s">
        <v>76</v>
      </c>
      <c r="AU140" s="132" t="s">
        <v>77</v>
      </c>
      <c r="AY140" s="125" t="s">
        <v>195</v>
      </c>
      <c r="BK140" s="133">
        <f>BK141</f>
        <v>0</v>
      </c>
    </row>
    <row r="141" spans="2:65" s="1" customFormat="1" ht="16.5" customHeight="1">
      <c r="B141" s="32"/>
      <c r="C141" s="136" t="s">
        <v>262</v>
      </c>
      <c r="D141" s="136" t="s">
        <v>197</v>
      </c>
      <c r="E141" s="137" t="s">
        <v>1753</v>
      </c>
      <c r="F141" s="138" t="s">
        <v>1827</v>
      </c>
      <c r="G141" s="139" t="s">
        <v>523</v>
      </c>
      <c r="H141" s="140">
        <v>7</v>
      </c>
      <c r="I141" s="141"/>
      <c r="J141" s="142">
        <f>ROUND(I141*H141,2)</f>
        <v>0</v>
      </c>
      <c r="K141" s="138" t="s">
        <v>1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202</v>
      </c>
      <c r="AT141" s="147" t="s">
        <v>197</v>
      </c>
      <c r="AU141" s="147" t="s">
        <v>84</v>
      </c>
      <c r="AY141" s="17" t="s">
        <v>195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84</v>
      </c>
      <c r="BK141" s="148">
        <f>ROUND(I141*H141,2)</f>
        <v>0</v>
      </c>
      <c r="BL141" s="17" t="s">
        <v>202</v>
      </c>
      <c r="BM141" s="147" t="s">
        <v>2822</v>
      </c>
    </row>
    <row r="142" spans="2:65" s="11" customFormat="1" ht="25.95" customHeight="1">
      <c r="B142" s="124"/>
      <c r="D142" s="125" t="s">
        <v>76</v>
      </c>
      <c r="E142" s="126" t="s">
        <v>1709</v>
      </c>
      <c r="F142" s="126" t="s">
        <v>1833</v>
      </c>
      <c r="I142" s="127"/>
      <c r="J142" s="128">
        <f>BK142</f>
        <v>0</v>
      </c>
      <c r="L142" s="124"/>
      <c r="M142" s="129"/>
      <c r="P142" s="130">
        <f>SUM(P143:P144)</f>
        <v>0</v>
      </c>
      <c r="R142" s="130">
        <f>SUM(R143:R144)</f>
        <v>0</v>
      </c>
      <c r="T142" s="131">
        <f>SUM(T143:T144)</f>
        <v>0</v>
      </c>
      <c r="AR142" s="125" t="s">
        <v>84</v>
      </c>
      <c r="AT142" s="132" t="s">
        <v>76</v>
      </c>
      <c r="AU142" s="132" t="s">
        <v>77</v>
      </c>
      <c r="AY142" s="125" t="s">
        <v>195</v>
      </c>
      <c r="BK142" s="133">
        <f>SUM(BK143:BK144)</f>
        <v>0</v>
      </c>
    </row>
    <row r="143" spans="2:65" s="1" customFormat="1" ht="16.5" customHeight="1">
      <c r="B143" s="32"/>
      <c r="C143" s="136" t="s">
        <v>270</v>
      </c>
      <c r="D143" s="136" t="s">
        <v>197</v>
      </c>
      <c r="E143" s="137" t="s">
        <v>1765</v>
      </c>
      <c r="F143" s="138" t="s">
        <v>1834</v>
      </c>
      <c r="G143" s="139" t="s">
        <v>523</v>
      </c>
      <c r="H143" s="140">
        <v>55</v>
      </c>
      <c r="I143" s="141"/>
      <c r="J143" s="142">
        <f>ROUND(I143*H143,2)</f>
        <v>0</v>
      </c>
      <c r="K143" s="138" t="s">
        <v>1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202</v>
      </c>
      <c r="AT143" s="147" t="s">
        <v>197</v>
      </c>
      <c r="AU143" s="147" t="s">
        <v>84</v>
      </c>
      <c r="AY143" s="17" t="s">
        <v>195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84</v>
      </c>
      <c r="BK143" s="148">
        <f>ROUND(I143*H143,2)</f>
        <v>0</v>
      </c>
      <c r="BL143" s="17" t="s">
        <v>202</v>
      </c>
      <c r="BM143" s="147" t="s">
        <v>2823</v>
      </c>
    </row>
    <row r="144" spans="2:65" s="1" customFormat="1" ht="16.5" customHeight="1">
      <c r="B144" s="32"/>
      <c r="C144" s="136" t="s">
        <v>287</v>
      </c>
      <c r="D144" s="136" t="s">
        <v>197</v>
      </c>
      <c r="E144" s="137" t="s">
        <v>1768</v>
      </c>
      <c r="F144" s="138" t="s">
        <v>1836</v>
      </c>
      <c r="G144" s="139" t="s">
        <v>523</v>
      </c>
      <c r="H144" s="140">
        <v>260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2824</v>
      </c>
    </row>
    <row r="145" spans="2:65" s="11" customFormat="1" ht="25.95" customHeight="1">
      <c r="B145" s="124"/>
      <c r="D145" s="125" t="s">
        <v>76</v>
      </c>
      <c r="E145" s="126" t="s">
        <v>1720</v>
      </c>
      <c r="F145" s="126" t="s">
        <v>1838</v>
      </c>
      <c r="I145" s="127"/>
      <c r="J145" s="128">
        <f>BK145</f>
        <v>0</v>
      </c>
      <c r="L145" s="124"/>
      <c r="M145" s="129"/>
      <c r="P145" s="130">
        <f>SUM(P146:P147)</f>
        <v>0</v>
      </c>
      <c r="R145" s="130">
        <f>SUM(R146:R147)</f>
        <v>0</v>
      </c>
      <c r="T145" s="131">
        <f>SUM(T146:T147)</f>
        <v>0</v>
      </c>
      <c r="AR145" s="125" t="s">
        <v>84</v>
      </c>
      <c r="AT145" s="132" t="s">
        <v>76</v>
      </c>
      <c r="AU145" s="132" t="s">
        <v>77</v>
      </c>
      <c r="AY145" s="125" t="s">
        <v>195</v>
      </c>
      <c r="BK145" s="133">
        <f>SUM(BK146:BK147)</f>
        <v>0</v>
      </c>
    </row>
    <row r="146" spans="2:65" s="1" customFormat="1" ht="24.15" customHeight="1">
      <c r="B146" s="32"/>
      <c r="C146" s="136" t="s">
        <v>8</v>
      </c>
      <c r="D146" s="136" t="s">
        <v>197</v>
      </c>
      <c r="E146" s="137" t="s">
        <v>1771</v>
      </c>
      <c r="F146" s="138" t="s">
        <v>1839</v>
      </c>
      <c r="G146" s="139" t="s">
        <v>329</v>
      </c>
      <c r="H146" s="140">
        <v>70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42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202</v>
      </c>
      <c r="AT146" s="147" t="s">
        <v>197</v>
      </c>
      <c r="AU146" s="147" t="s">
        <v>84</v>
      </c>
      <c r="AY146" s="17" t="s">
        <v>195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84</v>
      </c>
      <c r="BK146" s="148">
        <f>ROUND(I146*H146,2)</f>
        <v>0</v>
      </c>
      <c r="BL146" s="17" t="s">
        <v>202</v>
      </c>
      <c r="BM146" s="147" t="s">
        <v>2825</v>
      </c>
    </row>
    <row r="147" spans="2:65" s="1" customFormat="1" ht="16.5" customHeight="1">
      <c r="B147" s="32"/>
      <c r="C147" s="136" t="s">
        <v>300</v>
      </c>
      <c r="D147" s="136" t="s">
        <v>197</v>
      </c>
      <c r="E147" s="137" t="s">
        <v>1774</v>
      </c>
      <c r="F147" s="138" t="s">
        <v>1779</v>
      </c>
      <c r="G147" s="139" t="s">
        <v>329</v>
      </c>
      <c r="H147" s="140">
        <v>240</v>
      </c>
      <c r="I147" s="141"/>
      <c r="J147" s="142">
        <f>ROUND(I147*H147,2)</f>
        <v>0</v>
      </c>
      <c r="K147" s="138" t="s">
        <v>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84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2826</v>
      </c>
    </row>
    <row r="148" spans="2:65" s="11" customFormat="1" ht="25.95" customHeight="1">
      <c r="B148" s="124"/>
      <c r="D148" s="125" t="s">
        <v>76</v>
      </c>
      <c r="E148" s="126" t="s">
        <v>1734</v>
      </c>
      <c r="F148" s="126" t="s">
        <v>1844</v>
      </c>
      <c r="I148" s="127"/>
      <c r="J148" s="128">
        <f>BK148</f>
        <v>0</v>
      </c>
      <c r="L148" s="124"/>
      <c r="M148" s="129"/>
      <c r="P148" s="130">
        <f>SUM(P149:P162)</f>
        <v>0</v>
      </c>
      <c r="R148" s="130">
        <f>SUM(R149:R162)</f>
        <v>0</v>
      </c>
      <c r="T148" s="131">
        <f>SUM(T149:T162)</f>
        <v>0</v>
      </c>
      <c r="AR148" s="125" t="s">
        <v>84</v>
      </c>
      <c r="AT148" s="132" t="s">
        <v>76</v>
      </c>
      <c r="AU148" s="132" t="s">
        <v>77</v>
      </c>
      <c r="AY148" s="125" t="s">
        <v>195</v>
      </c>
      <c r="BK148" s="133">
        <f>SUM(BK149:BK162)</f>
        <v>0</v>
      </c>
    </row>
    <row r="149" spans="2:65" s="1" customFormat="1" ht="16.5" customHeight="1">
      <c r="B149" s="32"/>
      <c r="C149" s="136" t="s">
        <v>306</v>
      </c>
      <c r="D149" s="136" t="s">
        <v>197</v>
      </c>
      <c r="E149" s="137" t="s">
        <v>1781</v>
      </c>
      <c r="F149" s="138" t="s">
        <v>1845</v>
      </c>
      <c r="G149" s="139" t="s">
        <v>523</v>
      </c>
      <c r="H149" s="140">
        <v>1</v>
      </c>
      <c r="I149" s="141"/>
      <c r="J149" s="142">
        <f t="shared" ref="J149:J162" si="10">ROUND(I149*H149,2)</f>
        <v>0</v>
      </c>
      <c r="K149" s="138" t="s">
        <v>1</v>
      </c>
      <c r="L149" s="32"/>
      <c r="M149" s="143" t="s">
        <v>1</v>
      </c>
      <c r="N149" s="144" t="s">
        <v>42</v>
      </c>
      <c r="P149" s="145">
        <f t="shared" ref="P149:P162" si="11">O149*H149</f>
        <v>0</v>
      </c>
      <c r="Q149" s="145">
        <v>0</v>
      </c>
      <c r="R149" s="145">
        <f t="shared" ref="R149:R162" si="12">Q149*H149</f>
        <v>0</v>
      </c>
      <c r="S149" s="145">
        <v>0</v>
      </c>
      <c r="T149" s="146">
        <f t="shared" ref="T149:T162" si="13">S149*H149</f>
        <v>0</v>
      </c>
      <c r="AR149" s="147" t="s">
        <v>202</v>
      </c>
      <c r="AT149" s="147" t="s">
        <v>197</v>
      </c>
      <c r="AU149" s="147" t="s">
        <v>84</v>
      </c>
      <c r="AY149" s="17" t="s">
        <v>195</v>
      </c>
      <c r="BE149" s="148">
        <f t="shared" ref="BE149:BE162" si="14">IF(N149="základní",J149,0)</f>
        <v>0</v>
      </c>
      <c r="BF149" s="148">
        <f t="shared" ref="BF149:BF162" si="15">IF(N149="snížená",J149,0)</f>
        <v>0</v>
      </c>
      <c r="BG149" s="148">
        <f t="shared" ref="BG149:BG162" si="16">IF(N149="zákl. přenesená",J149,0)</f>
        <v>0</v>
      </c>
      <c r="BH149" s="148">
        <f t="shared" ref="BH149:BH162" si="17">IF(N149="sníž. přenesená",J149,0)</f>
        <v>0</v>
      </c>
      <c r="BI149" s="148">
        <f t="shared" ref="BI149:BI162" si="18">IF(N149="nulová",J149,0)</f>
        <v>0</v>
      </c>
      <c r="BJ149" s="17" t="s">
        <v>84</v>
      </c>
      <c r="BK149" s="148">
        <f t="shared" ref="BK149:BK162" si="19">ROUND(I149*H149,2)</f>
        <v>0</v>
      </c>
      <c r="BL149" s="17" t="s">
        <v>202</v>
      </c>
      <c r="BM149" s="147" t="s">
        <v>2827</v>
      </c>
    </row>
    <row r="150" spans="2:65" s="1" customFormat="1" ht="16.5" customHeight="1">
      <c r="B150" s="32"/>
      <c r="C150" s="136" t="s">
        <v>311</v>
      </c>
      <c r="D150" s="136" t="s">
        <v>197</v>
      </c>
      <c r="E150" s="137" t="s">
        <v>1783</v>
      </c>
      <c r="F150" s="138" t="s">
        <v>1847</v>
      </c>
      <c r="G150" s="139" t="s">
        <v>523</v>
      </c>
      <c r="H150" s="140">
        <v>4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42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202</v>
      </c>
      <c r="AT150" s="147" t="s">
        <v>197</v>
      </c>
      <c r="AU150" s="147" t="s">
        <v>84</v>
      </c>
      <c r="AY150" s="17" t="s">
        <v>195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84</v>
      </c>
      <c r="BK150" s="148">
        <f t="shared" si="19"/>
        <v>0</v>
      </c>
      <c r="BL150" s="17" t="s">
        <v>202</v>
      </c>
      <c r="BM150" s="147" t="s">
        <v>2828</v>
      </c>
    </row>
    <row r="151" spans="2:65" s="1" customFormat="1" ht="16.5" customHeight="1">
      <c r="B151" s="32"/>
      <c r="C151" s="136" t="s">
        <v>317</v>
      </c>
      <c r="D151" s="136" t="s">
        <v>197</v>
      </c>
      <c r="E151" s="137" t="s">
        <v>1849</v>
      </c>
      <c r="F151" s="138" t="s">
        <v>1850</v>
      </c>
      <c r="G151" s="139" t="s">
        <v>329</v>
      </c>
      <c r="H151" s="140">
        <v>105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42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84</v>
      </c>
      <c r="BK151" s="148">
        <f t="shared" si="19"/>
        <v>0</v>
      </c>
      <c r="BL151" s="17" t="s">
        <v>202</v>
      </c>
      <c r="BM151" s="147" t="s">
        <v>2829</v>
      </c>
    </row>
    <row r="152" spans="2:65" s="1" customFormat="1" ht="16.5" customHeight="1">
      <c r="B152" s="32"/>
      <c r="C152" s="136" t="s">
        <v>321</v>
      </c>
      <c r="D152" s="136" t="s">
        <v>197</v>
      </c>
      <c r="E152" s="137" t="s">
        <v>1852</v>
      </c>
      <c r="F152" s="138" t="s">
        <v>1853</v>
      </c>
      <c r="G152" s="139" t="s">
        <v>523</v>
      </c>
      <c r="H152" s="140">
        <v>60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42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84</v>
      </c>
      <c r="BK152" s="148">
        <f t="shared" si="19"/>
        <v>0</v>
      </c>
      <c r="BL152" s="17" t="s">
        <v>202</v>
      </c>
      <c r="BM152" s="147" t="s">
        <v>2830</v>
      </c>
    </row>
    <row r="153" spans="2:65" s="1" customFormat="1" ht="16.5" customHeight="1">
      <c r="B153" s="32"/>
      <c r="C153" s="136" t="s">
        <v>7</v>
      </c>
      <c r="D153" s="136" t="s">
        <v>197</v>
      </c>
      <c r="E153" s="137" t="s">
        <v>1855</v>
      </c>
      <c r="F153" s="138" t="s">
        <v>1856</v>
      </c>
      <c r="G153" s="139" t="s">
        <v>523</v>
      </c>
      <c r="H153" s="140">
        <v>35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42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84</v>
      </c>
      <c r="BK153" s="148">
        <f t="shared" si="19"/>
        <v>0</v>
      </c>
      <c r="BL153" s="17" t="s">
        <v>202</v>
      </c>
      <c r="BM153" s="147" t="s">
        <v>2831</v>
      </c>
    </row>
    <row r="154" spans="2:65" s="1" customFormat="1" ht="16.5" customHeight="1">
      <c r="B154" s="32"/>
      <c r="C154" s="136" t="s">
        <v>333</v>
      </c>
      <c r="D154" s="136" t="s">
        <v>197</v>
      </c>
      <c r="E154" s="137" t="s">
        <v>1858</v>
      </c>
      <c r="F154" s="138" t="s">
        <v>1859</v>
      </c>
      <c r="G154" s="139" t="s">
        <v>523</v>
      </c>
      <c r="H154" s="140">
        <v>18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42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202</v>
      </c>
      <c r="AT154" s="147" t="s">
        <v>197</v>
      </c>
      <c r="AU154" s="147" t="s">
        <v>84</v>
      </c>
      <c r="AY154" s="17" t="s">
        <v>195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84</v>
      </c>
      <c r="BK154" s="148">
        <f t="shared" si="19"/>
        <v>0</v>
      </c>
      <c r="BL154" s="17" t="s">
        <v>202</v>
      </c>
      <c r="BM154" s="147" t="s">
        <v>2832</v>
      </c>
    </row>
    <row r="155" spans="2:65" s="1" customFormat="1" ht="21.75" customHeight="1">
      <c r="B155" s="32"/>
      <c r="C155" s="136" t="s">
        <v>340</v>
      </c>
      <c r="D155" s="136" t="s">
        <v>197</v>
      </c>
      <c r="E155" s="137" t="s">
        <v>1861</v>
      </c>
      <c r="F155" s="138" t="s">
        <v>1862</v>
      </c>
      <c r="G155" s="139" t="s">
        <v>523</v>
      </c>
      <c r="H155" s="140">
        <v>16</v>
      </c>
      <c r="I155" s="141"/>
      <c r="J155" s="142">
        <f t="shared" si="10"/>
        <v>0</v>
      </c>
      <c r="K155" s="138" t="s">
        <v>1</v>
      </c>
      <c r="L155" s="32"/>
      <c r="M155" s="143" t="s">
        <v>1</v>
      </c>
      <c r="N155" s="144" t="s">
        <v>42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202</v>
      </c>
      <c r="AT155" s="147" t="s">
        <v>197</v>
      </c>
      <c r="AU155" s="147" t="s">
        <v>84</v>
      </c>
      <c r="AY155" s="17" t="s">
        <v>195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84</v>
      </c>
      <c r="BK155" s="148">
        <f t="shared" si="19"/>
        <v>0</v>
      </c>
      <c r="BL155" s="17" t="s">
        <v>202</v>
      </c>
      <c r="BM155" s="147" t="s">
        <v>2833</v>
      </c>
    </row>
    <row r="156" spans="2:65" s="1" customFormat="1" ht="16.5" customHeight="1">
      <c r="B156" s="32"/>
      <c r="C156" s="136" t="s">
        <v>346</v>
      </c>
      <c r="D156" s="136" t="s">
        <v>197</v>
      </c>
      <c r="E156" s="137" t="s">
        <v>1864</v>
      </c>
      <c r="F156" s="138" t="s">
        <v>1865</v>
      </c>
      <c r="G156" s="139" t="s">
        <v>523</v>
      </c>
      <c r="H156" s="140">
        <v>16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42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202</v>
      </c>
      <c r="AT156" s="147" t="s">
        <v>197</v>
      </c>
      <c r="AU156" s="147" t="s">
        <v>84</v>
      </c>
      <c r="AY156" s="17" t="s">
        <v>195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84</v>
      </c>
      <c r="BK156" s="148">
        <f t="shared" si="19"/>
        <v>0</v>
      </c>
      <c r="BL156" s="17" t="s">
        <v>202</v>
      </c>
      <c r="BM156" s="147" t="s">
        <v>2834</v>
      </c>
    </row>
    <row r="157" spans="2:65" s="1" customFormat="1" ht="16.5" customHeight="1">
      <c r="B157" s="32"/>
      <c r="C157" s="136" t="s">
        <v>352</v>
      </c>
      <c r="D157" s="136" t="s">
        <v>197</v>
      </c>
      <c r="E157" s="137" t="s">
        <v>1867</v>
      </c>
      <c r="F157" s="138" t="s">
        <v>1868</v>
      </c>
      <c r="G157" s="139" t="s">
        <v>523</v>
      </c>
      <c r="H157" s="140">
        <v>8</v>
      </c>
      <c r="I157" s="141"/>
      <c r="J157" s="142">
        <f t="shared" si="10"/>
        <v>0</v>
      </c>
      <c r="K157" s="138" t="s">
        <v>1</v>
      </c>
      <c r="L157" s="32"/>
      <c r="M157" s="143" t="s">
        <v>1</v>
      </c>
      <c r="N157" s="144" t="s">
        <v>42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202</v>
      </c>
      <c r="AT157" s="147" t="s">
        <v>197</v>
      </c>
      <c r="AU157" s="147" t="s">
        <v>84</v>
      </c>
      <c r="AY157" s="17" t="s">
        <v>195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84</v>
      </c>
      <c r="BK157" s="148">
        <f t="shared" si="19"/>
        <v>0</v>
      </c>
      <c r="BL157" s="17" t="s">
        <v>202</v>
      </c>
      <c r="BM157" s="147" t="s">
        <v>2835</v>
      </c>
    </row>
    <row r="158" spans="2:65" s="1" customFormat="1" ht="16.5" customHeight="1">
      <c r="B158" s="32"/>
      <c r="C158" s="136" t="s">
        <v>206</v>
      </c>
      <c r="D158" s="136" t="s">
        <v>197</v>
      </c>
      <c r="E158" s="137" t="s">
        <v>1870</v>
      </c>
      <c r="F158" s="138" t="s">
        <v>1871</v>
      </c>
      <c r="G158" s="139" t="s">
        <v>523</v>
      </c>
      <c r="H158" s="140">
        <v>1</v>
      </c>
      <c r="I158" s="141"/>
      <c r="J158" s="142">
        <f t="shared" si="10"/>
        <v>0</v>
      </c>
      <c r="K158" s="138" t="s">
        <v>1</v>
      </c>
      <c r="L158" s="32"/>
      <c r="M158" s="143" t="s">
        <v>1</v>
      </c>
      <c r="N158" s="144" t="s">
        <v>42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202</v>
      </c>
      <c r="AT158" s="147" t="s">
        <v>197</v>
      </c>
      <c r="AU158" s="147" t="s">
        <v>84</v>
      </c>
      <c r="AY158" s="17" t="s">
        <v>195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7" t="s">
        <v>84</v>
      </c>
      <c r="BK158" s="148">
        <f t="shared" si="19"/>
        <v>0</v>
      </c>
      <c r="BL158" s="17" t="s">
        <v>202</v>
      </c>
      <c r="BM158" s="147" t="s">
        <v>2836</v>
      </c>
    </row>
    <row r="159" spans="2:65" s="1" customFormat="1" ht="16.5" customHeight="1">
      <c r="B159" s="32"/>
      <c r="C159" s="136" t="s">
        <v>369</v>
      </c>
      <c r="D159" s="136" t="s">
        <v>197</v>
      </c>
      <c r="E159" s="137" t="s">
        <v>1873</v>
      </c>
      <c r="F159" s="138" t="s">
        <v>1874</v>
      </c>
      <c r="G159" s="139" t="s">
        <v>523</v>
      </c>
      <c r="H159" s="140">
        <v>6</v>
      </c>
      <c r="I159" s="141"/>
      <c r="J159" s="142">
        <f t="shared" si="10"/>
        <v>0</v>
      </c>
      <c r="K159" s="138" t="s">
        <v>1</v>
      </c>
      <c r="L159" s="32"/>
      <c r="M159" s="143" t="s">
        <v>1</v>
      </c>
      <c r="N159" s="144" t="s">
        <v>42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202</v>
      </c>
      <c r="AT159" s="147" t="s">
        <v>197</v>
      </c>
      <c r="AU159" s="147" t="s">
        <v>84</v>
      </c>
      <c r="AY159" s="17" t="s">
        <v>195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7" t="s">
        <v>84</v>
      </c>
      <c r="BK159" s="148">
        <f t="shared" si="19"/>
        <v>0</v>
      </c>
      <c r="BL159" s="17" t="s">
        <v>202</v>
      </c>
      <c r="BM159" s="147" t="s">
        <v>2837</v>
      </c>
    </row>
    <row r="160" spans="2:65" s="1" customFormat="1" ht="16.5" customHeight="1">
      <c r="B160" s="32"/>
      <c r="C160" s="136" t="s">
        <v>373</v>
      </c>
      <c r="D160" s="136" t="s">
        <v>197</v>
      </c>
      <c r="E160" s="137" t="s">
        <v>1876</v>
      </c>
      <c r="F160" s="138" t="s">
        <v>1877</v>
      </c>
      <c r="G160" s="139" t="s">
        <v>1878</v>
      </c>
      <c r="H160" s="140">
        <v>70</v>
      </c>
      <c r="I160" s="141"/>
      <c r="J160" s="142">
        <f t="shared" si="10"/>
        <v>0</v>
      </c>
      <c r="K160" s="138" t="s">
        <v>1</v>
      </c>
      <c r="L160" s="32"/>
      <c r="M160" s="143" t="s">
        <v>1</v>
      </c>
      <c r="N160" s="144" t="s">
        <v>42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202</v>
      </c>
      <c r="AT160" s="147" t="s">
        <v>197</v>
      </c>
      <c r="AU160" s="147" t="s">
        <v>84</v>
      </c>
      <c r="AY160" s="17" t="s">
        <v>195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7" t="s">
        <v>84</v>
      </c>
      <c r="BK160" s="148">
        <f t="shared" si="19"/>
        <v>0</v>
      </c>
      <c r="BL160" s="17" t="s">
        <v>202</v>
      </c>
      <c r="BM160" s="147" t="s">
        <v>2838</v>
      </c>
    </row>
    <row r="161" spans="2:65" s="1" customFormat="1" ht="16.5" customHeight="1">
      <c r="B161" s="32"/>
      <c r="C161" s="136" t="s">
        <v>378</v>
      </c>
      <c r="D161" s="136" t="s">
        <v>197</v>
      </c>
      <c r="E161" s="137" t="s">
        <v>1880</v>
      </c>
      <c r="F161" s="138" t="s">
        <v>1881</v>
      </c>
      <c r="G161" s="139" t="s">
        <v>561</v>
      </c>
      <c r="H161" s="140">
        <v>65</v>
      </c>
      <c r="I161" s="141"/>
      <c r="J161" s="142">
        <f t="shared" si="10"/>
        <v>0</v>
      </c>
      <c r="K161" s="138" t="s">
        <v>1</v>
      </c>
      <c r="L161" s="32"/>
      <c r="M161" s="143" t="s">
        <v>1</v>
      </c>
      <c r="N161" s="144" t="s">
        <v>42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202</v>
      </c>
      <c r="AT161" s="147" t="s">
        <v>197</v>
      </c>
      <c r="AU161" s="147" t="s">
        <v>84</v>
      </c>
      <c r="AY161" s="17" t="s">
        <v>195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7" t="s">
        <v>84</v>
      </c>
      <c r="BK161" s="148">
        <f t="shared" si="19"/>
        <v>0</v>
      </c>
      <c r="BL161" s="17" t="s">
        <v>202</v>
      </c>
      <c r="BM161" s="147" t="s">
        <v>2839</v>
      </c>
    </row>
    <row r="162" spans="2:65" s="1" customFormat="1" ht="16.5" customHeight="1">
      <c r="B162" s="32"/>
      <c r="C162" s="136" t="s">
        <v>383</v>
      </c>
      <c r="D162" s="136" t="s">
        <v>197</v>
      </c>
      <c r="E162" s="137" t="s">
        <v>1883</v>
      </c>
      <c r="F162" s="138" t="s">
        <v>1884</v>
      </c>
      <c r="G162" s="139" t="s">
        <v>432</v>
      </c>
      <c r="H162" s="140">
        <v>1</v>
      </c>
      <c r="I162" s="141"/>
      <c r="J162" s="142">
        <f t="shared" si="10"/>
        <v>0</v>
      </c>
      <c r="K162" s="138" t="s">
        <v>1</v>
      </c>
      <c r="L162" s="32"/>
      <c r="M162" s="143" t="s">
        <v>1</v>
      </c>
      <c r="N162" s="144" t="s">
        <v>42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202</v>
      </c>
      <c r="AT162" s="147" t="s">
        <v>197</v>
      </c>
      <c r="AU162" s="147" t="s">
        <v>84</v>
      </c>
      <c r="AY162" s="17" t="s">
        <v>195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7" t="s">
        <v>84</v>
      </c>
      <c r="BK162" s="148">
        <f t="shared" si="19"/>
        <v>0</v>
      </c>
      <c r="BL162" s="17" t="s">
        <v>202</v>
      </c>
      <c r="BM162" s="147" t="s">
        <v>2840</v>
      </c>
    </row>
    <row r="163" spans="2:65" s="11" customFormat="1" ht="25.95" customHeight="1">
      <c r="B163" s="124"/>
      <c r="D163" s="125" t="s">
        <v>76</v>
      </c>
      <c r="E163" s="126" t="s">
        <v>1760</v>
      </c>
      <c r="F163" s="126" t="s">
        <v>1886</v>
      </c>
      <c r="I163" s="127"/>
      <c r="J163" s="128">
        <f>BK163</f>
        <v>0</v>
      </c>
      <c r="L163" s="124"/>
      <c r="M163" s="129"/>
      <c r="P163" s="130">
        <f>SUM(P164:P167)</f>
        <v>0</v>
      </c>
      <c r="R163" s="130">
        <f>SUM(R164:R167)</f>
        <v>0</v>
      </c>
      <c r="T163" s="131">
        <f>SUM(T164:T167)</f>
        <v>0</v>
      </c>
      <c r="AR163" s="125" t="s">
        <v>84</v>
      </c>
      <c r="AT163" s="132" t="s">
        <v>76</v>
      </c>
      <c r="AU163" s="132" t="s">
        <v>77</v>
      </c>
      <c r="AY163" s="125" t="s">
        <v>195</v>
      </c>
      <c r="BK163" s="133">
        <f>SUM(BK164:BK167)</f>
        <v>0</v>
      </c>
    </row>
    <row r="164" spans="2:65" s="1" customFormat="1" ht="24.15" customHeight="1">
      <c r="B164" s="32"/>
      <c r="C164" s="136" t="s">
        <v>389</v>
      </c>
      <c r="D164" s="136" t="s">
        <v>197</v>
      </c>
      <c r="E164" s="137" t="s">
        <v>1887</v>
      </c>
      <c r="F164" s="138" t="s">
        <v>1888</v>
      </c>
      <c r="G164" s="139" t="s">
        <v>523</v>
      </c>
      <c r="H164" s="140">
        <v>27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42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202</v>
      </c>
      <c r="AT164" s="147" t="s">
        <v>197</v>
      </c>
      <c r="AU164" s="147" t="s">
        <v>84</v>
      </c>
      <c r="AY164" s="17" t="s">
        <v>195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84</v>
      </c>
      <c r="BK164" s="148">
        <f>ROUND(I164*H164,2)</f>
        <v>0</v>
      </c>
      <c r="BL164" s="17" t="s">
        <v>202</v>
      </c>
      <c r="BM164" s="147" t="s">
        <v>2841</v>
      </c>
    </row>
    <row r="165" spans="2:65" s="1" customFormat="1" ht="16.5" customHeight="1">
      <c r="B165" s="32"/>
      <c r="C165" s="136" t="s">
        <v>394</v>
      </c>
      <c r="D165" s="136" t="s">
        <v>197</v>
      </c>
      <c r="E165" s="137" t="s">
        <v>1890</v>
      </c>
      <c r="F165" s="138" t="s">
        <v>1891</v>
      </c>
      <c r="G165" s="139" t="s">
        <v>1704</v>
      </c>
      <c r="H165" s="140">
        <v>18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202</v>
      </c>
      <c r="AT165" s="147" t="s">
        <v>197</v>
      </c>
      <c r="AU165" s="147" t="s">
        <v>84</v>
      </c>
      <c r="AY165" s="17" t="s">
        <v>195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84</v>
      </c>
      <c r="BK165" s="148">
        <f>ROUND(I165*H165,2)</f>
        <v>0</v>
      </c>
      <c r="BL165" s="17" t="s">
        <v>202</v>
      </c>
      <c r="BM165" s="147" t="s">
        <v>2842</v>
      </c>
    </row>
    <row r="166" spans="2:65" s="1" customFormat="1" ht="19.2">
      <c r="B166" s="32"/>
      <c r="D166" s="150" t="s">
        <v>251</v>
      </c>
      <c r="F166" s="170" t="s">
        <v>1893</v>
      </c>
      <c r="I166" s="171"/>
      <c r="L166" s="32"/>
      <c r="M166" s="172"/>
      <c r="T166" s="56"/>
      <c r="AT166" s="17" t="s">
        <v>251</v>
      </c>
      <c r="AU166" s="17" t="s">
        <v>84</v>
      </c>
    </row>
    <row r="167" spans="2:65" s="1" customFormat="1" ht="24.15" customHeight="1">
      <c r="B167" s="32"/>
      <c r="C167" s="136" t="s">
        <v>403</v>
      </c>
      <c r="D167" s="136" t="s">
        <v>197</v>
      </c>
      <c r="E167" s="137" t="s">
        <v>1894</v>
      </c>
      <c r="F167" s="138" t="s">
        <v>1895</v>
      </c>
      <c r="G167" s="139" t="s">
        <v>523</v>
      </c>
      <c r="H167" s="140">
        <v>3</v>
      </c>
      <c r="I167" s="141"/>
      <c r="J167" s="142">
        <f>ROUND(I167*H167,2)</f>
        <v>0</v>
      </c>
      <c r="K167" s="138" t="s">
        <v>1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202</v>
      </c>
      <c r="AT167" s="147" t="s">
        <v>197</v>
      </c>
      <c r="AU167" s="147" t="s">
        <v>84</v>
      </c>
      <c r="AY167" s="17" t="s">
        <v>195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84</v>
      </c>
      <c r="BK167" s="148">
        <f>ROUND(I167*H167,2)</f>
        <v>0</v>
      </c>
      <c r="BL167" s="17" t="s">
        <v>202</v>
      </c>
      <c r="BM167" s="147" t="s">
        <v>2843</v>
      </c>
    </row>
    <row r="168" spans="2:65" s="11" customFormat="1" ht="25.95" customHeight="1">
      <c r="B168" s="124"/>
      <c r="D168" s="125" t="s">
        <v>76</v>
      </c>
      <c r="E168" s="126" t="s">
        <v>1897</v>
      </c>
      <c r="F168" s="126" t="s">
        <v>1898</v>
      </c>
      <c r="I168" s="127"/>
      <c r="J168" s="128">
        <f>BK168</f>
        <v>0</v>
      </c>
      <c r="L168" s="124"/>
      <c r="M168" s="129"/>
      <c r="P168" s="130">
        <f>SUM(P169:P173)</f>
        <v>0</v>
      </c>
      <c r="R168" s="130">
        <f>SUM(R169:R173)</f>
        <v>0</v>
      </c>
      <c r="T168" s="131">
        <f>SUM(T169:T173)</f>
        <v>0</v>
      </c>
      <c r="AR168" s="125" t="s">
        <v>84</v>
      </c>
      <c r="AT168" s="132" t="s">
        <v>76</v>
      </c>
      <c r="AU168" s="132" t="s">
        <v>77</v>
      </c>
      <c r="AY168" s="125" t="s">
        <v>195</v>
      </c>
      <c r="BK168" s="133">
        <f>SUM(BK169:BK173)</f>
        <v>0</v>
      </c>
    </row>
    <row r="169" spans="2:65" s="1" customFormat="1" ht="24.15" customHeight="1">
      <c r="B169" s="32"/>
      <c r="C169" s="136" t="s">
        <v>409</v>
      </c>
      <c r="D169" s="136" t="s">
        <v>197</v>
      </c>
      <c r="E169" s="137" t="s">
        <v>1899</v>
      </c>
      <c r="F169" s="138" t="s">
        <v>1900</v>
      </c>
      <c r="G169" s="139" t="s">
        <v>1878</v>
      </c>
      <c r="H169" s="140">
        <v>4.5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42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202</v>
      </c>
      <c r="AT169" s="147" t="s">
        <v>197</v>
      </c>
      <c r="AU169" s="147" t="s">
        <v>84</v>
      </c>
      <c r="AY169" s="17" t="s">
        <v>195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84</v>
      </c>
      <c r="BK169" s="148">
        <f>ROUND(I169*H169,2)</f>
        <v>0</v>
      </c>
      <c r="BL169" s="17" t="s">
        <v>202</v>
      </c>
      <c r="BM169" s="147" t="s">
        <v>2844</v>
      </c>
    </row>
    <row r="170" spans="2:65" s="1" customFormat="1" ht="16.5" customHeight="1">
      <c r="B170" s="32"/>
      <c r="C170" s="136" t="s">
        <v>416</v>
      </c>
      <c r="D170" s="136" t="s">
        <v>197</v>
      </c>
      <c r="E170" s="137" t="s">
        <v>1902</v>
      </c>
      <c r="F170" s="138" t="s">
        <v>1903</v>
      </c>
      <c r="G170" s="139" t="s">
        <v>561</v>
      </c>
      <c r="H170" s="140">
        <v>90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84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2845</v>
      </c>
    </row>
    <row r="171" spans="2:65" s="1" customFormat="1" ht="16.5" customHeight="1">
      <c r="B171" s="32"/>
      <c r="C171" s="136" t="s">
        <v>423</v>
      </c>
      <c r="D171" s="136" t="s">
        <v>197</v>
      </c>
      <c r="E171" s="137" t="s">
        <v>1905</v>
      </c>
      <c r="F171" s="138" t="s">
        <v>1881</v>
      </c>
      <c r="G171" s="139" t="s">
        <v>561</v>
      </c>
      <c r="H171" s="140">
        <v>180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42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202</v>
      </c>
      <c r="AT171" s="147" t="s">
        <v>197</v>
      </c>
      <c r="AU171" s="147" t="s">
        <v>84</v>
      </c>
      <c r="AY171" s="17" t="s">
        <v>195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84</v>
      </c>
      <c r="BK171" s="148">
        <f>ROUND(I171*H171,2)</f>
        <v>0</v>
      </c>
      <c r="BL171" s="17" t="s">
        <v>202</v>
      </c>
      <c r="BM171" s="147" t="s">
        <v>2846</v>
      </c>
    </row>
    <row r="172" spans="2:65" s="1" customFormat="1" ht="16.5" customHeight="1">
      <c r="B172" s="32"/>
      <c r="C172" s="136" t="s">
        <v>429</v>
      </c>
      <c r="D172" s="136" t="s">
        <v>197</v>
      </c>
      <c r="E172" s="137" t="s">
        <v>1907</v>
      </c>
      <c r="F172" s="138" t="s">
        <v>1908</v>
      </c>
      <c r="G172" s="139" t="s">
        <v>237</v>
      </c>
      <c r="H172" s="140">
        <v>3.4</v>
      </c>
      <c r="I172" s="141"/>
      <c r="J172" s="142">
        <f>ROUND(I172*H172,2)</f>
        <v>0</v>
      </c>
      <c r="K172" s="138" t="s">
        <v>1</v>
      </c>
      <c r="L172" s="32"/>
      <c r="M172" s="143" t="s">
        <v>1</v>
      </c>
      <c r="N172" s="144" t="s">
        <v>42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202</v>
      </c>
      <c r="AT172" s="147" t="s">
        <v>197</v>
      </c>
      <c r="AU172" s="147" t="s">
        <v>84</v>
      </c>
      <c r="AY172" s="17" t="s">
        <v>195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84</v>
      </c>
      <c r="BK172" s="148">
        <f>ROUND(I172*H172,2)</f>
        <v>0</v>
      </c>
      <c r="BL172" s="17" t="s">
        <v>202</v>
      </c>
      <c r="BM172" s="147" t="s">
        <v>2847</v>
      </c>
    </row>
    <row r="173" spans="2:65" s="1" customFormat="1" ht="16.5" customHeight="1">
      <c r="B173" s="32"/>
      <c r="C173" s="136" t="s">
        <v>436</v>
      </c>
      <c r="D173" s="136" t="s">
        <v>197</v>
      </c>
      <c r="E173" s="137" t="s">
        <v>1910</v>
      </c>
      <c r="F173" s="138" t="s">
        <v>1911</v>
      </c>
      <c r="G173" s="139" t="s">
        <v>561</v>
      </c>
      <c r="H173" s="140">
        <v>25</v>
      </c>
      <c r="I173" s="141"/>
      <c r="J173" s="142">
        <f>ROUND(I173*H173,2)</f>
        <v>0</v>
      </c>
      <c r="K173" s="138" t="s">
        <v>1</v>
      </c>
      <c r="L173" s="32"/>
      <c r="M173" s="193" t="s">
        <v>1</v>
      </c>
      <c r="N173" s="194" t="s">
        <v>42</v>
      </c>
      <c r="O173" s="195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AR173" s="147" t="s">
        <v>202</v>
      </c>
      <c r="AT173" s="147" t="s">
        <v>197</v>
      </c>
      <c r="AU173" s="147" t="s">
        <v>84</v>
      </c>
      <c r="AY173" s="17" t="s">
        <v>195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84</v>
      </c>
      <c r="BK173" s="148">
        <f>ROUND(I173*H173,2)</f>
        <v>0</v>
      </c>
      <c r="BL173" s="17" t="s">
        <v>202</v>
      </c>
      <c r="BM173" s="147" t="s">
        <v>2848</v>
      </c>
    </row>
    <row r="174" spans="2:65" s="1" customFormat="1" ht="6.9" customHeight="1"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2"/>
    </row>
  </sheetData>
  <sheetProtection algorithmName="SHA-512" hashValue="AEGcA95zPBA2gVBfkRR5ffxzlXYwLcNGknP+cYBpLmCmxYqIrJUHjHFL+WIdAI34G5aiwdOK0cVbWzNGJb5jvQ==" saltValue="lgG1P436pRpLnJNZwkRPOkE8aUhigTznYwp/dC3yh+lxdxEFBVbnowbook7BkkGmVrf69sF3k9fZbWlabNxZPQ==" spinCount="100000" sheet="1" objects="1" scenarios="1" formatColumns="0" formatRows="0" autoFilter="0"/>
  <autoFilter ref="C126:K173" xr:uid="{00000000-0009-0000-0000-00001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151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s="1" customFormat="1" ht="12" customHeight="1">
      <c r="B8" s="32"/>
      <c r="D8" s="27" t="s">
        <v>153</v>
      </c>
      <c r="L8" s="32"/>
    </row>
    <row r="9" spans="2:46" s="1" customFormat="1" ht="16.5" customHeight="1">
      <c r="B9" s="32"/>
      <c r="E9" s="208" t="s">
        <v>2849</v>
      </c>
      <c r="F9" s="245"/>
      <c r="G9" s="245"/>
      <c r="H9" s="245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9. 1. 2023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27"/>
      <c r="G18" s="227"/>
      <c r="H18" s="227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32" t="s">
        <v>1</v>
      </c>
      <c r="F27" s="232"/>
      <c r="G27" s="232"/>
      <c r="H27" s="232"/>
      <c r="L27" s="94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ROUND(J117,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86">
        <f>ROUND((SUM(BE117:BE128)),  2)</f>
        <v>0</v>
      </c>
      <c r="I33" s="96">
        <v>0.21</v>
      </c>
      <c r="J33" s="86">
        <f>ROUND(((SUM(BE117:BE128))*I33),  2)</f>
        <v>0</v>
      </c>
      <c r="L33" s="32"/>
    </row>
    <row r="34" spans="2:12" s="1" customFormat="1" ht="14.4" customHeight="1">
      <c r="B34" s="32"/>
      <c r="E34" s="27" t="s">
        <v>43</v>
      </c>
      <c r="F34" s="86">
        <f>ROUND((SUM(BF117:BF128)),  2)</f>
        <v>0</v>
      </c>
      <c r="I34" s="96">
        <v>0.15</v>
      </c>
      <c r="J34" s="86">
        <f>ROUND(((SUM(BF117:BF128))*I34),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6">
        <f>ROUND((SUM(BG117:BG128)),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6">
        <f>ROUND((SUM(BH117:BH128)),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6">
        <f>ROUND((SUM(BI117:BI128)),  2)</f>
        <v>0</v>
      </c>
      <c r="I37" s="96">
        <v>0</v>
      </c>
      <c r="J37" s="86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157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47" s="1" customFormat="1" ht="12" customHeight="1">
      <c r="B86" s="32"/>
      <c r="C86" s="27" t="s">
        <v>153</v>
      </c>
      <c r="L86" s="32"/>
    </row>
    <row r="87" spans="2:47" s="1" customFormat="1" ht="16.5" customHeight="1">
      <c r="B87" s="32"/>
      <c r="E87" s="208" t="str">
        <f>E9</f>
        <v>VRN - Vedlejší rozpočtové náklady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Trutnov</v>
      </c>
      <c r="I89" s="27" t="s">
        <v>22</v>
      </c>
      <c r="J89" s="52" t="str">
        <f>IF(J12="","",J12)</f>
        <v>9. 1. 2023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Údržba silnic Královéhradeckého kraje a.s.</v>
      </c>
      <c r="I91" s="27" t="s">
        <v>30</v>
      </c>
      <c r="J91" s="30" t="str">
        <f>E21</f>
        <v>IRBOS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158</v>
      </c>
      <c r="D94" s="97"/>
      <c r="E94" s="97"/>
      <c r="F94" s="97"/>
      <c r="G94" s="97"/>
      <c r="H94" s="97"/>
      <c r="I94" s="97"/>
      <c r="J94" s="106" t="s">
        <v>159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7" t="s">
        <v>160</v>
      </c>
      <c r="J96" s="66">
        <f>J117</f>
        <v>0</v>
      </c>
      <c r="L96" s="32"/>
      <c r="AU96" s="17" t="s">
        <v>161</v>
      </c>
    </row>
    <row r="97" spans="2:12" s="8" customFormat="1" ht="24.9" customHeight="1">
      <c r="B97" s="108"/>
      <c r="D97" s="109" t="s">
        <v>2849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180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3" t="str">
        <f>E7</f>
        <v>Rekonstrukce objektu garáží nákladních vozidel Trutnov</v>
      </c>
      <c r="F107" s="244"/>
      <c r="G107" s="244"/>
      <c r="H107" s="244"/>
      <c r="L107" s="32"/>
    </row>
    <row r="108" spans="2:12" s="1" customFormat="1" ht="12" customHeight="1">
      <c r="B108" s="32"/>
      <c r="C108" s="27" t="s">
        <v>153</v>
      </c>
      <c r="L108" s="32"/>
    </row>
    <row r="109" spans="2:12" s="1" customFormat="1" ht="16.5" customHeight="1">
      <c r="B109" s="32"/>
      <c r="E109" s="208" t="str">
        <f>E9</f>
        <v>VRN - Vedlejší rozpočtové náklady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>Trutnov</v>
      </c>
      <c r="I111" s="27" t="s">
        <v>22</v>
      </c>
      <c r="J111" s="52" t="str">
        <f>IF(J12="","",J12)</f>
        <v>9. 1. 2023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Údržba silnic Královéhradeckého kraje a.s.</v>
      </c>
      <c r="I113" s="27" t="s">
        <v>30</v>
      </c>
      <c r="J113" s="30" t="str">
        <f>E21</f>
        <v>IRBOS s.r.o.</v>
      </c>
      <c r="L113" s="32"/>
    </row>
    <row r="114" spans="2:65" s="1" customFormat="1" ht="15.15" customHeight="1">
      <c r="B114" s="32"/>
      <c r="C114" s="27" t="s">
        <v>28</v>
      </c>
      <c r="F114" s="25" t="str">
        <f>IF(E18="","",E18)</f>
        <v>Vyplň údaj</v>
      </c>
      <c r="I114" s="27" t="s">
        <v>33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181</v>
      </c>
      <c r="D116" s="118" t="s">
        <v>62</v>
      </c>
      <c r="E116" s="118" t="s">
        <v>58</v>
      </c>
      <c r="F116" s="118" t="s">
        <v>59</v>
      </c>
      <c r="G116" s="118" t="s">
        <v>182</v>
      </c>
      <c r="H116" s="118" t="s">
        <v>183</v>
      </c>
      <c r="I116" s="118" t="s">
        <v>184</v>
      </c>
      <c r="J116" s="118" t="s">
        <v>159</v>
      </c>
      <c r="K116" s="119" t="s">
        <v>185</v>
      </c>
      <c r="L116" s="116"/>
      <c r="M116" s="59" t="s">
        <v>1</v>
      </c>
      <c r="N116" s="60" t="s">
        <v>41</v>
      </c>
      <c r="O116" s="60" t="s">
        <v>186</v>
      </c>
      <c r="P116" s="60" t="s">
        <v>187</v>
      </c>
      <c r="Q116" s="60" t="s">
        <v>188</v>
      </c>
      <c r="R116" s="60" t="s">
        <v>189</v>
      </c>
      <c r="S116" s="60" t="s">
        <v>190</v>
      </c>
      <c r="T116" s="61" t="s">
        <v>191</v>
      </c>
    </row>
    <row r="117" spans="2:65" s="1" customFormat="1" ht="22.8" customHeight="1">
      <c r="B117" s="32"/>
      <c r="C117" s="64" t="s">
        <v>192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76</v>
      </c>
      <c r="AU117" s="17" t="s">
        <v>161</v>
      </c>
      <c r="BK117" s="123">
        <f>BK118</f>
        <v>0</v>
      </c>
    </row>
    <row r="118" spans="2:65" s="11" customFormat="1" ht="25.95" customHeight="1">
      <c r="B118" s="124"/>
      <c r="D118" s="125" t="s">
        <v>76</v>
      </c>
      <c r="E118" s="126" t="s">
        <v>149</v>
      </c>
      <c r="F118" s="126" t="s">
        <v>150</v>
      </c>
      <c r="I118" s="127"/>
      <c r="J118" s="128">
        <f>BK118</f>
        <v>0</v>
      </c>
      <c r="L118" s="124"/>
      <c r="M118" s="129"/>
      <c r="P118" s="130">
        <f>SUM(P119:P128)</f>
        <v>0</v>
      </c>
      <c r="R118" s="130">
        <f>SUM(R119:R128)</f>
        <v>0</v>
      </c>
      <c r="T118" s="131">
        <f>SUM(T119:T128)</f>
        <v>0</v>
      </c>
      <c r="AR118" s="125" t="s">
        <v>225</v>
      </c>
      <c r="AT118" s="132" t="s">
        <v>76</v>
      </c>
      <c r="AU118" s="132" t="s">
        <v>77</v>
      </c>
      <c r="AY118" s="125" t="s">
        <v>195</v>
      </c>
      <c r="BK118" s="133">
        <f>SUM(BK119:BK128)</f>
        <v>0</v>
      </c>
    </row>
    <row r="119" spans="2:65" s="1" customFormat="1" ht="16.5" customHeight="1">
      <c r="B119" s="32"/>
      <c r="C119" s="136" t="s">
        <v>84</v>
      </c>
      <c r="D119" s="136" t="s">
        <v>197</v>
      </c>
      <c r="E119" s="137" t="s">
        <v>2850</v>
      </c>
      <c r="F119" s="138" t="s">
        <v>2851</v>
      </c>
      <c r="G119" s="139" t="s">
        <v>2852</v>
      </c>
      <c r="H119" s="140">
        <v>1</v>
      </c>
      <c r="I119" s="141"/>
      <c r="J119" s="142">
        <f>ROUND(I119*H119,2)</f>
        <v>0</v>
      </c>
      <c r="K119" s="138" t="s">
        <v>201</v>
      </c>
      <c r="L119" s="32"/>
      <c r="M119" s="143" t="s">
        <v>1</v>
      </c>
      <c r="N119" s="144" t="s">
        <v>42</v>
      </c>
      <c r="P119" s="145">
        <f>O119*H119</f>
        <v>0</v>
      </c>
      <c r="Q119" s="145">
        <v>0</v>
      </c>
      <c r="R119" s="145">
        <f>Q119*H119</f>
        <v>0</v>
      </c>
      <c r="S119" s="145">
        <v>0</v>
      </c>
      <c r="T119" s="146">
        <f>S119*H119</f>
        <v>0</v>
      </c>
      <c r="AR119" s="147" t="s">
        <v>202</v>
      </c>
      <c r="AT119" s="147" t="s">
        <v>197</v>
      </c>
      <c r="AU119" s="147" t="s">
        <v>84</v>
      </c>
      <c r="AY119" s="17" t="s">
        <v>195</v>
      </c>
      <c r="BE119" s="148">
        <f>IF(N119="základní",J119,0)</f>
        <v>0</v>
      </c>
      <c r="BF119" s="148">
        <f>IF(N119="snížená",J119,0)</f>
        <v>0</v>
      </c>
      <c r="BG119" s="148">
        <f>IF(N119="zákl. přenesená",J119,0)</f>
        <v>0</v>
      </c>
      <c r="BH119" s="148">
        <f>IF(N119="sníž. přenesená",J119,0)</f>
        <v>0</v>
      </c>
      <c r="BI119" s="148">
        <f>IF(N119="nulová",J119,0)</f>
        <v>0</v>
      </c>
      <c r="BJ119" s="17" t="s">
        <v>84</v>
      </c>
      <c r="BK119" s="148">
        <f>ROUND(I119*H119,2)</f>
        <v>0</v>
      </c>
      <c r="BL119" s="17" t="s">
        <v>202</v>
      </c>
      <c r="BM119" s="147" t="s">
        <v>2853</v>
      </c>
    </row>
    <row r="120" spans="2:65" s="1" customFormat="1" ht="16.5" customHeight="1">
      <c r="B120" s="32"/>
      <c r="C120" s="136" t="s">
        <v>86</v>
      </c>
      <c r="D120" s="136" t="s">
        <v>197</v>
      </c>
      <c r="E120" s="137" t="s">
        <v>2854</v>
      </c>
      <c r="F120" s="138" t="s">
        <v>2855</v>
      </c>
      <c r="G120" s="139" t="s">
        <v>2852</v>
      </c>
      <c r="H120" s="140">
        <v>1</v>
      </c>
      <c r="I120" s="141"/>
      <c r="J120" s="142">
        <f>ROUND(I120*H120,2)</f>
        <v>0</v>
      </c>
      <c r="K120" s="138" t="s">
        <v>201</v>
      </c>
      <c r="L120" s="32"/>
      <c r="M120" s="143" t="s">
        <v>1</v>
      </c>
      <c r="N120" s="144" t="s">
        <v>42</v>
      </c>
      <c r="P120" s="145">
        <f>O120*H120</f>
        <v>0</v>
      </c>
      <c r="Q120" s="145">
        <v>0</v>
      </c>
      <c r="R120" s="145">
        <f>Q120*H120</f>
        <v>0</v>
      </c>
      <c r="S120" s="145">
        <v>0</v>
      </c>
      <c r="T120" s="146">
        <f>S120*H120</f>
        <v>0</v>
      </c>
      <c r="AR120" s="147" t="s">
        <v>202</v>
      </c>
      <c r="AT120" s="147" t="s">
        <v>197</v>
      </c>
      <c r="AU120" s="147" t="s">
        <v>84</v>
      </c>
      <c r="AY120" s="17" t="s">
        <v>195</v>
      </c>
      <c r="BE120" s="148">
        <f>IF(N120="základní",J120,0)</f>
        <v>0</v>
      </c>
      <c r="BF120" s="148">
        <f>IF(N120="snížená",J120,0)</f>
        <v>0</v>
      </c>
      <c r="BG120" s="148">
        <f>IF(N120="zákl. přenesená",J120,0)</f>
        <v>0</v>
      </c>
      <c r="BH120" s="148">
        <f>IF(N120="sníž. přenesená",J120,0)</f>
        <v>0</v>
      </c>
      <c r="BI120" s="148">
        <f>IF(N120="nulová",J120,0)</f>
        <v>0</v>
      </c>
      <c r="BJ120" s="17" t="s">
        <v>84</v>
      </c>
      <c r="BK120" s="148">
        <f>ROUND(I120*H120,2)</f>
        <v>0</v>
      </c>
      <c r="BL120" s="17" t="s">
        <v>202</v>
      </c>
      <c r="BM120" s="147" t="s">
        <v>2856</v>
      </c>
    </row>
    <row r="121" spans="2:65" s="1" customFormat="1" ht="38.4">
      <c r="B121" s="32"/>
      <c r="D121" s="150" t="s">
        <v>251</v>
      </c>
      <c r="F121" s="170" t="s">
        <v>2857</v>
      </c>
      <c r="I121" s="171"/>
      <c r="L121" s="32"/>
      <c r="M121" s="172"/>
      <c r="T121" s="56"/>
      <c r="AT121" s="17" t="s">
        <v>251</v>
      </c>
      <c r="AU121" s="17" t="s">
        <v>84</v>
      </c>
    </row>
    <row r="122" spans="2:65" s="1" customFormat="1" ht="16.5" customHeight="1">
      <c r="B122" s="32"/>
      <c r="C122" s="136" t="s">
        <v>100</v>
      </c>
      <c r="D122" s="136" t="s">
        <v>197</v>
      </c>
      <c r="E122" s="137" t="s">
        <v>2858</v>
      </c>
      <c r="F122" s="138" t="s">
        <v>2859</v>
      </c>
      <c r="G122" s="139" t="s">
        <v>2852</v>
      </c>
      <c r="H122" s="140">
        <v>1</v>
      </c>
      <c r="I122" s="141"/>
      <c r="J122" s="142">
        <f>ROUND(I122*H122,2)</f>
        <v>0</v>
      </c>
      <c r="K122" s="138" t="s">
        <v>201</v>
      </c>
      <c r="L122" s="32"/>
      <c r="M122" s="143" t="s">
        <v>1</v>
      </c>
      <c r="N122" s="144" t="s">
        <v>42</v>
      </c>
      <c r="P122" s="145">
        <f>O122*H122</f>
        <v>0</v>
      </c>
      <c r="Q122" s="145">
        <v>0</v>
      </c>
      <c r="R122" s="145">
        <f>Q122*H122</f>
        <v>0</v>
      </c>
      <c r="S122" s="145">
        <v>0</v>
      </c>
      <c r="T122" s="146">
        <f>S122*H122</f>
        <v>0</v>
      </c>
      <c r="AR122" s="147" t="s">
        <v>202</v>
      </c>
      <c r="AT122" s="147" t="s">
        <v>197</v>
      </c>
      <c r="AU122" s="147" t="s">
        <v>84</v>
      </c>
      <c r="AY122" s="17" t="s">
        <v>195</v>
      </c>
      <c r="BE122" s="148">
        <f>IF(N122="základní",J122,0)</f>
        <v>0</v>
      </c>
      <c r="BF122" s="148">
        <f>IF(N122="snížená",J122,0)</f>
        <v>0</v>
      </c>
      <c r="BG122" s="148">
        <f>IF(N122="zákl. přenesená",J122,0)</f>
        <v>0</v>
      </c>
      <c r="BH122" s="148">
        <f>IF(N122="sníž. přenesená",J122,0)</f>
        <v>0</v>
      </c>
      <c r="BI122" s="148">
        <f>IF(N122="nulová",J122,0)</f>
        <v>0</v>
      </c>
      <c r="BJ122" s="17" t="s">
        <v>84</v>
      </c>
      <c r="BK122" s="148">
        <f>ROUND(I122*H122,2)</f>
        <v>0</v>
      </c>
      <c r="BL122" s="17" t="s">
        <v>202</v>
      </c>
      <c r="BM122" s="147" t="s">
        <v>2860</v>
      </c>
    </row>
    <row r="123" spans="2:65" s="1" customFormat="1" ht="16.5" customHeight="1">
      <c r="B123" s="32"/>
      <c r="C123" s="136" t="s">
        <v>202</v>
      </c>
      <c r="D123" s="136" t="s">
        <v>197</v>
      </c>
      <c r="E123" s="137" t="s">
        <v>2861</v>
      </c>
      <c r="F123" s="138" t="s">
        <v>2862</v>
      </c>
      <c r="G123" s="139" t="s">
        <v>2852</v>
      </c>
      <c r="H123" s="140">
        <v>1</v>
      </c>
      <c r="I123" s="141"/>
      <c r="J123" s="142">
        <f>ROUND(I123*H123,2)</f>
        <v>0</v>
      </c>
      <c r="K123" s="138" t="s">
        <v>201</v>
      </c>
      <c r="L123" s="32"/>
      <c r="M123" s="143" t="s">
        <v>1</v>
      </c>
      <c r="N123" s="144" t="s">
        <v>42</v>
      </c>
      <c r="P123" s="145">
        <f>O123*H123</f>
        <v>0</v>
      </c>
      <c r="Q123" s="145">
        <v>0</v>
      </c>
      <c r="R123" s="145">
        <f>Q123*H123</f>
        <v>0</v>
      </c>
      <c r="S123" s="145">
        <v>0</v>
      </c>
      <c r="T123" s="146">
        <f>S123*H123</f>
        <v>0</v>
      </c>
      <c r="AR123" s="147" t="s">
        <v>202</v>
      </c>
      <c r="AT123" s="147" t="s">
        <v>197</v>
      </c>
      <c r="AU123" s="147" t="s">
        <v>84</v>
      </c>
      <c r="AY123" s="17" t="s">
        <v>195</v>
      </c>
      <c r="BE123" s="148">
        <f>IF(N123="základní",J123,0)</f>
        <v>0</v>
      </c>
      <c r="BF123" s="148">
        <f>IF(N123="snížená",J123,0)</f>
        <v>0</v>
      </c>
      <c r="BG123" s="148">
        <f>IF(N123="zákl. přenesená",J123,0)</f>
        <v>0</v>
      </c>
      <c r="BH123" s="148">
        <f>IF(N123="sníž. přenesená",J123,0)</f>
        <v>0</v>
      </c>
      <c r="BI123" s="148">
        <f>IF(N123="nulová",J123,0)</f>
        <v>0</v>
      </c>
      <c r="BJ123" s="17" t="s">
        <v>84</v>
      </c>
      <c r="BK123" s="148">
        <f>ROUND(I123*H123,2)</f>
        <v>0</v>
      </c>
      <c r="BL123" s="17" t="s">
        <v>202</v>
      </c>
      <c r="BM123" s="147" t="s">
        <v>2863</v>
      </c>
    </row>
    <row r="124" spans="2:65" s="1" customFormat="1" ht="48">
      <c r="B124" s="32"/>
      <c r="D124" s="150" t="s">
        <v>251</v>
      </c>
      <c r="F124" s="170" t="s">
        <v>2864</v>
      </c>
      <c r="I124" s="171"/>
      <c r="L124" s="32"/>
      <c r="M124" s="172"/>
      <c r="T124" s="56"/>
      <c r="AT124" s="17" t="s">
        <v>251</v>
      </c>
      <c r="AU124" s="17" t="s">
        <v>84</v>
      </c>
    </row>
    <row r="125" spans="2:65" s="1" customFormat="1" ht="16.5" customHeight="1">
      <c r="B125" s="32"/>
      <c r="C125" s="136" t="s">
        <v>225</v>
      </c>
      <c r="D125" s="136" t="s">
        <v>197</v>
      </c>
      <c r="E125" s="137" t="s">
        <v>2865</v>
      </c>
      <c r="F125" s="138" t="s">
        <v>2866</v>
      </c>
      <c r="G125" s="139" t="s">
        <v>2852</v>
      </c>
      <c r="H125" s="140">
        <v>1</v>
      </c>
      <c r="I125" s="141"/>
      <c r="J125" s="142">
        <f>ROUND(I125*H125,2)</f>
        <v>0</v>
      </c>
      <c r="K125" s="138" t="s">
        <v>201</v>
      </c>
      <c r="L125" s="32"/>
      <c r="M125" s="143" t="s">
        <v>1</v>
      </c>
      <c r="N125" s="144" t="s">
        <v>42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202</v>
      </c>
      <c r="AT125" s="147" t="s">
        <v>197</v>
      </c>
      <c r="AU125" s="147" t="s">
        <v>84</v>
      </c>
      <c r="AY125" s="17" t="s">
        <v>195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84</v>
      </c>
      <c r="BK125" s="148">
        <f>ROUND(I125*H125,2)</f>
        <v>0</v>
      </c>
      <c r="BL125" s="17" t="s">
        <v>202</v>
      </c>
      <c r="BM125" s="147" t="s">
        <v>2867</v>
      </c>
    </row>
    <row r="126" spans="2:65" s="1" customFormat="1" ht="48">
      <c r="B126" s="32"/>
      <c r="D126" s="150" t="s">
        <v>251</v>
      </c>
      <c r="F126" s="170" t="s">
        <v>2868</v>
      </c>
      <c r="I126" s="171"/>
      <c r="L126" s="32"/>
      <c r="M126" s="172"/>
      <c r="T126" s="56"/>
      <c r="AT126" s="17" t="s">
        <v>251</v>
      </c>
      <c r="AU126" s="17" t="s">
        <v>84</v>
      </c>
    </row>
    <row r="127" spans="2:65" s="1" customFormat="1" ht="16.5" customHeight="1">
      <c r="B127" s="32"/>
      <c r="C127" s="136" t="s">
        <v>230</v>
      </c>
      <c r="D127" s="136" t="s">
        <v>197</v>
      </c>
      <c r="E127" s="137" t="s">
        <v>2869</v>
      </c>
      <c r="F127" s="138" t="s">
        <v>2870</v>
      </c>
      <c r="G127" s="139" t="s">
        <v>2852</v>
      </c>
      <c r="H127" s="140">
        <v>1</v>
      </c>
      <c r="I127" s="141"/>
      <c r="J127" s="142">
        <f>ROUND(I127*H127,2)</f>
        <v>0</v>
      </c>
      <c r="K127" s="138" t="s">
        <v>201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2871</v>
      </c>
      <c r="AT127" s="147" t="s">
        <v>197</v>
      </c>
      <c r="AU127" s="147" t="s">
        <v>84</v>
      </c>
      <c r="AY127" s="17" t="s">
        <v>195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84</v>
      </c>
      <c r="BK127" s="148">
        <f>ROUND(I127*H127,2)</f>
        <v>0</v>
      </c>
      <c r="BL127" s="17" t="s">
        <v>2871</v>
      </c>
      <c r="BM127" s="147" t="s">
        <v>2872</v>
      </c>
    </row>
    <row r="128" spans="2:65" s="1" customFormat="1" ht="16.5" customHeight="1">
      <c r="B128" s="32"/>
      <c r="C128" s="136" t="s">
        <v>234</v>
      </c>
      <c r="D128" s="136" t="s">
        <v>197</v>
      </c>
      <c r="E128" s="137" t="s">
        <v>2873</v>
      </c>
      <c r="F128" s="138" t="s">
        <v>2874</v>
      </c>
      <c r="G128" s="139" t="s">
        <v>2852</v>
      </c>
      <c r="H128" s="140">
        <v>1</v>
      </c>
      <c r="I128" s="141"/>
      <c r="J128" s="142">
        <f>ROUND(I128*H128,2)</f>
        <v>0</v>
      </c>
      <c r="K128" s="138" t="s">
        <v>201</v>
      </c>
      <c r="L128" s="32"/>
      <c r="M128" s="193" t="s">
        <v>1</v>
      </c>
      <c r="N128" s="194" t="s">
        <v>42</v>
      </c>
      <c r="O128" s="195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AR128" s="147" t="s">
        <v>2871</v>
      </c>
      <c r="AT128" s="147" t="s">
        <v>197</v>
      </c>
      <c r="AU128" s="147" t="s">
        <v>84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2871</v>
      </c>
      <c r="BM128" s="147" t="s">
        <v>2875</v>
      </c>
    </row>
    <row r="129" spans="2:12" s="1" customFormat="1" ht="6.9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2nR4SlGn1/7LOi5bX81gsgevEqYb1k/XinqtZZAMrb6daj+FqaxMdJLlZGbyhyjd+wRM/InSizOnRXgyIQGwTg==" saltValue="DDX02psj2HBc4x/mB3TUlNzJaINS5KH9KWKFIuECC8Atf/SC1V5LxbG5U6T9IqUfkmgTTo7fo/BCdTqy4OqUJQ==" spinCount="100000" sheet="1" objects="1" scenarios="1" formatColumns="0" formatRows="0" autoFilter="0"/>
  <autoFilter ref="C116:K128" xr:uid="{00000000-0009-0000-0000-00001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6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154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566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ROUND(J140,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ROUND((SUM(BE140:BE866)),  2)</f>
        <v>0</v>
      </c>
      <c r="I35" s="96">
        <v>0.21</v>
      </c>
      <c r="J35" s="86">
        <f>ROUND(((SUM(BE140:BE866))*I35),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ROUND((SUM(BF140:BF866)),  2)</f>
        <v>0</v>
      </c>
      <c r="I36" s="96">
        <v>0.15</v>
      </c>
      <c r="J36" s="86">
        <f>ROUND(((SUM(BF140:BF866))*I36),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ROUND((SUM(BG140:BG866)),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ROUND((SUM(BH140:BH866)),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ROUND((SUM(BI140:BI866)),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154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01.2 - Rekonstrukce a nové konstrukce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J140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J141</f>
        <v>0</v>
      </c>
      <c r="L99" s="108"/>
    </row>
    <row r="100" spans="2:47" s="9" customFormat="1" ht="19.95" customHeight="1">
      <c r="B100" s="112"/>
      <c r="D100" s="113" t="s">
        <v>163</v>
      </c>
      <c r="E100" s="114"/>
      <c r="F100" s="114"/>
      <c r="G100" s="114"/>
      <c r="H100" s="114"/>
      <c r="I100" s="114"/>
      <c r="J100" s="115">
        <f>J142</f>
        <v>0</v>
      </c>
      <c r="L100" s="112"/>
    </row>
    <row r="101" spans="2:47" s="9" customFormat="1" ht="19.95" customHeight="1">
      <c r="B101" s="112"/>
      <c r="D101" s="113" t="s">
        <v>567</v>
      </c>
      <c r="E101" s="114"/>
      <c r="F101" s="114"/>
      <c r="G101" s="114"/>
      <c r="H101" s="114"/>
      <c r="I101" s="114"/>
      <c r="J101" s="115">
        <f>J178</f>
        <v>0</v>
      </c>
      <c r="L101" s="112"/>
    </row>
    <row r="102" spans="2:47" s="9" customFormat="1" ht="19.95" customHeight="1">
      <c r="B102" s="112"/>
      <c r="D102" s="113" t="s">
        <v>568</v>
      </c>
      <c r="E102" s="114"/>
      <c r="F102" s="114"/>
      <c r="G102" s="114"/>
      <c r="H102" s="114"/>
      <c r="I102" s="114"/>
      <c r="J102" s="115">
        <f>J259</f>
        <v>0</v>
      </c>
      <c r="L102" s="112"/>
    </row>
    <row r="103" spans="2:47" s="9" customFormat="1" ht="19.95" customHeight="1">
      <c r="B103" s="112"/>
      <c r="D103" s="113" t="s">
        <v>569</v>
      </c>
      <c r="E103" s="114"/>
      <c r="F103" s="114"/>
      <c r="G103" s="114"/>
      <c r="H103" s="114"/>
      <c r="I103" s="114"/>
      <c r="J103" s="115">
        <f>J285</f>
        <v>0</v>
      </c>
      <c r="L103" s="112"/>
    </row>
    <row r="104" spans="2:47" s="9" customFormat="1" ht="19.95" customHeight="1">
      <c r="B104" s="112"/>
      <c r="D104" s="113" t="s">
        <v>570</v>
      </c>
      <c r="E104" s="114"/>
      <c r="F104" s="114"/>
      <c r="G104" s="114"/>
      <c r="H104" s="114"/>
      <c r="I104" s="114"/>
      <c r="J104" s="115">
        <f>J313</f>
        <v>0</v>
      </c>
      <c r="L104" s="112"/>
    </row>
    <row r="105" spans="2:47" s="9" customFormat="1" ht="19.95" customHeight="1">
      <c r="B105" s="112"/>
      <c r="D105" s="113" t="s">
        <v>571</v>
      </c>
      <c r="E105" s="114"/>
      <c r="F105" s="114"/>
      <c r="G105" s="114"/>
      <c r="H105" s="114"/>
      <c r="I105" s="114"/>
      <c r="J105" s="115">
        <f>J487</f>
        <v>0</v>
      </c>
      <c r="L105" s="112"/>
    </row>
    <row r="106" spans="2:47" s="9" customFormat="1" ht="19.95" customHeight="1">
      <c r="B106" s="112"/>
      <c r="D106" s="113" t="s">
        <v>572</v>
      </c>
      <c r="E106" s="114"/>
      <c r="F106" s="114"/>
      <c r="G106" s="114"/>
      <c r="H106" s="114"/>
      <c r="I106" s="114"/>
      <c r="J106" s="115">
        <f>J523</f>
        <v>0</v>
      </c>
      <c r="L106" s="112"/>
    </row>
    <row r="107" spans="2:47" s="8" customFormat="1" ht="24.9" customHeight="1">
      <c r="B107" s="108"/>
      <c r="D107" s="109" t="s">
        <v>167</v>
      </c>
      <c r="E107" s="110"/>
      <c r="F107" s="110"/>
      <c r="G107" s="110"/>
      <c r="H107" s="110"/>
      <c r="I107" s="110"/>
      <c r="J107" s="111">
        <f>J525</f>
        <v>0</v>
      </c>
      <c r="L107" s="108"/>
    </row>
    <row r="108" spans="2:47" s="9" customFormat="1" ht="19.95" customHeight="1">
      <c r="B108" s="112"/>
      <c r="D108" s="113" t="s">
        <v>168</v>
      </c>
      <c r="E108" s="114"/>
      <c r="F108" s="114"/>
      <c r="G108" s="114"/>
      <c r="H108" s="114"/>
      <c r="I108" s="114"/>
      <c r="J108" s="115">
        <f>J526</f>
        <v>0</v>
      </c>
      <c r="L108" s="112"/>
    </row>
    <row r="109" spans="2:47" s="9" customFormat="1" ht="19.95" customHeight="1">
      <c r="B109" s="112"/>
      <c r="D109" s="113" t="s">
        <v>170</v>
      </c>
      <c r="E109" s="114"/>
      <c r="F109" s="114"/>
      <c r="G109" s="114"/>
      <c r="H109" s="114"/>
      <c r="I109" s="114"/>
      <c r="J109" s="115">
        <f>J665</f>
        <v>0</v>
      </c>
      <c r="L109" s="112"/>
    </row>
    <row r="110" spans="2:47" s="9" customFormat="1" ht="19.95" customHeight="1">
      <c r="B110" s="112"/>
      <c r="D110" s="113" t="s">
        <v>573</v>
      </c>
      <c r="E110" s="114"/>
      <c r="F110" s="114"/>
      <c r="G110" s="114"/>
      <c r="H110" s="114"/>
      <c r="I110" s="114"/>
      <c r="J110" s="115">
        <f>J680</f>
        <v>0</v>
      </c>
      <c r="L110" s="112"/>
    </row>
    <row r="111" spans="2:47" s="9" customFormat="1" ht="19.95" customHeight="1">
      <c r="B111" s="112"/>
      <c r="D111" s="113" t="s">
        <v>574</v>
      </c>
      <c r="E111" s="114"/>
      <c r="F111" s="114"/>
      <c r="G111" s="114"/>
      <c r="H111" s="114"/>
      <c r="I111" s="114"/>
      <c r="J111" s="115">
        <f>J689</f>
        <v>0</v>
      </c>
      <c r="L111" s="112"/>
    </row>
    <row r="112" spans="2:47" s="9" customFormat="1" ht="19.95" customHeight="1">
      <c r="B112" s="112"/>
      <c r="D112" s="113" t="s">
        <v>174</v>
      </c>
      <c r="E112" s="114"/>
      <c r="F112" s="114"/>
      <c r="G112" s="114"/>
      <c r="H112" s="114"/>
      <c r="I112" s="114"/>
      <c r="J112" s="115">
        <f>J698</f>
        <v>0</v>
      </c>
      <c r="L112" s="112"/>
    </row>
    <row r="113" spans="2:12" s="9" customFormat="1" ht="19.95" customHeight="1">
      <c r="B113" s="112"/>
      <c r="D113" s="113" t="s">
        <v>175</v>
      </c>
      <c r="E113" s="114"/>
      <c r="F113" s="114"/>
      <c r="G113" s="114"/>
      <c r="H113" s="114"/>
      <c r="I113" s="114"/>
      <c r="J113" s="115">
        <f>J721</f>
        <v>0</v>
      </c>
      <c r="L113" s="112"/>
    </row>
    <row r="114" spans="2:12" s="9" customFormat="1" ht="19.95" customHeight="1">
      <c r="B114" s="112"/>
      <c r="D114" s="113" t="s">
        <v>575</v>
      </c>
      <c r="E114" s="114"/>
      <c r="F114" s="114"/>
      <c r="G114" s="114"/>
      <c r="H114" s="114"/>
      <c r="I114" s="114"/>
      <c r="J114" s="115">
        <f>J728</f>
        <v>0</v>
      </c>
      <c r="L114" s="112"/>
    </row>
    <row r="115" spans="2:12" s="9" customFormat="1" ht="19.95" customHeight="1">
      <c r="B115" s="112"/>
      <c r="D115" s="113" t="s">
        <v>176</v>
      </c>
      <c r="E115" s="114"/>
      <c r="F115" s="114"/>
      <c r="G115" s="114"/>
      <c r="H115" s="114"/>
      <c r="I115" s="114"/>
      <c r="J115" s="115">
        <f>J733</f>
        <v>0</v>
      </c>
      <c r="L115" s="112"/>
    </row>
    <row r="116" spans="2:12" s="9" customFormat="1" ht="19.95" customHeight="1">
      <c r="B116" s="112"/>
      <c r="D116" s="113" t="s">
        <v>177</v>
      </c>
      <c r="E116" s="114"/>
      <c r="F116" s="114"/>
      <c r="G116" s="114"/>
      <c r="H116" s="114"/>
      <c r="I116" s="114"/>
      <c r="J116" s="115">
        <f>J804</f>
        <v>0</v>
      </c>
      <c r="L116" s="112"/>
    </row>
    <row r="117" spans="2:12" s="9" customFormat="1" ht="19.95" customHeight="1">
      <c r="B117" s="112"/>
      <c r="D117" s="113" t="s">
        <v>178</v>
      </c>
      <c r="E117" s="114"/>
      <c r="F117" s="114"/>
      <c r="G117" s="114"/>
      <c r="H117" s="114"/>
      <c r="I117" s="114"/>
      <c r="J117" s="115">
        <f>J847</f>
        <v>0</v>
      </c>
      <c r="L117" s="112"/>
    </row>
    <row r="118" spans="2:12" s="8" customFormat="1" ht="24.9" customHeight="1">
      <c r="B118" s="108"/>
      <c r="D118" s="109" t="s">
        <v>576</v>
      </c>
      <c r="E118" s="110"/>
      <c r="F118" s="110"/>
      <c r="G118" s="110"/>
      <c r="H118" s="110"/>
      <c r="I118" s="110"/>
      <c r="J118" s="111">
        <f>J862</f>
        <v>0</v>
      </c>
      <c r="L118" s="108"/>
    </row>
    <row r="119" spans="2:12" s="1" customFormat="1" ht="21.75" customHeight="1">
      <c r="B119" s="32"/>
      <c r="L119" s="32"/>
    </row>
    <row r="120" spans="2:12" s="1" customFormat="1" ht="6.9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2"/>
    </row>
    <row r="124" spans="2:12" s="1" customFormat="1" ht="6.9" customHeight="1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2"/>
    </row>
    <row r="125" spans="2:12" s="1" customFormat="1" ht="24.9" customHeight="1">
      <c r="B125" s="32"/>
      <c r="C125" s="21" t="s">
        <v>180</v>
      </c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16</v>
      </c>
      <c r="L127" s="32"/>
    </row>
    <row r="128" spans="2:12" s="1" customFormat="1" ht="16.5" customHeight="1">
      <c r="B128" s="32"/>
      <c r="E128" s="243" t="str">
        <f>E7</f>
        <v>Rekonstrukce objektu garáží nákladních vozidel Trutnov</v>
      </c>
      <c r="F128" s="244"/>
      <c r="G128" s="244"/>
      <c r="H128" s="244"/>
      <c r="L128" s="32"/>
    </row>
    <row r="129" spans="2:65" ht="12" customHeight="1">
      <c r="B129" s="20"/>
      <c r="C129" s="27" t="s">
        <v>153</v>
      </c>
      <c r="L129" s="20"/>
    </row>
    <row r="130" spans="2:65" s="1" customFormat="1" ht="16.5" customHeight="1">
      <c r="B130" s="32"/>
      <c r="E130" s="243" t="s">
        <v>154</v>
      </c>
      <c r="F130" s="245"/>
      <c r="G130" s="245"/>
      <c r="H130" s="245"/>
      <c r="L130" s="32"/>
    </row>
    <row r="131" spans="2:65" s="1" customFormat="1" ht="12" customHeight="1">
      <c r="B131" s="32"/>
      <c r="C131" s="27" t="s">
        <v>155</v>
      </c>
      <c r="L131" s="32"/>
    </row>
    <row r="132" spans="2:65" s="1" customFormat="1" ht="16.5" customHeight="1">
      <c r="B132" s="32"/>
      <c r="E132" s="208" t="str">
        <f>E11</f>
        <v>01.2 - Rekonstrukce a nové konstrukce</v>
      </c>
      <c r="F132" s="245"/>
      <c r="G132" s="245"/>
      <c r="H132" s="245"/>
      <c r="L132" s="32"/>
    </row>
    <row r="133" spans="2:65" s="1" customFormat="1" ht="6.9" customHeight="1">
      <c r="B133" s="32"/>
      <c r="L133" s="32"/>
    </row>
    <row r="134" spans="2:65" s="1" customFormat="1" ht="12" customHeight="1">
      <c r="B134" s="32"/>
      <c r="C134" s="27" t="s">
        <v>20</v>
      </c>
      <c r="F134" s="25" t="str">
        <f>F14</f>
        <v>Trutnov</v>
      </c>
      <c r="I134" s="27" t="s">
        <v>22</v>
      </c>
      <c r="J134" s="52" t="str">
        <f>IF(J14="","",J14)</f>
        <v>9. 1. 2023</v>
      </c>
      <c r="L134" s="32"/>
    </row>
    <row r="135" spans="2:65" s="1" customFormat="1" ht="6.9" customHeight="1">
      <c r="B135" s="32"/>
      <c r="L135" s="32"/>
    </row>
    <row r="136" spans="2:65" s="1" customFormat="1" ht="15.15" customHeight="1">
      <c r="B136" s="32"/>
      <c r="C136" s="27" t="s">
        <v>24</v>
      </c>
      <c r="F136" s="25" t="str">
        <f>E17</f>
        <v>Údržba silnic Královéhradeckého kraje a.s.</v>
      </c>
      <c r="I136" s="27" t="s">
        <v>30</v>
      </c>
      <c r="J136" s="30" t="str">
        <f>E23</f>
        <v>IRBOS s.r.o.</v>
      </c>
      <c r="L136" s="32"/>
    </row>
    <row r="137" spans="2:65" s="1" customFormat="1" ht="15.15" customHeight="1">
      <c r="B137" s="32"/>
      <c r="C137" s="27" t="s">
        <v>28</v>
      </c>
      <c r="F137" s="25" t="str">
        <f>IF(E20="","",E20)</f>
        <v>Vyplň údaj</v>
      </c>
      <c r="I137" s="27" t="s">
        <v>33</v>
      </c>
      <c r="J137" s="30" t="str">
        <f>E26</f>
        <v xml:space="preserve"> </v>
      </c>
      <c r="L137" s="32"/>
    </row>
    <row r="138" spans="2:65" s="1" customFormat="1" ht="10.35" customHeight="1">
      <c r="B138" s="32"/>
      <c r="L138" s="32"/>
    </row>
    <row r="139" spans="2:65" s="10" customFormat="1" ht="29.25" customHeight="1">
      <c r="B139" s="116"/>
      <c r="C139" s="117" t="s">
        <v>181</v>
      </c>
      <c r="D139" s="118" t="s">
        <v>62</v>
      </c>
      <c r="E139" s="118" t="s">
        <v>58</v>
      </c>
      <c r="F139" s="118" t="s">
        <v>59</v>
      </c>
      <c r="G139" s="118" t="s">
        <v>182</v>
      </c>
      <c r="H139" s="118" t="s">
        <v>183</v>
      </c>
      <c r="I139" s="118" t="s">
        <v>184</v>
      </c>
      <c r="J139" s="118" t="s">
        <v>159</v>
      </c>
      <c r="K139" s="119" t="s">
        <v>185</v>
      </c>
      <c r="L139" s="116"/>
      <c r="M139" s="59" t="s">
        <v>1</v>
      </c>
      <c r="N139" s="60" t="s">
        <v>41</v>
      </c>
      <c r="O139" s="60" t="s">
        <v>186</v>
      </c>
      <c r="P139" s="60" t="s">
        <v>187</v>
      </c>
      <c r="Q139" s="60" t="s">
        <v>188</v>
      </c>
      <c r="R139" s="60" t="s">
        <v>189</v>
      </c>
      <c r="S139" s="60" t="s">
        <v>190</v>
      </c>
      <c r="T139" s="61" t="s">
        <v>191</v>
      </c>
    </row>
    <row r="140" spans="2:65" s="1" customFormat="1" ht="22.8" customHeight="1">
      <c r="B140" s="32"/>
      <c r="C140" s="64" t="s">
        <v>192</v>
      </c>
      <c r="J140" s="120">
        <f>BK140</f>
        <v>0</v>
      </c>
      <c r="L140" s="32"/>
      <c r="M140" s="62"/>
      <c r="N140" s="53"/>
      <c r="O140" s="53"/>
      <c r="P140" s="121">
        <f>P141+P525+P862</f>
        <v>0</v>
      </c>
      <c r="Q140" s="53"/>
      <c r="R140" s="121">
        <f>R141+R525+R862</f>
        <v>746.09829079999997</v>
      </c>
      <c r="S140" s="53"/>
      <c r="T140" s="122">
        <f>T141+T525+T862</f>
        <v>3.8418480000000005E-2</v>
      </c>
      <c r="AT140" s="17" t="s">
        <v>76</v>
      </c>
      <c r="AU140" s="17" t="s">
        <v>161</v>
      </c>
      <c r="BK140" s="123">
        <f>BK141+BK525+BK862</f>
        <v>0</v>
      </c>
    </row>
    <row r="141" spans="2:65" s="11" customFormat="1" ht="25.95" customHeight="1">
      <c r="B141" s="124"/>
      <c r="D141" s="125" t="s">
        <v>76</v>
      </c>
      <c r="E141" s="126" t="s">
        <v>193</v>
      </c>
      <c r="F141" s="126" t="s">
        <v>194</v>
      </c>
      <c r="I141" s="127"/>
      <c r="J141" s="128">
        <f>BK141</f>
        <v>0</v>
      </c>
      <c r="L141" s="124"/>
      <c r="M141" s="129"/>
      <c r="P141" s="130">
        <f>P142+P178+P259+P285+P313+P487+P523</f>
        <v>0</v>
      </c>
      <c r="R141" s="130">
        <f>R142+R178+R259+R285+R313+R487+R523</f>
        <v>715.72169043999997</v>
      </c>
      <c r="T141" s="131">
        <f>T142+T178+T259+T285+T313+T487+T523</f>
        <v>3.8418480000000005E-2</v>
      </c>
      <c r="AR141" s="125" t="s">
        <v>84</v>
      </c>
      <c r="AT141" s="132" t="s">
        <v>76</v>
      </c>
      <c r="AU141" s="132" t="s">
        <v>77</v>
      </c>
      <c r="AY141" s="125" t="s">
        <v>195</v>
      </c>
      <c r="BK141" s="133">
        <f>BK142+BK178+BK259+BK285+BK313+BK487+BK523</f>
        <v>0</v>
      </c>
    </row>
    <row r="142" spans="2:65" s="11" customFormat="1" ht="22.8" customHeight="1">
      <c r="B142" s="124"/>
      <c r="D142" s="125" t="s">
        <v>76</v>
      </c>
      <c r="E142" s="134" t="s">
        <v>84</v>
      </c>
      <c r="F142" s="134" t="s">
        <v>196</v>
      </c>
      <c r="I142" s="127"/>
      <c r="J142" s="135">
        <f>BK142</f>
        <v>0</v>
      </c>
      <c r="L142" s="124"/>
      <c r="M142" s="129"/>
      <c r="P142" s="130">
        <f>SUM(P143:P177)</f>
        <v>0</v>
      </c>
      <c r="R142" s="130">
        <f>SUM(R143:R177)</f>
        <v>10.295999999999999</v>
      </c>
      <c r="T142" s="131">
        <f>SUM(T143:T177)</f>
        <v>0</v>
      </c>
      <c r="AR142" s="125" t="s">
        <v>84</v>
      </c>
      <c r="AT142" s="132" t="s">
        <v>76</v>
      </c>
      <c r="AU142" s="132" t="s">
        <v>84</v>
      </c>
      <c r="AY142" s="125" t="s">
        <v>195</v>
      </c>
      <c r="BK142" s="133">
        <f>SUM(BK143:BK177)</f>
        <v>0</v>
      </c>
    </row>
    <row r="143" spans="2:65" s="1" customFormat="1" ht="24.15" customHeight="1">
      <c r="B143" s="32"/>
      <c r="C143" s="136" t="s">
        <v>84</v>
      </c>
      <c r="D143" s="136" t="s">
        <v>197</v>
      </c>
      <c r="E143" s="137" t="s">
        <v>577</v>
      </c>
      <c r="F143" s="138" t="s">
        <v>578</v>
      </c>
      <c r="G143" s="139" t="s">
        <v>200</v>
      </c>
      <c r="H143" s="140">
        <v>39.5</v>
      </c>
      <c r="I143" s="141"/>
      <c r="J143" s="142">
        <f>ROUND(I143*H143,2)</f>
        <v>0</v>
      </c>
      <c r="K143" s="138" t="s">
        <v>201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202</v>
      </c>
      <c r="AT143" s="147" t="s">
        <v>197</v>
      </c>
      <c r="AU143" s="147" t="s">
        <v>86</v>
      </c>
      <c r="AY143" s="17" t="s">
        <v>195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84</v>
      </c>
      <c r="BK143" s="148">
        <f>ROUND(I143*H143,2)</f>
        <v>0</v>
      </c>
      <c r="BL143" s="17" t="s">
        <v>202</v>
      </c>
      <c r="BM143" s="147" t="s">
        <v>579</v>
      </c>
    </row>
    <row r="144" spans="2:65" s="12" customFormat="1" ht="10.199999999999999">
      <c r="B144" s="149"/>
      <c r="D144" s="150" t="s">
        <v>204</v>
      </c>
      <c r="E144" s="151" t="s">
        <v>1</v>
      </c>
      <c r="F144" s="152" t="s">
        <v>580</v>
      </c>
      <c r="H144" s="151" t="s">
        <v>1</v>
      </c>
      <c r="I144" s="153"/>
      <c r="L144" s="149"/>
      <c r="M144" s="154"/>
      <c r="T144" s="155"/>
      <c r="AT144" s="151" t="s">
        <v>204</v>
      </c>
      <c r="AU144" s="151" t="s">
        <v>86</v>
      </c>
      <c r="AV144" s="12" t="s">
        <v>84</v>
      </c>
      <c r="AW144" s="12" t="s">
        <v>32</v>
      </c>
      <c r="AX144" s="12" t="s">
        <v>77</v>
      </c>
      <c r="AY144" s="151" t="s">
        <v>195</v>
      </c>
    </row>
    <row r="145" spans="2:65" s="13" customFormat="1" ht="10.199999999999999">
      <c r="B145" s="156"/>
      <c r="D145" s="150" t="s">
        <v>204</v>
      </c>
      <c r="E145" s="157" t="s">
        <v>1</v>
      </c>
      <c r="F145" s="158" t="s">
        <v>211</v>
      </c>
      <c r="H145" s="159">
        <v>4.5</v>
      </c>
      <c r="I145" s="160"/>
      <c r="L145" s="156"/>
      <c r="M145" s="161"/>
      <c r="T145" s="162"/>
      <c r="AT145" s="157" t="s">
        <v>204</v>
      </c>
      <c r="AU145" s="157" t="s">
        <v>86</v>
      </c>
      <c r="AV145" s="13" t="s">
        <v>86</v>
      </c>
      <c r="AW145" s="13" t="s">
        <v>32</v>
      </c>
      <c r="AX145" s="13" t="s">
        <v>77</v>
      </c>
      <c r="AY145" s="157" t="s">
        <v>195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581</v>
      </c>
      <c r="H146" s="159">
        <v>35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77</v>
      </c>
      <c r="AY146" s="157" t="s">
        <v>195</v>
      </c>
    </row>
    <row r="147" spans="2:65" s="14" customFormat="1" ht="10.199999999999999">
      <c r="B147" s="163"/>
      <c r="D147" s="150" t="s">
        <v>204</v>
      </c>
      <c r="E147" s="164" t="s">
        <v>1</v>
      </c>
      <c r="F147" s="165" t="s">
        <v>220</v>
      </c>
      <c r="H147" s="166">
        <v>39.5</v>
      </c>
      <c r="I147" s="167"/>
      <c r="L147" s="163"/>
      <c r="M147" s="168"/>
      <c r="T147" s="169"/>
      <c r="AT147" s="164" t="s">
        <v>204</v>
      </c>
      <c r="AU147" s="164" t="s">
        <v>86</v>
      </c>
      <c r="AV147" s="14" t="s">
        <v>202</v>
      </c>
      <c r="AW147" s="14" t="s">
        <v>32</v>
      </c>
      <c r="AX147" s="14" t="s">
        <v>84</v>
      </c>
      <c r="AY147" s="164" t="s">
        <v>195</v>
      </c>
    </row>
    <row r="148" spans="2:65" s="1" customFormat="1" ht="24.15" customHeight="1">
      <c r="B148" s="32"/>
      <c r="C148" s="136" t="s">
        <v>86</v>
      </c>
      <c r="D148" s="136" t="s">
        <v>197</v>
      </c>
      <c r="E148" s="137" t="s">
        <v>582</v>
      </c>
      <c r="F148" s="138" t="s">
        <v>583</v>
      </c>
      <c r="G148" s="139" t="s">
        <v>214</v>
      </c>
      <c r="H148" s="140">
        <v>13.48</v>
      </c>
      <c r="I148" s="141"/>
      <c r="J148" s="142">
        <f>ROUND(I148*H148,2)</f>
        <v>0</v>
      </c>
      <c r="K148" s="138" t="s">
        <v>201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202</v>
      </c>
      <c r="AT148" s="147" t="s">
        <v>197</v>
      </c>
      <c r="AU148" s="147" t="s">
        <v>86</v>
      </c>
      <c r="AY148" s="17" t="s">
        <v>195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84</v>
      </c>
      <c r="BK148" s="148">
        <f>ROUND(I148*H148,2)</f>
        <v>0</v>
      </c>
      <c r="BL148" s="17" t="s">
        <v>202</v>
      </c>
      <c r="BM148" s="147" t="s">
        <v>584</v>
      </c>
    </row>
    <row r="149" spans="2:65" s="12" customFormat="1" ht="10.199999999999999">
      <c r="B149" s="149"/>
      <c r="D149" s="150" t="s">
        <v>204</v>
      </c>
      <c r="E149" s="151" t="s">
        <v>1</v>
      </c>
      <c r="F149" s="152" t="s">
        <v>585</v>
      </c>
      <c r="H149" s="151" t="s">
        <v>1</v>
      </c>
      <c r="I149" s="153"/>
      <c r="L149" s="149"/>
      <c r="M149" s="154"/>
      <c r="T149" s="155"/>
      <c r="AT149" s="151" t="s">
        <v>204</v>
      </c>
      <c r="AU149" s="151" t="s">
        <v>86</v>
      </c>
      <c r="AV149" s="12" t="s">
        <v>84</v>
      </c>
      <c r="AW149" s="12" t="s">
        <v>32</v>
      </c>
      <c r="AX149" s="12" t="s">
        <v>77</v>
      </c>
      <c r="AY149" s="151" t="s">
        <v>195</v>
      </c>
    </row>
    <row r="150" spans="2:65" s="13" customFormat="1" ht="10.199999999999999">
      <c r="B150" s="156"/>
      <c r="D150" s="150" t="s">
        <v>204</v>
      </c>
      <c r="E150" s="157" t="s">
        <v>1</v>
      </c>
      <c r="F150" s="158" t="s">
        <v>586</v>
      </c>
      <c r="H150" s="159">
        <v>13.48</v>
      </c>
      <c r="I150" s="160"/>
      <c r="L150" s="156"/>
      <c r="M150" s="161"/>
      <c r="T150" s="162"/>
      <c r="AT150" s="157" t="s">
        <v>204</v>
      </c>
      <c r="AU150" s="157" t="s">
        <v>86</v>
      </c>
      <c r="AV150" s="13" t="s">
        <v>86</v>
      </c>
      <c r="AW150" s="13" t="s">
        <v>32</v>
      </c>
      <c r="AX150" s="13" t="s">
        <v>84</v>
      </c>
      <c r="AY150" s="157" t="s">
        <v>195</v>
      </c>
    </row>
    <row r="151" spans="2:65" s="1" customFormat="1" ht="33" customHeight="1">
      <c r="B151" s="32"/>
      <c r="C151" s="136" t="s">
        <v>100</v>
      </c>
      <c r="D151" s="136" t="s">
        <v>197</v>
      </c>
      <c r="E151" s="137" t="s">
        <v>212</v>
      </c>
      <c r="F151" s="138" t="s">
        <v>213</v>
      </c>
      <c r="G151" s="139" t="s">
        <v>214</v>
      </c>
      <c r="H151" s="140">
        <v>0.96</v>
      </c>
      <c r="I151" s="141"/>
      <c r="J151" s="142">
        <f>ROUND(I151*H151,2)</f>
        <v>0</v>
      </c>
      <c r="K151" s="138" t="s">
        <v>201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202</v>
      </c>
      <c r="AT151" s="147" t="s">
        <v>197</v>
      </c>
      <c r="AU151" s="147" t="s">
        <v>86</v>
      </c>
      <c r="AY151" s="17" t="s">
        <v>195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84</v>
      </c>
      <c r="BK151" s="148">
        <f>ROUND(I151*H151,2)</f>
        <v>0</v>
      </c>
      <c r="BL151" s="17" t="s">
        <v>202</v>
      </c>
      <c r="BM151" s="147" t="s">
        <v>587</v>
      </c>
    </row>
    <row r="152" spans="2:65" s="12" customFormat="1" ht="10.199999999999999">
      <c r="B152" s="149"/>
      <c r="D152" s="150" t="s">
        <v>204</v>
      </c>
      <c r="E152" s="151" t="s">
        <v>1</v>
      </c>
      <c r="F152" s="152" t="s">
        <v>588</v>
      </c>
      <c r="H152" s="151" t="s">
        <v>1</v>
      </c>
      <c r="I152" s="153"/>
      <c r="L152" s="149"/>
      <c r="M152" s="154"/>
      <c r="T152" s="155"/>
      <c r="AT152" s="151" t="s">
        <v>204</v>
      </c>
      <c r="AU152" s="151" t="s">
        <v>86</v>
      </c>
      <c r="AV152" s="12" t="s">
        <v>84</v>
      </c>
      <c r="AW152" s="12" t="s">
        <v>32</v>
      </c>
      <c r="AX152" s="12" t="s">
        <v>77</v>
      </c>
      <c r="AY152" s="151" t="s">
        <v>195</v>
      </c>
    </row>
    <row r="153" spans="2:65" s="13" customFormat="1" ht="10.199999999999999">
      <c r="B153" s="156"/>
      <c r="D153" s="150" t="s">
        <v>204</v>
      </c>
      <c r="E153" s="157" t="s">
        <v>1</v>
      </c>
      <c r="F153" s="158" t="s">
        <v>589</v>
      </c>
      <c r="H153" s="159">
        <v>0.96</v>
      </c>
      <c r="I153" s="160"/>
      <c r="L153" s="156"/>
      <c r="M153" s="161"/>
      <c r="T153" s="162"/>
      <c r="AT153" s="157" t="s">
        <v>204</v>
      </c>
      <c r="AU153" s="157" t="s">
        <v>86</v>
      </c>
      <c r="AV153" s="13" t="s">
        <v>86</v>
      </c>
      <c r="AW153" s="13" t="s">
        <v>32</v>
      </c>
      <c r="AX153" s="13" t="s">
        <v>84</v>
      </c>
      <c r="AY153" s="157" t="s">
        <v>195</v>
      </c>
    </row>
    <row r="154" spans="2:65" s="1" customFormat="1" ht="37.799999999999997" customHeight="1">
      <c r="B154" s="32"/>
      <c r="C154" s="136" t="s">
        <v>202</v>
      </c>
      <c r="D154" s="136" t="s">
        <v>197</v>
      </c>
      <c r="E154" s="137" t="s">
        <v>590</v>
      </c>
      <c r="F154" s="138" t="s">
        <v>591</v>
      </c>
      <c r="G154" s="139" t="s">
        <v>214</v>
      </c>
      <c r="H154" s="140">
        <v>14.44</v>
      </c>
      <c r="I154" s="141"/>
      <c r="J154" s="142">
        <f>ROUND(I154*H154,2)</f>
        <v>0</v>
      </c>
      <c r="K154" s="138" t="s">
        <v>201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202</v>
      </c>
      <c r="AT154" s="147" t="s">
        <v>197</v>
      </c>
      <c r="AU154" s="147" t="s">
        <v>86</v>
      </c>
      <c r="AY154" s="17" t="s">
        <v>195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84</v>
      </c>
      <c r="BK154" s="148">
        <f>ROUND(I154*H154,2)</f>
        <v>0</v>
      </c>
      <c r="BL154" s="17" t="s">
        <v>202</v>
      </c>
      <c r="BM154" s="147" t="s">
        <v>592</v>
      </c>
    </row>
    <row r="155" spans="2:65" s="13" customFormat="1" ht="10.199999999999999">
      <c r="B155" s="156"/>
      <c r="D155" s="150" t="s">
        <v>204</v>
      </c>
      <c r="E155" s="157" t="s">
        <v>1</v>
      </c>
      <c r="F155" s="158" t="s">
        <v>593</v>
      </c>
      <c r="H155" s="159">
        <v>14.44</v>
      </c>
      <c r="I155" s="160"/>
      <c r="L155" s="156"/>
      <c r="M155" s="161"/>
      <c r="T155" s="162"/>
      <c r="AT155" s="157" t="s">
        <v>204</v>
      </c>
      <c r="AU155" s="157" t="s">
        <v>86</v>
      </c>
      <c r="AV155" s="13" t="s">
        <v>86</v>
      </c>
      <c r="AW155" s="13" t="s">
        <v>32</v>
      </c>
      <c r="AX155" s="13" t="s">
        <v>84</v>
      </c>
      <c r="AY155" s="157" t="s">
        <v>195</v>
      </c>
    </row>
    <row r="156" spans="2:65" s="1" customFormat="1" ht="37.799999999999997" customHeight="1">
      <c r="B156" s="32"/>
      <c r="C156" s="136" t="s">
        <v>225</v>
      </c>
      <c r="D156" s="136" t="s">
        <v>197</v>
      </c>
      <c r="E156" s="137" t="s">
        <v>226</v>
      </c>
      <c r="F156" s="138" t="s">
        <v>594</v>
      </c>
      <c r="G156" s="139" t="s">
        <v>214</v>
      </c>
      <c r="H156" s="140">
        <v>144.4</v>
      </c>
      <c r="I156" s="141"/>
      <c r="J156" s="142">
        <f>ROUND(I156*H156,2)</f>
        <v>0</v>
      </c>
      <c r="K156" s="138" t="s">
        <v>201</v>
      </c>
      <c r="L156" s="32"/>
      <c r="M156" s="143" t="s">
        <v>1</v>
      </c>
      <c r="N156" s="144" t="s">
        <v>42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202</v>
      </c>
      <c r="AT156" s="147" t="s">
        <v>197</v>
      </c>
      <c r="AU156" s="147" t="s">
        <v>86</v>
      </c>
      <c r="AY156" s="17" t="s">
        <v>195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84</v>
      </c>
      <c r="BK156" s="148">
        <f>ROUND(I156*H156,2)</f>
        <v>0</v>
      </c>
      <c r="BL156" s="17" t="s">
        <v>202</v>
      </c>
      <c r="BM156" s="147" t="s">
        <v>595</v>
      </c>
    </row>
    <row r="157" spans="2:65" s="13" customFormat="1" ht="10.199999999999999">
      <c r="B157" s="156"/>
      <c r="D157" s="150" t="s">
        <v>204</v>
      </c>
      <c r="E157" s="157" t="s">
        <v>1</v>
      </c>
      <c r="F157" s="158" t="s">
        <v>596</v>
      </c>
      <c r="H157" s="159">
        <v>14.44</v>
      </c>
      <c r="I157" s="160"/>
      <c r="L157" s="156"/>
      <c r="M157" s="161"/>
      <c r="T157" s="162"/>
      <c r="AT157" s="157" t="s">
        <v>204</v>
      </c>
      <c r="AU157" s="157" t="s">
        <v>86</v>
      </c>
      <c r="AV157" s="13" t="s">
        <v>86</v>
      </c>
      <c r="AW157" s="13" t="s">
        <v>32</v>
      </c>
      <c r="AX157" s="13" t="s">
        <v>84</v>
      </c>
      <c r="AY157" s="157" t="s">
        <v>195</v>
      </c>
    </row>
    <row r="158" spans="2:65" s="13" customFormat="1" ht="10.199999999999999">
      <c r="B158" s="156"/>
      <c r="D158" s="150" t="s">
        <v>204</v>
      </c>
      <c r="F158" s="158" t="s">
        <v>597</v>
      </c>
      <c r="H158" s="159">
        <v>144.4</v>
      </c>
      <c r="I158" s="160"/>
      <c r="L158" s="156"/>
      <c r="M158" s="161"/>
      <c r="T158" s="162"/>
      <c r="AT158" s="157" t="s">
        <v>204</v>
      </c>
      <c r="AU158" s="157" t="s">
        <v>86</v>
      </c>
      <c r="AV158" s="13" t="s">
        <v>86</v>
      </c>
      <c r="AW158" s="13" t="s">
        <v>4</v>
      </c>
      <c r="AX158" s="13" t="s">
        <v>84</v>
      </c>
      <c r="AY158" s="157" t="s">
        <v>195</v>
      </c>
    </row>
    <row r="159" spans="2:65" s="1" customFormat="1" ht="24.15" customHeight="1">
      <c r="B159" s="32"/>
      <c r="C159" s="136" t="s">
        <v>230</v>
      </c>
      <c r="D159" s="136" t="s">
        <v>197</v>
      </c>
      <c r="E159" s="137" t="s">
        <v>598</v>
      </c>
      <c r="F159" s="138" t="s">
        <v>599</v>
      </c>
      <c r="G159" s="139" t="s">
        <v>214</v>
      </c>
      <c r="H159" s="140">
        <v>14.44</v>
      </c>
      <c r="I159" s="141"/>
      <c r="J159" s="142">
        <f>ROUND(I159*H159,2)</f>
        <v>0</v>
      </c>
      <c r="K159" s="138" t="s">
        <v>201</v>
      </c>
      <c r="L159" s="32"/>
      <c r="M159" s="143" t="s">
        <v>1</v>
      </c>
      <c r="N159" s="144" t="s">
        <v>42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202</v>
      </c>
      <c r="AT159" s="147" t="s">
        <v>197</v>
      </c>
      <c r="AU159" s="147" t="s">
        <v>86</v>
      </c>
      <c r="AY159" s="17" t="s">
        <v>195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84</v>
      </c>
      <c r="BK159" s="148">
        <f>ROUND(I159*H159,2)</f>
        <v>0</v>
      </c>
      <c r="BL159" s="17" t="s">
        <v>202</v>
      </c>
      <c r="BM159" s="147" t="s">
        <v>600</v>
      </c>
    </row>
    <row r="160" spans="2:65" s="13" customFormat="1" ht="10.199999999999999">
      <c r="B160" s="156"/>
      <c r="D160" s="150" t="s">
        <v>204</v>
      </c>
      <c r="E160" s="157" t="s">
        <v>1</v>
      </c>
      <c r="F160" s="158" t="s">
        <v>596</v>
      </c>
      <c r="H160" s="159">
        <v>14.44</v>
      </c>
      <c r="I160" s="160"/>
      <c r="L160" s="156"/>
      <c r="M160" s="161"/>
      <c r="T160" s="162"/>
      <c r="AT160" s="157" t="s">
        <v>204</v>
      </c>
      <c r="AU160" s="157" t="s">
        <v>86</v>
      </c>
      <c r="AV160" s="13" t="s">
        <v>86</v>
      </c>
      <c r="AW160" s="13" t="s">
        <v>32</v>
      </c>
      <c r="AX160" s="13" t="s">
        <v>84</v>
      </c>
      <c r="AY160" s="157" t="s">
        <v>195</v>
      </c>
    </row>
    <row r="161" spans="2:65" s="1" customFormat="1" ht="16.5" customHeight="1">
      <c r="B161" s="32"/>
      <c r="C161" s="136" t="s">
        <v>234</v>
      </c>
      <c r="D161" s="136" t="s">
        <v>197</v>
      </c>
      <c r="E161" s="137" t="s">
        <v>231</v>
      </c>
      <c r="F161" s="138" t="s">
        <v>232</v>
      </c>
      <c r="G161" s="139" t="s">
        <v>214</v>
      </c>
      <c r="H161" s="140">
        <v>14.44</v>
      </c>
      <c r="I161" s="141"/>
      <c r="J161" s="142">
        <f>ROUND(I161*H161,2)</f>
        <v>0</v>
      </c>
      <c r="K161" s="138" t="s">
        <v>201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202</v>
      </c>
      <c r="AT161" s="147" t="s">
        <v>197</v>
      </c>
      <c r="AU161" s="147" t="s">
        <v>86</v>
      </c>
      <c r="AY161" s="17" t="s">
        <v>195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84</v>
      </c>
      <c r="BK161" s="148">
        <f>ROUND(I161*H161,2)</f>
        <v>0</v>
      </c>
      <c r="BL161" s="17" t="s">
        <v>202</v>
      </c>
      <c r="BM161" s="147" t="s">
        <v>601</v>
      </c>
    </row>
    <row r="162" spans="2:65" s="13" customFormat="1" ht="10.199999999999999">
      <c r="B162" s="156"/>
      <c r="D162" s="150" t="s">
        <v>204</v>
      </c>
      <c r="E162" s="157" t="s">
        <v>1</v>
      </c>
      <c r="F162" s="158" t="s">
        <v>602</v>
      </c>
      <c r="H162" s="159">
        <v>14.44</v>
      </c>
      <c r="I162" s="160"/>
      <c r="L162" s="156"/>
      <c r="M162" s="161"/>
      <c r="T162" s="162"/>
      <c r="AT162" s="157" t="s">
        <v>204</v>
      </c>
      <c r="AU162" s="157" t="s">
        <v>86</v>
      </c>
      <c r="AV162" s="13" t="s">
        <v>86</v>
      </c>
      <c r="AW162" s="13" t="s">
        <v>32</v>
      </c>
      <c r="AX162" s="13" t="s">
        <v>84</v>
      </c>
      <c r="AY162" s="157" t="s">
        <v>195</v>
      </c>
    </row>
    <row r="163" spans="2:65" s="1" customFormat="1" ht="24.15" customHeight="1">
      <c r="B163" s="32"/>
      <c r="C163" s="136" t="s">
        <v>240</v>
      </c>
      <c r="D163" s="136" t="s">
        <v>197</v>
      </c>
      <c r="E163" s="137" t="s">
        <v>603</v>
      </c>
      <c r="F163" s="138" t="s">
        <v>604</v>
      </c>
      <c r="G163" s="139" t="s">
        <v>237</v>
      </c>
      <c r="H163" s="140">
        <v>25.992000000000001</v>
      </c>
      <c r="I163" s="141"/>
      <c r="J163" s="142">
        <f>ROUND(I163*H163,2)</f>
        <v>0</v>
      </c>
      <c r="K163" s="138" t="s">
        <v>201</v>
      </c>
      <c r="L163" s="32"/>
      <c r="M163" s="143" t="s">
        <v>1</v>
      </c>
      <c r="N163" s="144" t="s">
        <v>42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202</v>
      </c>
      <c r="AT163" s="147" t="s">
        <v>197</v>
      </c>
      <c r="AU163" s="147" t="s">
        <v>86</v>
      </c>
      <c r="AY163" s="17" t="s">
        <v>195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84</v>
      </c>
      <c r="BK163" s="148">
        <f>ROUND(I163*H163,2)</f>
        <v>0</v>
      </c>
      <c r="BL163" s="17" t="s">
        <v>202</v>
      </c>
      <c r="BM163" s="147" t="s">
        <v>605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606</v>
      </c>
      <c r="H164" s="159">
        <v>25.992000000000001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84</v>
      </c>
      <c r="AY164" s="157" t="s">
        <v>195</v>
      </c>
    </row>
    <row r="165" spans="2:65" s="1" customFormat="1" ht="24.15" customHeight="1">
      <c r="B165" s="32"/>
      <c r="C165" s="136" t="s">
        <v>246</v>
      </c>
      <c r="D165" s="136" t="s">
        <v>197</v>
      </c>
      <c r="E165" s="137" t="s">
        <v>607</v>
      </c>
      <c r="F165" s="138" t="s">
        <v>608</v>
      </c>
      <c r="G165" s="139" t="s">
        <v>214</v>
      </c>
      <c r="H165" s="140">
        <v>5.72</v>
      </c>
      <c r="I165" s="141"/>
      <c r="J165" s="142">
        <f>ROUND(I165*H165,2)</f>
        <v>0</v>
      </c>
      <c r="K165" s="138" t="s">
        <v>201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202</v>
      </c>
      <c r="AT165" s="147" t="s">
        <v>197</v>
      </c>
      <c r="AU165" s="147" t="s">
        <v>86</v>
      </c>
      <c r="AY165" s="17" t="s">
        <v>195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84</v>
      </c>
      <c r="BK165" s="148">
        <f>ROUND(I165*H165,2)</f>
        <v>0</v>
      </c>
      <c r="BL165" s="17" t="s">
        <v>202</v>
      </c>
      <c r="BM165" s="147" t="s">
        <v>609</v>
      </c>
    </row>
    <row r="166" spans="2:65" s="12" customFormat="1" ht="10.199999999999999">
      <c r="B166" s="149"/>
      <c r="D166" s="150" t="s">
        <v>204</v>
      </c>
      <c r="E166" s="151" t="s">
        <v>1</v>
      </c>
      <c r="F166" s="152" t="s">
        <v>610</v>
      </c>
      <c r="H166" s="151" t="s">
        <v>1</v>
      </c>
      <c r="I166" s="153"/>
      <c r="L166" s="149"/>
      <c r="M166" s="154"/>
      <c r="T166" s="155"/>
      <c r="AT166" s="151" t="s">
        <v>204</v>
      </c>
      <c r="AU166" s="151" t="s">
        <v>86</v>
      </c>
      <c r="AV166" s="12" t="s">
        <v>84</v>
      </c>
      <c r="AW166" s="12" t="s">
        <v>32</v>
      </c>
      <c r="AX166" s="12" t="s">
        <v>77</v>
      </c>
      <c r="AY166" s="151" t="s">
        <v>195</v>
      </c>
    </row>
    <row r="167" spans="2:65" s="13" customFormat="1" ht="10.199999999999999">
      <c r="B167" s="156"/>
      <c r="D167" s="150" t="s">
        <v>204</v>
      </c>
      <c r="E167" s="157" t="s">
        <v>1</v>
      </c>
      <c r="F167" s="158" t="s">
        <v>611</v>
      </c>
      <c r="H167" s="159">
        <v>5.72</v>
      </c>
      <c r="I167" s="160"/>
      <c r="L167" s="156"/>
      <c r="M167" s="161"/>
      <c r="T167" s="162"/>
      <c r="AT167" s="157" t="s">
        <v>204</v>
      </c>
      <c r="AU167" s="157" t="s">
        <v>86</v>
      </c>
      <c r="AV167" s="13" t="s">
        <v>86</v>
      </c>
      <c r="AW167" s="13" t="s">
        <v>32</v>
      </c>
      <c r="AX167" s="13" t="s">
        <v>84</v>
      </c>
      <c r="AY167" s="157" t="s">
        <v>195</v>
      </c>
    </row>
    <row r="168" spans="2:65" s="1" customFormat="1" ht="16.5" customHeight="1">
      <c r="B168" s="32"/>
      <c r="C168" s="183" t="s">
        <v>253</v>
      </c>
      <c r="D168" s="183" t="s">
        <v>612</v>
      </c>
      <c r="E168" s="184" t="s">
        <v>613</v>
      </c>
      <c r="F168" s="185" t="s">
        <v>614</v>
      </c>
      <c r="G168" s="186" t="s">
        <v>237</v>
      </c>
      <c r="H168" s="187">
        <v>10.295999999999999</v>
      </c>
      <c r="I168" s="188"/>
      <c r="J168" s="189">
        <f>ROUND(I168*H168,2)</f>
        <v>0</v>
      </c>
      <c r="K168" s="185" t="s">
        <v>201</v>
      </c>
      <c r="L168" s="190"/>
      <c r="M168" s="191" t="s">
        <v>1</v>
      </c>
      <c r="N168" s="192" t="s">
        <v>42</v>
      </c>
      <c r="P168" s="145">
        <f>O168*H168</f>
        <v>0</v>
      </c>
      <c r="Q168" s="145">
        <v>1</v>
      </c>
      <c r="R168" s="145">
        <f>Q168*H168</f>
        <v>10.295999999999999</v>
      </c>
      <c r="S168" s="145">
        <v>0</v>
      </c>
      <c r="T168" s="146">
        <f>S168*H168</f>
        <v>0</v>
      </c>
      <c r="AR168" s="147" t="s">
        <v>240</v>
      </c>
      <c r="AT168" s="147" t="s">
        <v>612</v>
      </c>
      <c r="AU168" s="147" t="s">
        <v>86</v>
      </c>
      <c r="AY168" s="17" t="s">
        <v>195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84</v>
      </c>
      <c r="BK168" s="148">
        <f>ROUND(I168*H168,2)</f>
        <v>0</v>
      </c>
      <c r="BL168" s="17" t="s">
        <v>202</v>
      </c>
      <c r="BM168" s="147" t="s">
        <v>615</v>
      </c>
    </row>
    <row r="169" spans="2:65" s="12" customFormat="1" ht="10.199999999999999">
      <c r="B169" s="149"/>
      <c r="D169" s="150" t="s">
        <v>204</v>
      </c>
      <c r="E169" s="151" t="s">
        <v>1</v>
      </c>
      <c r="F169" s="152" t="s">
        <v>610</v>
      </c>
      <c r="H169" s="151" t="s">
        <v>1</v>
      </c>
      <c r="I169" s="153"/>
      <c r="L169" s="149"/>
      <c r="M169" s="154"/>
      <c r="T169" s="155"/>
      <c r="AT169" s="151" t="s">
        <v>204</v>
      </c>
      <c r="AU169" s="151" t="s">
        <v>86</v>
      </c>
      <c r="AV169" s="12" t="s">
        <v>84</v>
      </c>
      <c r="AW169" s="12" t="s">
        <v>32</v>
      </c>
      <c r="AX169" s="12" t="s">
        <v>77</v>
      </c>
      <c r="AY169" s="151" t="s">
        <v>195</v>
      </c>
    </row>
    <row r="170" spans="2:65" s="13" customFormat="1" ht="10.199999999999999">
      <c r="B170" s="156"/>
      <c r="D170" s="150" t="s">
        <v>204</v>
      </c>
      <c r="E170" s="157" t="s">
        <v>1</v>
      </c>
      <c r="F170" s="158" t="s">
        <v>616</v>
      </c>
      <c r="H170" s="159">
        <v>10.295999999999999</v>
      </c>
      <c r="I170" s="160"/>
      <c r="L170" s="156"/>
      <c r="M170" s="161"/>
      <c r="T170" s="162"/>
      <c r="AT170" s="157" t="s">
        <v>204</v>
      </c>
      <c r="AU170" s="157" t="s">
        <v>86</v>
      </c>
      <c r="AV170" s="13" t="s">
        <v>86</v>
      </c>
      <c r="AW170" s="13" t="s">
        <v>32</v>
      </c>
      <c r="AX170" s="13" t="s">
        <v>84</v>
      </c>
      <c r="AY170" s="157" t="s">
        <v>195</v>
      </c>
    </row>
    <row r="171" spans="2:65" s="1" customFormat="1" ht="33" customHeight="1">
      <c r="B171" s="32"/>
      <c r="C171" s="136" t="s">
        <v>257</v>
      </c>
      <c r="D171" s="136" t="s">
        <v>197</v>
      </c>
      <c r="E171" s="137" t="s">
        <v>617</v>
      </c>
      <c r="F171" s="138" t="s">
        <v>618</v>
      </c>
      <c r="G171" s="139" t="s">
        <v>200</v>
      </c>
      <c r="H171" s="140">
        <v>38.200000000000003</v>
      </c>
      <c r="I171" s="141"/>
      <c r="J171" s="142">
        <f>ROUND(I171*H171,2)</f>
        <v>0</v>
      </c>
      <c r="K171" s="138" t="s">
        <v>201</v>
      </c>
      <c r="L171" s="32"/>
      <c r="M171" s="143" t="s">
        <v>1</v>
      </c>
      <c r="N171" s="144" t="s">
        <v>42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202</v>
      </c>
      <c r="AT171" s="147" t="s">
        <v>197</v>
      </c>
      <c r="AU171" s="147" t="s">
        <v>86</v>
      </c>
      <c r="AY171" s="17" t="s">
        <v>195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84</v>
      </c>
      <c r="BK171" s="148">
        <f>ROUND(I171*H171,2)</f>
        <v>0</v>
      </c>
      <c r="BL171" s="17" t="s">
        <v>202</v>
      </c>
      <c r="BM171" s="147" t="s">
        <v>619</v>
      </c>
    </row>
    <row r="172" spans="2:65" s="13" customFormat="1" ht="10.199999999999999">
      <c r="B172" s="156"/>
      <c r="D172" s="150" t="s">
        <v>204</v>
      </c>
      <c r="E172" s="157" t="s">
        <v>1</v>
      </c>
      <c r="F172" s="158" t="s">
        <v>620</v>
      </c>
      <c r="H172" s="159">
        <v>4.5</v>
      </c>
      <c r="I172" s="160"/>
      <c r="L172" s="156"/>
      <c r="M172" s="161"/>
      <c r="T172" s="162"/>
      <c r="AT172" s="157" t="s">
        <v>204</v>
      </c>
      <c r="AU172" s="157" t="s">
        <v>86</v>
      </c>
      <c r="AV172" s="13" t="s">
        <v>86</v>
      </c>
      <c r="AW172" s="13" t="s">
        <v>32</v>
      </c>
      <c r="AX172" s="13" t="s">
        <v>77</v>
      </c>
      <c r="AY172" s="157" t="s">
        <v>195</v>
      </c>
    </row>
    <row r="173" spans="2:65" s="13" customFormat="1" ht="10.199999999999999">
      <c r="B173" s="156"/>
      <c r="D173" s="150" t="s">
        <v>204</v>
      </c>
      <c r="E173" s="157" t="s">
        <v>1</v>
      </c>
      <c r="F173" s="158" t="s">
        <v>621</v>
      </c>
      <c r="H173" s="159">
        <v>33.700000000000003</v>
      </c>
      <c r="I173" s="160"/>
      <c r="L173" s="156"/>
      <c r="M173" s="161"/>
      <c r="T173" s="162"/>
      <c r="AT173" s="157" t="s">
        <v>204</v>
      </c>
      <c r="AU173" s="157" t="s">
        <v>86</v>
      </c>
      <c r="AV173" s="13" t="s">
        <v>86</v>
      </c>
      <c r="AW173" s="13" t="s">
        <v>32</v>
      </c>
      <c r="AX173" s="13" t="s">
        <v>77</v>
      </c>
      <c r="AY173" s="157" t="s">
        <v>195</v>
      </c>
    </row>
    <row r="174" spans="2:65" s="14" customFormat="1" ht="10.199999999999999">
      <c r="B174" s="163"/>
      <c r="D174" s="150" t="s">
        <v>204</v>
      </c>
      <c r="E174" s="164" t="s">
        <v>1</v>
      </c>
      <c r="F174" s="165" t="s">
        <v>220</v>
      </c>
      <c r="H174" s="166">
        <v>38.200000000000003</v>
      </c>
      <c r="I174" s="167"/>
      <c r="L174" s="163"/>
      <c r="M174" s="168"/>
      <c r="T174" s="169"/>
      <c r="AT174" s="164" t="s">
        <v>204</v>
      </c>
      <c r="AU174" s="164" t="s">
        <v>86</v>
      </c>
      <c r="AV174" s="14" t="s">
        <v>202</v>
      </c>
      <c r="AW174" s="14" t="s">
        <v>32</v>
      </c>
      <c r="AX174" s="14" t="s">
        <v>84</v>
      </c>
      <c r="AY174" s="164" t="s">
        <v>195</v>
      </c>
    </row>
    <row r="175" spans="2:65" s="1" customFormat="1" ht="24.15" customHeight="1">
      <c r="B175" s="32"/>
      <c r="C175" s="136" t="s">
        <v>262</v>
      </c>
      <c r="D175" s="136" t="s">
        <v>197</v>
      </c>
      <c r="E175" s="137" t="s">
        <v>622</v>
      </c>
      <c r="F175" s="138" t="s">
        <v>623</v>
      </c>
      <c r="G175" s="139" t="s">
        <v>200</v>
      </c>
      <c r="H175" s="140">
        <v>4.5</v>
      </c>
      <c r="I175" s="141"/>
      <c r="J175" s="142">
        <f>ROUND(I175*H175,2)</f>
        <v>0</v>
      </c>
      <c r="K175" s="138" t="s">
        <v>201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202</v>
      </c>
      <c r="AT175" s="147" t="s">
        <v>197</v>
      </c>
      <c r="AU175" s="147" t="s">
        <v>86</v>
      </c>
      <c r="AY175" s="17" t="s">
        <v>195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84</v>
      </c>
      <c r="BK175" s="148">
        <f>ROUND(I175*H175,2)</f>
        <v>0</v>
      </c>
      <c r="BL175" s="17" t="s">
        <v>202</v>
      </c>
      <c r="BM175" s="147" t="s">
        <v>624</v>
      </c>
    </row>
    <row r="176" spans="2:65" s="12" customFormat="1" ht="10.199999999999999">
      <c r="B176" s="149"/>
      <c r="D176" s="150" t="s">
        <v>204</v>
      </c>
      <c r="E176" s="151" t="s">
        <v>1</v>
      </c>
      <c r="F176" s="152" t="s">
        <v>210</v>
      </c>
      <c r="H176" s="151" t="s">
        <v>1</v>
      </c>
      <c r="I176" s="153"/>
      <c r="L176" s="149"/>
      <c r="M176" s="154"/>
      <c r="T176" s="155"/>
      <c r="AT176" s="151" t="s">
        <v>204</v>
      </c>
      <c r="AU176" s="151" t="s">
        <v>86</v>
      </c>
      <c r="AV176" s="12" t="s">
        <v>84</v>
      </c>
      <c r="AW176" s="12" t="s">
        <v>32</v>
      </c>
      <c r="AX176" s="12" t="s">
        <v>77</v>
      </c>
      <c r="AY176" s="151" t="s">
        <v>195</v>
      </c>
    </row>
    <row r="177" spans="2:65" s="13" customFormat="1" ht="10.199999999999999">
      <c r="B177" s="156"/>
      <c r="D177" s="150" t="s">
        <v>204</v>
      </c>
      <c r="E177" s="157" t="s">
        <v>1</v>
      </c>
      <c r="F177" s="158" t="s">
        <v>211</v>
      </c>
      <c r="H177" s="159">
        <v>4.5</v>
      </c>
      <c r="I177" s="160"/>
      <c r="L177" s="156"/>
      <c r="M177" s="161"/>
      <c r="T177" s="162"/>
      <c r="AT177" s="157" t="s">
        <v>204</v>
      </c>
      <c r="AU177" s="157" t="s">
        <v>86</v>
      </c>
      <c r="AV177" s="13" t="s">
        <v>86</v>
      </c>
      <c r="AW177" s="13" t="s">
        <v>32</v>
      </c>
      <c r="AX177" s="13" t="s">
        <v>84</v>
      </c>
      <c r="AY177" s="157" t="s">
        <v>195</v>
      </c>
    </row>
    <row r="178" spans="2:65" s="11" customFormat="1" ht="22.8" customHeight="1">
      <c r="B178" s="124"/>
      <c r="D178" s="125" t="s">
        <v>76</v>
      </c>
      <c r="E178" s="134" t="s">
        <v>86</v>
      </c>
      <c r="F178" s="134" t="s">
        <v>625</v>
      </c>
      <c r="I178" s="127"/>
      <c r="J178" s="135">
        <f>BK178</f>
        <v>0</v>
      </c>
      <c r="L178" s="124"/>
      <c r="M178" s="129"/>
      <c r="P178" s="130">
        <f>SUM(P179:P258)</f>
        <v>0</v>
      </c>
      <c r="R178" s="130">
        <f>SUM(R179:R258)</f>
        <v>519.74057776999996</v>
      </c>
      <c r="T178" s="131">
        <f>SUM(T179:T258)</f>
        <v>0</v>
      </c>
      <c r="AR178" s="125" t="s">
        <v>84</v>
      </c>
      <c r="AT178" s="132" t="s">
        <v>76</v>
      </c>
      <c r="AU178" s="132" t="s">
        <v>84</v>
      </c>
      <c r="AY178" s="125" t="s">
        <v>195</v>
      </c>
      <c r="BK178" s="133">
        <f>SUM(BK179:BK258)</f>
        <v>0</v>
      </c>
    </row>
    <row r="179" spans="2:65" s="1" customFormat="1" ht="24.15" customHeight="1">
      <c r="B179" s="32"/>
      <c r="C179" s="136" t="s">
        <v>270</v>
      </c>
      <c r="D179" s="136" t="s">
        <v>197</v>
      </c>
      <c r="E179" s="137" t="s">
        <v>626</v>
      </c>
      <c r="F179" s="138" t="s">
        <v>627</v>
      </c>
      <c r="G179" s="139" t="s">
        <v>214</v>
      </c>
      <c r="H179" s="140">
        <v>11.823</v>
      </c>
      <c r="I179" s="141"/>
      <c r="J179" s="142">
        <f>ROUND(I179*H179,2)</f>
        <v>0</v>
      </c>
      <c r="K179" s="138" t="s">
        <v>201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2.16</v>
      </c>
      <c r="R179" s="145">
        <f>Q179*H179</f>
        <v>25.537680000000002</v>
      </c>
      <c r="S179" s="145">
        <v>0</v>
      </c>
      <c r="T179" s="146">
        <f>S179*H179</f>
        <v>0</v>
      </c>
      <c r="AR179" s="147" t="s">
        <v>202</v>
      </c>
      <c r="AT179" s="147" t="s">
        <v>197</v>
      </c>
      <c r="AU179" s="147" t="s">
        <v>86</v>
      </c>
      <c r="AY179" s="17" t="s">
        <v>195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84</v>
      </c>
      <c r="BK179" s="148">
        <f>ROUND(I179*H179,2)</f>
        <v>0</v>
      </c>
      <c r="BL179" s="17" t="s">
        <v>202</v>
      </c>
      <c r="BM179" s="147" t="s">
        <v>628</v>
      </c>
    </row>
    <row r="180" spans="2:65" s="12" customFormat="1" ht="10.199999999999999">
      <c r="B180" s="149"/>
      <c r="D180" s="150" t="s">
        <v>204</v>
      </c>
      <c r="E180" s="151" t="s">
        <v>1</v>
      </c>
      <c r="F180" s="152" t="s">
        <v>629</v>
      </c>
      <c r="H180" s="151" t="s">
        <v>1</v>
      </c>
      <c r="I180" s="153"/>
      <c r="L180" s="149"/>
      <c r="M180" s="154"/>
      <c r="T180" s="155"/>
      <c r="AT180" s="151" t="s">
        <v>204</v>
      </c>
      <c r="AU180" s="151" t="s">
        <v>86</v>
      </c>
      <c r="AV180" s="12" t="s">
        <v>84</v>
      </c>
      <c r="AW180" s="12" t="s">
        <v>32</v>
      </c>
      <c r="AX180" s="12" t="s">
        <v>77</v>
      </c>
      <c r="AY180" s="151" t="s">
        <v>195</v>
      </c>
    </row>
    <row r="181" spans="2:65" s="12" customFormat="1" ht="10.199999999999999">
      <c r="B181" s="149"/>
      <c r="D181" s="150" t="s">
        <v>204</v>
      </c>
      <c r="E181" s="151" t="s">
        <v>1</v>
      </c>
      <c r="F181" s="152" t="s">
        <v>630</v>
      </c>
      <c r="H181" s="151" t="s">
        <v>1</v>
      </c>
      <c r="I181" s="153"/>
      <c r="L181" s="149"/>
      <c r="M181" s="154"/>
      <c r="T181" s="155"/>
      <c r="AT181" s="151" t="s">
        <v>204</v>
      </c>
      <c r="AU181" s="151" t="s">
        <v>86</v>
      </c>
      <c r="AV181" s="12" t="s">
        <v>84</v>
      </c>
      <c r="AW181" s="12" t="s">
        <v>32</v>
      </c>
      <c r="AX181" s="12" t="s">
        <v>77</v>
      </c>
      <c r="AY181" s="151" t="s">
        <v>195</v>
      </c>
    </row>
    <row r="182" spans="2:65" s="13" customFormat="1" ht="10.199999999999999">
      <c r="B182" s="156"/>
      <c r="D182" s="150" t="s">
        <v>204</v>
      </c>
      <c r="E182" s="157" t="s">
        <v>1</v>
      </c>
      <c r="F182" s="158" t="s">
        <v>631</v>
      </c>
      <c r="H182" s="159">
        <v>2.298</v>
      </c>
      <c r="I182" s="160"/>
      <c r="L182" s="156"/>
      <c r="M182" s="161"/>
      <c r="T182" s="162"/>
      <c r="AT182" s="157" t="s">
        <v>204</v>
      </c>
      <c r="AU182" s="157" t="s">
        <v>86</v>
      </c>
      <c r="AV182" s="13" t="s">
        <v>86</v>
      </c>
      <c r="AW182" s="13" t="s">
        <v>32</v>
      </c>
      <c r="AX182" s="13" t="s">
        <v>77</v>
      </c>
      <c r="AY182" s="157" t="s">
        <v>195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632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3" customFormat="1" ht="10.199999999999999">
      <c r="B184" s="156"/>
      <c r="D184" s="150" t="s">
        <v>204</v>
      </c>
      <c r="E184" s="157" t="s">
        <v>1</v>
      </c>
      <c r="F184" s="158" t="s">
        <v>633</v>
      </c>
      <c r="H184" s="159">
        <v>0.2</v>
      </c>
      <c r="I184" s="160"/>
      <c r="L184" s="156"/>
      <c r="M184" s="161"/>
      <c r="T184" s="162"/>
      <c r="AT184" s="157" t="s">
        <v>204</v>
      </c>
      <c r="AU184" s="157" t="s">
        <v>86</v>
      </c>
      <c r="AV184" s="13" t="s">
        <v>86</v>
      </c>
      <c r="AW184" s="13" t="s">
        <v>32</v>
      </c>
      <c r="AX184" s="13" t="s">
        <v>77</v>
      </c>
      <c r="AY184" s="157" t="s">
        <v>195</v>
      </c>
    </row>
    <row r="185" spans="2:65" s="12" customFormat="1" ht="10.199999999999999">
      <c r="B185" s="149"/>
      <c r="D185" s="150" t="s">
        <v>204</v>
      </c>
      <c r="E185" s="151" t="s">
        <v>1</v>
      </c>
      <c r="F185" s="152" t="s">
        <v>634</v>
      </c>
      <c r="H185" s="151" t="s">
        <v>1</v>
      </c>
      <c r="I185" s="153"/>
      <c r="L185" s="149"/>
      <c r="M185" s="154"/>
      <c r="T185" s="155"/>
      <c r="AT185" s="151" t="s">
        <v>204</v>
      </c>
      <c r="AU185" s="151" t="s">
        <v>86</v>
      </c>
      <c r="AV185" s="12" t="s">
        <v>84</v>
      </c>
      <c r="AW185" s="12" t="s">
        <v>32</v>
      </c>
      <c r="AX185" s="12" t="s">
        <v>77</v>
      </c>
      <c r="AY185" s="151" t="s">
        <v>195</v>
      </c>
    </row>
    <row r="186" spans="2:65" s="13" customFormat="1" ht="10.199999999999999">
      <c r="B186" s="156"/>
      <c r="D186" s="150" t="s">
        <v>204</v>
      </c>
      <c r="E186" s="157" t="s">
        <v>1</v>
      </c>
      <c r="F186" s="158" t="s">
        <v>635</v>
      </c>
      <c r="H186" s="159">
        <v>8.4250000000000007</v>
      </c>
      <c r="I186" s="160"/>
      <c r="L186" s="156"/>
      <c r="M186" s="161"/>
      <c r="T186" s="162"/>
      <c r="AT186" s="157" t="s">
        <v>204</v>
      </c>
      <c r="AU186" s="157" t="s">
        <v>86</v>
      </c>
      <c r="AV186" s="13" t="s">
        <v>86</v>
      </c>
      <c r="AW186" s="13" t="s">
        <v>32</v>
      </c>
      <c r="AX186" s="13" t="s">
        <v>77</v>
      </c>
      <c r="AY186" s="157" t="s">
        <v>195</v>
      </c>
    </row>
    <row r="187" spans="2:65" s="12" customFormat="1" ht="10.199999999999999">
      <c r="B187" s="149"/>
      <c r="D187" s="150" t="s">
        <v>204</v>
      </c>
      <c r="E187" s="151" t="s">
        <v>1</v>
      </c>
      <c r="F187" s="152" t="s">
        <v>588</v>
      </c>
      <c r="H187" s="151" t="s">
        <v>1</v>
      </c>
      <c r="I187" s="153"/>
      <c r="L187" s="149"/>
      <c r="M187" s="154"/>
      <c r="T187" s="155"/>
      <c r="AT187" s="151" t="s">
        <v>204</v>
      </c>
      <c r="AU187" s="151" t="s">
        <v>86</v>
      </c>
      <c r="AV187" s="12" t="s">
        <v>84</v>
      </c>
      <c r="AW187" s="12" t="s">
        <v>32</v>
      </c>
      <c r="AX187" s="12" t="s">
        <v>77</v>
      </c>
      <c r="AY187" s="151" t="s">
        <v>195</v>
      </c>
    </row>
    <row r="188" spans="2:65" s="13" customFormat="1" ht="10.199999999999999">
      <c r="B188" s="156"/>
      <c r="D188" s="150" t="s">
        <v>204</v>
      </c>
      <c r="E188" s="157" t="s">
        <v>1</v>
      </c>
      <c r="F188" s="158" t="s">
        <v>636</v>
      </c>
      <c r="H188" s="159">
        <v>0.9</v>
      </c>
      <c r="I188" s="160"/>
      <c r="L188" s="156"/>
      <c r="M188" s="161"/>
      <c r="T188" s="162"/>
      <c r="AT188" s="157" t="s">
        <v>204</v>
      </c>
      <c r="AU188" s="157" t="s">
        <v>86</v>
      </c>
      <c r="AV188" s="13" t="s">
        <v>86</v>
      </c>
      <c r="AW188" s="13" t="s">
        <v>32</v>
      </c>
      <c r="AX188" s="13" t="s">
        <v>77</v>
      </c>
      <c r="AY188" s="157" t="s">
        <v>195</v>
      </c>
    </row>
    <row r="189" spans="2:65" s="14" customFormat="1" ht="10.199999999999999">
      <c r="B189" s="163"/>
      <c r="D189" s="150" t="s">
        <v>204</v>
      </c>
      <c r="E189" s="164" t="s">
        <v>1</v>
      </c>
      <c r="F189" s="165" t="s">
        <v>220</v>
      </c>
      <c r="H189" s="166">
        <v>11.823000000000002</v>
      </c>
      <c r="I189" s="167"/>
      <c r="L189" s="163"/>
      <c r="M189" s="168"/>
      <c r="T189" s="169"/>
      <c r="AT189" s="164" t="s">
        <v>204</v>
      </c>
      <c r="AU189" s="164" t="s">
        <v>86</v>
      </c>
      <c r="AV189" s="14" t="s">
        <v>202</v>
      </c>
      <c r="AW189" s="14" t="s">
        <v>32</v>
      </c>
      <c r="AX189" s="14" t="s">
        <v>84</v>
      </c>
      <c r="AY189" s="164" t="s">
        <v>195</v>
      </c>
    </row>
    <row r="190" spans="2:65" s="1" customFormat="1" ht="24.15" customHeight="1">
      <c r="B190" s="32"/>
      <c r="C190" s="136" t="s">
        <v>287</v>
      </c>
      <c r="D190" s="136" t="s">
        <v>197</v>
      </c>
      <c r="E190" s="137" t="s">
        <v>637</v>
      </c>
      <c r="F190" s="138" t="s">
        <v>638</v>
      </c>
      <c r="G190" s="139" t="s">
        <v>214</v>
      </c>
      <c r="H190" s="140">
        <v>8.4250000000000007</v>
      </c>
      <c r="I190" s="141"/>
      <c r="J190" s="142">
        <f>ROUND(I190*H190,2)</f>
        <v>0</v>
      </c>
      <c r="K190" s="138" t="s">
        <v>201</v>
      </c>
      <c r="L190" s="32"/>
      <c r="M190" s="143" t="s">
        <v>1</v>
      </c>
      <c r="N190" s="144" t="s">
        <v>42</v>
      </c>
      <c r="P190" s="145">
        <f>O190*H190</f>
        <v>0</v>
      </c>
      <c r="Q190" s="145">
        <v>2.16</v>
      </c>
      <c r="R190" s="145">
        <f>Q190*H190</f>
        <v>18.198000000000004</v>
      </c>
      <c r="S190" s="145">
        <v>0</v>
      </c>
      <c r="T190" s="146">
        <f>S190*H190</f>
        <v>0</v>
      </c>
      <c r="AR190" s="147" t="s">
        <v>202</v>
      </c>
      <c r="AT190" s="147" t="s">
        <v>197</v>
      </c>
      <c r="AU190" s="147" t="s">
        <v>86</v>
      </c>
      <c r="AY190" s="17" t="s">
        <v>195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84</v>
      </c>
      <c r="BK190" s="148">
        <f>ROUND(I190*H190,2)</f>
        <v>0</v>
      </c>
      <c r="BL190" s="17" t="s">
        <v>202</v>
      </c>
      <c r="BM190" s="147" t="s">
        <v>639</v>
      </c>
    </row>
    <row r="191" spans="2:65" s="12" customFormat="1" ht="10.199999999999999">
      <c r="B191" s="149"/>
      <c r="D191" s="150" t="s">
        <v>204</v>
      </c>
      <c r="E191" s="151" t="s">
        <v>1</v>
      </c>
      <c r="F191" s="152" t="s">
        <v>640</v>
      </c>
      <c r="H191" s="151" t="s">
        <v>1</v>
      </c>
      <c r="I191" s="153"/>
      <c r="L191" s="149"/>
      <c r="M191" s="154"/>
      <c r="T191" s="155"/>
      <c r="AT191" s="151" t="s">
        <v>204</v>
      </c>
      <c r="AU191" s="151" t="s">
        <v>86</v>
      </c>
      <c r="AV191" s="12" t="s">
        <v>84</v>
      </c>
      <c r="AW191" s="12" t="s">
        <v>32</v>
      </c>
      <c r="AX191" s="12" t="s">
        <v>77</v>
      </c>
      <c r="AY191" s="151" t="s">
        <v>195</v>
      </c>
    </row>
    <row r="192" spans="2:65" s="13" customFormat="1" ht="10.199999999999999">
      <c r="B192" s="156"/>
      <c r="D192" s="150" t="s">
        <v>204</v>
      </c>
      <c r="E192" s="157" t="s">
        <v>1</v>
      </c>
      <c r="F192" s="158" t="s">
        <v>641</v>
      </c>
      <c r="H192" s="159">
        <v>8.4250000000000007</v>
      </c>
      <c r="I192" s="160"/>
      <c r="L192" s="156"/>
      <c r="M192" s="161"/>
      <c r="T192" s="162"/>
      <c r="AT192" s="157" t="s">
        <v>204</v>
      </c>
      <c r="AU192" s="157" t="s">
        <v>86</v>
      </c>
      <c r="AV192" s="13" t="s">
        <v>86</v>
      </c>
      <c r="AW192" s="13" t="s">
        <v>32</v>
      </c>
      <c r="AX192" s="13" t="s">
        <v>84</v>
      </c>
      <c r="AY192" s="157" t="s">
        <v>195</v>
      </c>
    </row>
    <row r="193" spans="2:65" s="1" customFormat="1" ht="16.5" customHeight="1">
      <c r="B193" s="32"/>
      <c r="C193" s="136" t="s">
        <v>8</v>
      </c>
      <c r="D193" s="136" t="s">
        <v>197</v>
      </c>
      <c r="E193" s="137" t="s">
        <v>642</v>
      </c>
      <c r="F193" s="138" t="s">
        <v>643</v>
      </c>
      <c r="G193" s="139" t="s">
        <v>214</v>
      </c>
      <c r="H193" s="140">
        <v>29.622</v>
      </c>
      <c r="I193" s="141"/>
      <c r="J193" s="142">
        <f>ROUND(I193*H193,2)</f>
        <v>0</v>
      </c>
      <c r="K193" s="138" t="s">
        <v>201</v>
      </c>
      <c r="L193" s="32"/>
      <c r="M193" s="143" t="s">
        <v>1</v>
      </c>
      <c r="N193" s="144" t="s">
        <v>42</v>
      </c>
      <c r="P193" s="145">
        <f>O193*H193</f>
        <v>0</v>
      </c>
      <c r="Q193" s="145">
        <v>2.3010199999999998</v>
      </c>
      <c r="R193" s="145">
        <f>Q193*H193</f>
        <v>68.160814439999996</v>
      </c>
      <c r="S193" s="145">
        <v>0</v>
      </c>
      <c r="T193" s="146">
        <f>S193*H193</f>
        <v>0</v>
      </c>
      <c r="AR193" s="147" t="s">
        <v>202</v>
      </c>
      <c r="AT193" s="147" t="s">
        <v>197</v>
      </c>
      <c r="AU193" s="147" t="s">
        <v>86</v>
      </c>
      <c r="AY193" s="17" t="s">
        <v>195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84</v>
      </c>
      <c r="BK193" s="148">
        <f>ROUND(I193*H193,2)</f>
        <v>0</v>
      </c>
      <c r="BL193" s="17" t="s">
        <v>202</v>
      </c>
      <c r="BM193" s="147" t="s">
        <v>644</v>
      </c>
    </row>
    <row r="194" spans="2:65" s="12" customFormat="1" ht="10.199999999999999">
      <c r="B194" s="149"/>
      <c r="D194" s="150" t="s">
        <v>204</v>
      </c>
      <c r="E194" s="151" t="s">
        <v>1</v>
      </c>
      <c r="F194" s="152" t="s">
        <v>629</v>
      </c>
      <c r="H194" s="151" t="s">
        <v>1</v>
      </c>
      <c r="I194" s="153"/>
      <c r="L194" s="149"/>
      <c r="M194" s="154"/>
      <c r="T194" s="155"/>
      <c r="AT194" s="151" t="s">
        <v>204</v>
      </c>
      <c r="AU194" s="151" t="s">
        <v>86</v>
      </c>
      <c r="AV194" s="12" t="s">
        <v>84</v>
      </c>
      <c r="AW194" s="12" t="s">
        <v>32</v>
      </c>
      <c r="AX194" s="12" t="s">
        <v>77</v>
      </c>
      <c r="AY194" s="151" t="s">
        <v>195</v>
      </c>
    </row>
    <row r="195" spans="2:65" s="12" customFormat="1" ht="10.199999999999999">
      <c r="B195" s="149"/>
      <c r="D195" s="150" t="s">
        <v>204</v>
      </c>
      <c r="E195" s="151" t="s">
        <v>1</v>
      </c>
      <c r="F195" s="152" t="s">
        <v>645</v>
      </c>
      <c r="H195" s="151" t="s">
        <v>1</v>
      </c>
      <c r="I195" s="153"/>
      <c r="L195" s="149"/>
      <c r="M195" s="154"/>
      <c r="T195" s="155"/>
      <c r="AT195" s="151" t="s">
        <v>204</v>
      </c>
      <c r="AU195" s="151" t="s">
        <v>86</v>
      </c>
      <c r="AV195" s="12" t="s">
        <v>84</v>
      </c>
      <c r="AW195" s="12" t="s">
        <v>32</v>
      </c>
      <c r="AX195" s="12" t="s">
        <v>77</v>
      </c>
      <c r="AY195" s="151" t="s">
        <v>195</v>
      </c>
    </row>
    <row r="196" spans="2:65" s="13" customFormat="1" ht="10.199999999999999">
      <c r="B196" s="156"/>
      <c r="D196" s="150" t="s">
        <v>204</v>
      </c>
      <c r="E196" s="157" t="s">
        <v>1</v>
      </c>
      <c r="F196" s="158" t="s">
        <v>646</v>
      </c>
      <c r="H196" s="159">
        <v>27.753</v>
      </c>
      <c r="I196" s="160"/>
      <c r="L196" s="156"/>
      <c r="M196" s="161"/>
      <c r="T196" s="162"/>
      <c r="AT196" s="157" t="s">
        <v>204</v>
      </c>
      <c r="AU196" s="157" t="s">
        <v>86</v>
      </c>
      <c r="AV196" s="13" t="s">
        <v>86</v>
      </c>
      <c r="AW196" s="13" t="s">
        <v>32</v>
      </c>
      <c r="AX196" s="13" t="s">
        <v>77</v>
      </c>
      <c r="AY196" s="157" t="s">
        <v>195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293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3" customFormat="1" ht="10.199999999999999">
      <c r="B198" s="156"/>
      <c r="D198" s="150" t="s">
        <v>204</v>
      </c>
      <c r="E198" s="157" t="s">
        <v>1</v>
      </c>
      <c r="F198" s="158" t="s">
        <v>647</v>
      </c>
      <c r="H198" s="159">
        <v>1.4690000000000001</v>
      </c>
      <c r="I198" s="160"/>
      <c r="L198" s="156"/>
      <c r="M198" s="161"/>
      <c r="T198" s="162"/>
      <c r="AT198" s="157" t="s">
        <v>204</v>
      </c>
      <c r="AU198" s="157" t="s">
        <v>86</v>
      </c>
      <c r="AV198" s="13" t="s">
        <v>86</v>
      </c>
      <c r="AW198" s="13" t="s">
        <v>32</v>
      </c>
      <c r="AX198" s="13" t="s">
        <v>77</v>
      </c>
      <c r="AY198" s="157" t="s">
        <v>195</v>
      </c>
    </row>
    <row r="199" spans="2:65" s="12" customFormat="1" ht="10.199999999999999">
      <c r="B199" s="149"/>
      <c r="D199" s="150" t="s">
        <v>204</v>
      </c>
      <c r="E199" s="151" t="s">
        <v>1</v>
      </c>
      <c r="F199" s="152" t="s">
        <v>648</v>
      </c>
      <c r="H199" s="151" t="s">
        <v>1</v>
      </c>
      <c r="I199" s="153"/>
      <c r="L199" s="149"/>
      <c r="M199" s="154"/>
      <c r="T199" s="155"/>
      <c r="AT199" s="151" t="s">
        <v>204</v>
      </c>
      <c r="AU199" s="151" t="s">
        <v>86</v>
      </c>
      <c r="AV199" s="12" t="s">
        <v>84</v>
      </c>
      <c r="AW199" s="12" t="s">
        <v>32</v>
      </c>
      <c r="AX199" s="12" t="s">
        <v>77</v>
      </c>
      <c r="AY199" s="151" t="s">
        <v>195</v>
      </c>
    </row>
    <row r="200" spans="2:65" s="13" customFormat="1" ht="10.199999999999999">
      <c r="B200" s="156"/>
      <c r="D200" s="150" t="s">
        <v>204</v>
      </c>
      <c r="E200" s="157" t="s">
        <v>1</v>
      </c>
      <c r="F200" s="158" t="s">
        <v>649</v>
      </c>
      <c r="H200" s="159">
        <v>0.4</v>
      </c>
      <c r="I200" s="160"/>
      <c r="L200" s="156"/>
      <c r="M200" s="161"/>
      <c r="T200" s="162"/>
      <c r="AT200" s="157" t="s">
        <v>204</v>
      </c>
      <c r="AU200" s="157" t="s">
        <v>86</v>
      </c>
      <c r="AV200" s="13" t="s">
        <v>86</v>
      </c>
      <c r="AW200" s="13" t="s">
        <v>32</v>
      </c>
      <c r="AX200" s="13" t="s">
        <v>77</v>
      </c>
      <c r="AY200" s="157" t="s">
        <v>195</v>
      </c>
    </row>
    <row r="201" spans="2:65" s="14" customFormat="1" ht="10.199999999999999">
      <c r="B201" s="163"/>
      <c r="D201" s="150" t="s">
        <v>204</v>
      </c>
      <c r="E201" s="164" t="s">
        <v>1</v>
      </c>
      <c r="F201" s="165" t="s">
        <v>220</v>
      </c>
      <c r="H201" s="166">
        <v>29.622</v>
      </c>
      <c r="I201" s="167"/>
      <c r="L201" s="163"/>
      <c r="M201" s="168"/>
      <c r="T201" s="169"/>
      <c r="AT201" s="164" t="s">
        <v>204</v>
      </c>
      <c r="AU201" s="164" t="s">
        <v>86</v>
      </c>
      <c r="AV201" s="14" t="s">
        <v>202</v>
      </c>
      <c r="AW201" s="14" t="s">
        <v>32</v>
      </c>
      <c r="AX201" s="14" t="s">
        <v>84</v>
      </c>
      <c r="AY201" s="164" t="s">
        <v>195</v>
      </c>
    </row>
    <row r="202" spans="2:65" s="1" customFormat="1" ht="24.15" customHeight="1">
      <c r="B202" s="32"/>
      <c r="C202" s="136" t="s">
        <v>300</v>
      </c>
      <c r="D202" s="136" t="s">
        <v>197</v>
      </c>
      <c r="E202" s="137" t="s">
        <v>650</v>
      </c>
      <c r="F202" s="138" t="s">
        <v>651</v>
      </c>
      <c r="G202" s="139" t="s">
        <v>214</v>
      </c>
      <c r="H202" s="140">
        <v>131.43799999999999</v>
      </c>
      <c r="I202" s="141"/>
      <c r="J202" s="142">
        <f>ROUND(I202*H202,2)</f>
        <v>0</v>
      </c>
      <c r="K202" s="138" t="s">
        <v>201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2.5018699999999998</v>
      </c>
      <c r="R202" s="145">
        <f>Q202*H202</f>
        <v>328.84078905999996</v>
      </c>
      <c r="S202" s="145">
        <v>0</v>
      </c>
      <c r="T202" s="146">
        <f>S202*H202</f>
        <v>0</v>
      </c>
      <c r="AR202" s="147" t="s">
        <v>202</v>
      </c>
      <c r="AT202" s="147" t="s">
        <v>197</v>
      </c>
      <c r="AU202" s="147" t="s">
        <v>86</v>
      </c>
      <c r="AY202" s="17" t="s">
        <v>195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84</v>
      </c>
      <c r="BK202" s="148">
        <f>ROUND(I202*H202,2)</f>
        <v>0</v>
      </c>
      <c r="BL202" s="17" t="s">
        <v>202</v>
      </c>
      <c r="BM202" s="147" t="s">
        <v>652</v>
      </c>
    </row>
    <row r="203" spans="2:65" s="12" customFormat="1" ht="10.199999999999999">
      <c r="B203" s="149"/>
      <c r="D203" s="150" t="s">
        <v>204</v>
      </c>
      <c r="E203" s="151" t="s">
        <v>1</v>
      </c>
      <c r="F203" s="152" t="s">
        <v>629</v>
      </c>
      <c r="H203" s="151" t="s">
        <v>1</v>
      </c>
      <c r="I203" s="153"/>
      <c r="L203" s="149"/>
      <c r="M203" s="154"/>
      <c r="T203" s="155"/>
      <c r="AT203" s="151" t="s">
        <v>204</v>
      </c>
      <c r="AU203" s="151" t="s">
        <v>86</v>
      </c>
      <c r="AV203" s="12" t="s">
        <v>84</v>
      </c>
      <c r="AW203" s="12" t="s">
        <v>32</v>
      </c>
      <c r="AX203" s="12" t="s">
        <v>77</v>
      </c>
      <c r="AY203" s="151" t="s">
        <v>195</v>
      </c>
    </row>
    <row r="204" spans="2:65" s="12" customFormat="1" ht="10.199999999999999">
      <c r="B204" s="149"/>
      <c r="D204" s="150" t="s">
        <v>204</v>
      </c>
      <c r="E204" s="151" t="s">
        <v>1</v>
      </c>
      <c r="F204" s="152" t="s">
        <v>653</v>
      </c>
      <c r="H204" s="151" t="s">
        <v>1</v>
      </c>
      <c r="I204" s="153"/>
      <c r="L204" s="149"/>
      <c r="M204" s="154"/>
      <c r="T204" s="155"/>
      <c r="AT204" s="151" t="s">
        <v>204</v>
      </c>
      <c r="AU204" s="151" t="s">
        <v>86</v>
      </c>
      <c r="AV204" s="12" t="s">
        <v>84</v>
      </c>
      <c r="AW204" s="12" t="s">
        <v>32</v>
      </c>
      <c r="AX204" s="12" t="s">
        <v>77</v>
      </c>
      <c r="AY204" s="151" t="s">
        <v>195</v>
      </c>
    </row>
    <row r="205" spans="2:65" s="13" customFormat="1" ht="10.199999999999999">
      <c r="B205" s="156"/>
      <c r="D205" s="150" t="s">
        <v>204</v>
      </c>
      <c r="E205" s="157" t="s">
        <v>1</v>
      </c>
      <c r="F205" s="158" t="s">
        <v>654</v>
      </c>
      <c r="H205" s="159">
        <v>122.113</v>
      </c>
      <c r="I205" s="160"/>
      <c r="L205" s="156"/>
      <c r="M205" s="161"/>
      <c r="T205" s="162"/>
      <c r="AT205" s="157" t="s">
        <v>204</v>
      </c>
      <c r="AU205" s="157" t="s">
        <v>86</v>
      </c>
      <c r="AV205" s="13" t="s">
        <v>86</v>
      </c>
      <c r="AW205" s="13" t="s">
        <v>32</v>
      </c>
      <c r="AX205" s="13" t="s">
        <v>77</v>
      </c>
      <c r="AY205" s="157" t="s">
        <v>195</v>
      </c>
    </row>
    <row r="206" spans="2:65" s="12" customFormat="1" ht="10.199999999999999">
      <c r="B206" s="149"/>
      <c r="D206" s="150" t="s">
        <v>204</v>
      </c>
      <c r="E206" s="151" t="s">
        <v>1</v>
      </c>
      <c r="F206" s="152" t="s">
        <v>293</v>
      </c>
      <c r="H206" s="151" t="s">
        <v>1</v>
      </c>
      <c r="I206" s="153"/>
      <c r="L206" s="149"/>
      <c r="M206" s="154"/>
      <c r="T206" s="155"/>
      <c r="AT206" s="151" t="s">
        <v>204</v>
      </c>
      <c r="AU206" s="151" t="s">
        <v>86</v>
      </c>
      <c r="AV206" s="12" t="s">
        <v>84</v>
      </c>
      <c r="AW206" s="12" t="s">
        <v>32</v>
      </c>
      <c r="AX206" s="12" t="s">
        <v>77</v>
      </c>
      <c r="AY206" s="151" t="s">
        <v>195</v>
      </c>
    </row>
    <row r="207" spans="2:65" s="13" customFormat="1" ht="10.199999999999999">
      <c r="B207" s="156"/>
      <c r="D207" s="150" t="s">
        <v>204</v>
      </c>
      <c r="E207" s="157" t="s">
        <v>1</v>
      </c>
      <c r="F207" s="158" t="s">
        <v>635</v>
      </c>
      <c r="H207" s="159">
        <v>8.4250000000000007</v>
      </c>
      <c r="I207" s="160"/>
      <c r="L207" s="156"/>
      <c r="M207" s="161"/>
      <c r="T207" s="162"/>
      <c r="AT207" s="157" t="s">
        <v>204</v>
      </c>
      <c r="AU207" s="157" t="s">
        <v>86</v>
      </c>
      <c r="AV207" s="13" t="s">
        <v>86</v>
      </c>
      <c r="AW207" s="13" t="s">
        <v>32</v>
      </c>
      <c r="AX207" s="13" t="s">
        <v>77</v>
      </c>
      <c r="AY207" s="157" t="s">
        <v>195</v>
      </c>
    </row>
    <row r="208" spans="2:65" s="12" customFormat="1" ht="10.199999999999999">
      <c r="B208" s="149"/>
      <c r="D208" s="150" t="s">
        <v>204</v>
      </c>
      <c r="E208" s="151" t="s">
        <v>1</v>
      </c>
      <c r="F208" s="152" t="s">
        <v>588</v>
      </c>
      <c r="H208" s="151" t="s">
        <v>1</v>
      </c>
      <c r="I208" s="153"/>
      <c r="L208" s="149"/>
      <c r="M208" s="154"/>
      <c r="T208" s="155"/>
      <c r="AT208" s="151" t="s">
        <v>204</v>
      </c>
      <c r="AU208" s="151" t="s">
        <v>86</v>
      </c>
      <c r="AV208" s="12" t="s">
        <v>84</v>
      </c>
      <c r="AW208" s="12" t="s">
        <v>32</v>
      </c>
      <c r="AX208" s="12" t="s">
        <v>77</v>
      </c>
      <c r="AY208" s="151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636</v>
      </c>
      <c r="H209" s="159">
        <v>0.9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77</v>
      </c>
      <c r="AY209" s="157" t="s">
        <v>195</v>
      </c>
    </row>
    <row r="210" spans="2:65" s="14" customFormat="1" ht="10.199999999999999">
      <c r="B210" s="163"/>
      <c r="D210" s="150" t="s">
        <v>204</v>
      </c>
      <c r="E210" s="164" t="s">
        <v>1</v>
      </c>
      <c r="F210" s="165" t="s">
        <v>220</v>
      </c>
      <c r="H210" s="166">
        <v>131.43800000000002</v>
      </c>
      <c r="I210" s="167"/>
      <c r="L210" s="163"/>
      <c r="M210" s="168"/>
      <c r="T210" s="169"/>
      <c r="AT210" s="164" t="s">
        <v>204</v>
      </c>
      <c r="AU210" s="164" t="s">
        <v>86</v>
      </c>
      <c r="AV210" s="14" t="s">
        <v>202</v>
      </c>
      <c r="AW210" s="14" t="s">
        <v>32</v>
      </c>
      <c r="AX210" s="14" t="s">
        <v>84</v>
      </c>
      <c r="AY210" s="164" t="s">
        <v>195</v>
      </c>
    </row>
    <row r="211" spans="2:65" s="1" customFormat="1" ht="16.5" customHeight="1">
      <c r="B211" s="32"/>
      <c r="C211" s="136" t="s">
        <v>306</v>
      </c>
      <c r="D211" s="136" t="s">
        <v>197</v>
      </c>
      <c r="E211" s="137" t="s">
        <v>655</v>
      </c>
      <c r="F211" s="138" t="s">
        <v>656</v>
      </c>
      <c r="G211" s="139" t="s">
        <v>200</v>
      </c>
      <c r="H211" s="140">
        <v>5.0220000000000002</v>
      </c>
      <c r="I211" s="141"/>
      <c r="J211" s="142">
        <f>ROUND(I211*H211,2)</f>
        <v>0</v>
      </c>
      <c r="K211" s="138" t="s">
        <v>201</v>
      </c>
      <c r="L211" s="32"/>
      <c r="M211" s="143" t="s">
        <v>1</v>
      </c>
      <c r="N211" s="144" t="s">
        <v>42</v>
      </c>
      <c r="P211" s="145">
        <f>O211*H211</f>
        <v>0</v>
      </c>
      <c r="Q211" s="145">
        <v>2.9399999999999999E-3</v>
      </c>
      <c r="R211" s="145">
        <f>Q211*H211</f>
        <v>1.4764680000000001E-2</v>
      </c>
      <c r="S211" s="145">
        <v>0</v>
      </c>
      <c r="T211" s="146">
        <f>S211*H211</f>
        <v>0</v>
      </c>
      <c r="AR211" s="147" t="s">
        <v>202</v>
      </c>
      <c r="AT211" s="147" t="s">
        <v>197</v>
      </c>
      <c r="AU211" s="147" t="s">
        <v>86</v>
      </c>
      <c r="AY211" s="17" t="s">
        <v>195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84</v>
      </c>
      <c r="BK211" s="148">
        <f>ROUND(I211*H211,2)</f>
        <v>0</v>
      </c>
      <c r="BL211" s="17" t="s">
        <v>202</v>
      </c>
      <c r="BM211" s="147" t="s">
        <v>657</v>
      </c>
    </row>
    <row r="212" spans="2:65" s="13" customFormat="1" ht="10.199999999999999">
      <c r="B212" s="156"/>
      <c r="D212" s="150" t="s">
        <v>204</v>
      </c>
      <c r="E212" s="157" t="s">
        <v>1</v>
      </c>
      <c r="F212" s="158" t="s">
        <v>658</v>
      </c>
      <c r="H212" s="159">
        <v>5.0220000000000002</v>
      </c>
      <c r="I212" s="160"/>
      <c r="L212" s="156"/>
      <c r="M212" s="161"/>
      <c r="T212" s="162"/>
      <c r="AT212" s="157" t="s">
        <v>204</v>
      </c>
      <c r="AU212" s="157" t="s">
        <v>86</v>
      </c>
      <c r="AV212" s="13" t="s">
        <v>86</v>
      </c>
      <c r="AW212" s="13" t="s">
        <v>32</v>
      </c>
      <c r="AX212" s="13" t="s">
        <v>84</v>
      </c>
      <c r="AY212" s="157" t="s">
        <v>195</v>
      </c>
    </row>
    <row r="213" spans="2:65" s="1" customFormat="1" ht="16.5" customHeight="1">
      <c r="B213" s="32"/>
      <c r="C213" s="136" t="s">
        <v>311</v>
      </c>
      <c r="D213" s="136" t="s">
        <v>197</v>
      </c>
      <c r="E213" s="137" t="s">
        <v>659</v>
      </c>
      <c r="F213" s="138" t="s">
        <v>660</v>
      </c>
      <c r="G213" s="139" t="s">
        <v>200</v>
      </c>
      <c r="H213" s="140">
        <v>5.0220000000000002</v>
      </c>
      <c r="I213" s="141"/>
      <c r="J213" s="142">
        <f>ROUND(I213*H213,2)</f>
        <v>0</v>
      </c>
      <c r="K213" s="138" t="s">
        <v>201</v>
      </c>
      <c r="L213" s="32"/>
      <c r="M213" s="143" t="s">
        <v>1</v>
      </c>
      <c r="N213" s="144" t="s">
        <v>42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202</v>
      </c>
      <c r="AT213" s="147" t="s">
        <v>197</v>
      </c>
      <c r="AU213" s="147" t="s">
        <v>86</v>
      </c>
      <c r="AY213" s="17" t="s">
        <v>195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84</v>
      </c>
      <c r="BK213" s="148">
        <f>ROUND(I213*H213,2)</f>
        <v>0</v>
      </c>
      <c r="BL213" s="17" t="s">
        <v>202</v>
      </c>
      <c r="BM213" s="147" t="s">
        <v>661</v>
      </c>
    </row>
    <row r="214" spans="2:65" s="1" customFormat="1" ht="16.5" customHeight="1">
      <c r="B214" s="32"/>
      <c r="C214" s="136" t="s">
        <v>317</v>
      </c>
      <c r="D214" s="136" t="s">
        <v>197</v>
      </c>
      <c r="E214" s="137" t="s">
        <v>662</v>
      </c>
      <c r="F214" s="138" t="s">
        <v>663</v>
      </c>
      <c r="G214" s="139" t="s">
        <v>237</v>
      </c>
      <c r="H214" s="140">
        <v>4.5389999999999997</v>
      </c>
      <c r="I214" s="141"/>
      <c r="J214" s="142">
        <f>ROUND(I214*H214,2)</f>
        <v>0</v>
      </c>
      <c r="K214" s="138" t="s">
        <v>201</v>
      </c>
      <c r="L214" s="32"/>
      <c r="M214" s="143" t="s">
        <v>1</v>
      </c>
      <c r="N214" s="144" t="s">
        <v>42</v>
      </c>
      <c r="P214" s="145">
        <f>O214*H214</f>
        <v>0</v>
      </c>
      <c r="Q214" s="145">
        <v>1.06277</v>
      </c>
      <c r="R214" s="145">
        <f>Q214*H214</f>
        <v>4.8239130299999999</v>
      </c>
      <c r="S214" s="145">
        <v>0</v>
      </c>
      <c r="T214" s="146">
        <f>S214*H214</f>
        <v>0</v>
      </c>
      <c r="AR214" s="147" t="s">
        <v>202</v>
      </c>
      <c r="AT214" s="147" t="s">
        <v>197</v>
      </c>
      <c r="AU214" s="147" t="s">
        <v>86</v>
      </c>
      <c r="AY214" s="17" t="s">
        <v>195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84</v>
      </c>
      <c r="BK214" s="148">
        <f>ROUND(I214*H214,2)</f>
        <v>0</v>
      </c>
      <c r="BL214" s="17" t="s">
        <v>202</v>
      </c>
      <c r="BM214" s="147" t="s">
        <v>664</v>
      </c>
    </row>
    <row r="215" spans="2:65" s="12" customFormat="1" ht="20.399999999999999">
      <c r="B215" s="149"/>
      <c r="D215" s="150" t="s">
        <v>204</v>
      </c>
      <c r="E215" s="151" t="s">
        <v>1</v>
      </c>
      <c r="F215" s="152" t="s">
        <v>665</v>
      </c>
      <c r="H215" s="151" t="s">
        <v>1</v>
      </c>
      <c r="I215" s="153"/>
      <c r="L215" s="149"/>
      <c r="M215" s="154"/>
      <c r="T215" s="155"/>
      <c r="AT215" s="151" t="s">
        <v>204</v>
      </c>
      <c r="AU215" s="151" t="s">
        <v>86</v>
      </c>
      <c r="AV215" s="12" t="s">
        <v>84</v>
      </c>
      <c r="AW215" s="12" t="s">
        <v>32</v>
      </c>
      <c r="AX215" s="12" t="s">
        <v>77</v>
      </c>
      <c r="AY215" s="151" t="s">
        <v>195</v>
      </c>
    </row>
    <row r="216" spans="2:65" s="12" customFormat="1" ht="10.199999999999999">
      <c r="B216" s="149"/>
      <c r="D216" s="150" t="s">
        <v>204</v>
      </c>
      <c r="E216" s="151" t="s">
        <v>1</v>
      </c>
      <c r="F216" s="152" t="s">
        <v>666</v>
      </c>
      <c r="H216" s="151" t="s">
        <v>1</v>
      </c>
      <c r="I216" s="153"/>
      <c r="L216" s="149"/>
      <c r="M216" s="154"/>
      <c r="T216" s="155"/>
      <c r="AT216" s="151" t="s">
        <v>204</v>
      </c>
      <c r="AU216" s="151" t="s">
        <v>86</v>
      </c>
      <c r="AV216" s="12" t="s">
        <v>84</v>
      </c>
      <c r="AW216" s="12" t="s">
        <v>32</v>
      </c>
      <c r="AX216" s="12" t="s">
        <v>77</v>
      </c>
      <c r="AY216" s="151" t="s">
        <v>195</v>
      </c>
    </row>
    <row r="217" spans="2:65" s="12" customFormat="1" ht="10.199999999999999">
      <c r="B217" s="149"/>
      <c r="D217" s="150" t="s">
        <v>204</v>
      </c>
      <c r="E217" s="151" t="s">
        <v>1</v>
      </c>
      <c r="F217" s="152" t="s">
        <v>667</v>
      </c>
      <c r="H217" s="151" t="s">
        <v>1</v>
      </c>
      <c r="I217" s="153"/>
      <c r="L217" s="149"/>
      <c r="M217" s="154"/>
      <c r="T217" s="155"/>
      <c r="AT217" s="151" t="s">
        <v>204</v>
      </c>
      <c r="AU217" s="151" t="s">
        <v>86</v>
      </c>
      <c r="AV217" s="12" t="s">
        <v>84</v>
      </c>
      <c r="AW217" s="12" t="s">
        <v>32</v>
      </c>
      <c r="AX217" s="12" t="s">
        <v>77</v>
      </c>
      <c r="AY217" s="151" t="s">
        <v>195</v>
      </c>
    </row>
    <row r="218" spans="2:65" s="13" customFormat="1" ht="10.199999999999999">
      <c r="B218" s="156"/>
      <c r="D218" s="150" t="s">
        <v>204</v>
      </c>
      <c r="E218" s="157" t="s">
        <v>1</v>
      </c>
      <c r="F218" s="158" t="s">
        <v>668</v>
      </c>
      <c r="H218" s="159">
        <v>555.05999999999995</v>
      </c>
      <c r="I218" s="160"/>
      <c r="L218" s="156"/>
      <c r="M218" s="161"/>
      <c r="T218" s="162"/>
      <c r="AT218" s="157" t="s">
        <v>204</v>
      </c>
      <c r="AU218" s="157" t="s">
        <v>86</v>
      </c>
      <c r="AV218" s="13" t="s">
        <v>86</v>
      </c>
      <c r="AW218" s="13" t="s">
        <v>32</v>
      </c>
      <c r="AX218" s="13" t="s">
        <v>77</v>
      </c>
      <c r="AY218" s="157" t="s">
        <v>195</v>
      </c>
    </row>
    <row r="219" spans="2:65" s="13" customFormat="1" ht="10.199999999999999">
      <c r="B219" s="156"/>
      <c r="D219" s="150" t="s">
        <v>204</v>
      </c>
      <c r="E219" s="157" t="s">
        <v>1</v>
      </c>
      <c r="F219" s="158" t="s">
        <v>621</v>
      </c>
      <c r="H219" s="159">
        <v>33.700000000000003</v>
      </c>
      <c r="I219" s="160"/>
      <c r="L219" s="156"/>
      <c r="M219" s="161"/>
      <c r="T219" s="162"/>
      <c r="AT219" s="157" t="s">
        <v>204</v>
      </c>
      <c r="AU219" s="157" t="s">
        <v>86</v>
      </c>
      <c r="AV219" s="13" t="s">
        <v>86</v>
      </c>
      <c r="AW219" s="13" t="s">
        <v>32</v>
      </c>
      <c r="AX219" s="13" t="s">
        <v>77</v>
      </c>
      <c r="AY219" s="157" t="s">
        <v>195</v>
      </c>
    </row>
    <row r="220" spans="2:65" s="13" customFormat="1" ht="10.199999999999999">
      <c r="B220" s="156"/>
      <c r="D220" s="150" t="s">
        <v>204</v>
      </c>
      <c r="E220" s="157" t="s">
        <v>1</v>
      </c>
      <c r="F220" s="158" t="s">
        <v>669</v>
      </c>
      <c r="H220" s="159">
        <v>4</v>
      </c>
      <c r="I220" s="160"/>
      <c r="L220" s="156"/>
      <c r="M220" s="161"/>
      <c r="T220" s="162"/>
      <c r="AT220" s="157" t="s">
        <v>204</v>
      </c>
      <c r="AU220" s="157" t="s">
        <v>86</v>
      </c>
      <c r="AV220" s="13" t="s">
        <v>86</v>
      </c>
      <c r="AW220" s="13" t="s">
        <v>32</v>
      </c>
      <c r="AX220" s="13" t="s">
        <v>77</v>
      </c>
      <c r="AY220" s="157" t="s">
        <v>195</v>
      </c>
    </row>
    <row r="221" spans="2:65" s="13" customFormat="1" ht="10.199999999999999">
      <c r="B221" s="156"/>
      <c r="D221" s="150" t="s">
        <v>204</v>
      </c>
      <c r="E221" s="157" t="s">
        <v>1</v>
      </c>
      <c r="F221" s="158" t="s">
        <v>211</v>
      </c>
      <c r="H221" s="159">
        <v>4.5</v>
      </c>
      <c r="I221" s="160"/>
      <c r="L221" s="156"/>
      <c r="M221" s="161"/>
      <c r="T221" s="162"/>
      <c r="AT221" s="157" t="s">
        <v>204</v>
      </c>
      <c r="AU221" s="157" t="s">
        <v>86</v>
      </c>
      <c r="AV221" s="13" t="s">
        <v>86</v>
      </c>
      <c r="AW221" s="13" t="s">
        <v>32</v>
      </c>
      <c r="AX221" s="13" t="s">
        <v>77</v>
      </c>
      <c r="AY221" s="157" t="s">
        <v>195</v>
      </c>
    </row>
    <row r="222" spans="2:65" s="14" customFormat="1" ht="10.199999999999999">
      <c r="B222" s="163"/>
      <c r="D222" s="150" t="s">
        <v>204</v>
      </c>
      <c r="E222" s="164" t="s">
        <v>1</v>
      </c>
      <c r="F222" s="165" t="s">
        <v>220</v>
      </c>
      <c r="H222" s="166">
        <v>597.26</v>
      </c>
      <c r="I222" s="167"/>
      <c r="L222" s="163"/>
      <c r="M222" s="168"/>
      <c r="T222" s="169"/>
      <c r="AT222" s="164" t="s">
        <v>204</v>
      </c>
      <c r="AU222" s="164" t="s">
        <v>86</v>
      </c>
      <c r="AV222" s="14" t="s">
        <v>202</v>
      </c>
      <c r="AW222" s="14" t="s">
        <v>32</v>
      </c>
      <c r="AX222" s="14" t="s">
        <v>77</v>
      </c>
      <c r="AY222" s="164" t="s">
        <v>195</v>
      </c>
    </row>
    <row r="223" spans="2:65" s="13" customFormat="1" ht="10.199999999999999">
      <c r="B223" s="156"/>
      <c r="D223" s="150" t="s">
        <v>204</v>
      </c>
      <c r="E223" s="157" t="s">
        <v>1</v>
      </c>
      <c r="F223" s="158" t="s">
        <v>670</v>
      </c>
      <c r="H223" s="159">
        <v>4.5389999999999997</v>
      </c>
      <c r="I223" s="160"/>
      <c r="L223" s="156"/>
      <c r="M223" s="161"/>
      <c r="T223" s="162"/>
      <c r="AT223" s="157" t="s">
        <v>204</v>
      </c>
      <c r="AU223" s="157" t="s">
        <v>86</v>
      </c>
      <c r="AV223" s="13" t="s">
        <v>86</v>
      </c>
      <c r="AW223" s="13" t="s">
        <v>32</v>
      </c>
      <c r="AX223" s="13" t="s">
        <v>77</v>
      </c>
      <c r="AY223" s="157" t="s">
        <v>195</v>
      </c>
    </row>
    <row r="224" spans="2:65" s="14" customFormat="1" ht="10.199999999999999">
      <c r="B224" s="163"/>
      <c r="D224" s="150" t="s">
        <v>204</v>
      </c>
      <c r="E224" s="164" t="s">
        <v>1</v>
      </c>
      <c r="F224" s="165" t="s">
        <v>220</v>
      </c>
      <c r="H224" s="166">
        <v>4.5389999999999997</v>
      </c>
      <c r="I224" s="167"/>
      <c r="L224" s="163"/>
      <c r="M224" s="168"/>
      <c r="T224" s="169"/>
      <c r="AT224" s="164" t="s">
        <v>204</v>
      </c>
      <c r="AU224" s="164" t="s">
        <v>86</v>
      </c>
      <c r="AV224" s="14" t="s">
        <v>202</v>
      </c>
      <c r="AW224" s="14" t="s">
        <v>32</v>
      </c>
      <c r="AX224" s="14" t="s">
        <v>84</v>
      </c>
      <c r="AY224" s="164" t="s">
        <v>195</v>
      </c>
    </row>
    <row r="225" spans="2:65" s="1" customFormat="1" ht="16.5" customHeight="1">
      <c r="B225" s="32"/>
      <c r="C225" s="136" t="s">
        <v>321</v>
      </c>
      <c r="D225" s="136" t="s">
        <v>197</v>
      </c>
      <c r="E225" s="137" t="s">
        <v>671</v>
      </c>
      <c r="F225" s="138" t="s">
        <v>672</v>
      </c>
      <c r="G225" s="139" t="s">
        <v>214</v>
      </c>
      <c r="H225" s="140">
        <v>16.335999999999999</v>
      </c>
      <c r="I225" s="141"/>
      <c r="J225" s="142">
        <f>ROUND(I225*H225,2)</f>
        <v>0</v>
      </c>
      <c r="K225" s="138" t="s">
        <v>201</v>
      </c>
      <c r="L225" s="32"/>
      <c r="M225" s="143" t="s">
        <v>1</v>
      </c>
      <c r="N225" s="144" t="s">
        <v>42</v>
      </c>
      <c r="P225" s="145">
        <f>O225*H225</f>
        <v>0</v>
      </c>
      <c r="Q225" s="145">
        <v>2.5018699999999998</v>
      </c>
      <c r="R225" s="145">
        <f>Q225*H225</f>
        <v>40.87054831999999</v>
      </c>
      <c r="S225" s="145">
        <v>0</v>
      </c>
      <c r="T225" s="146">
        <f>S225*H225</f>
        <v>0</v>
      </c>
      <c r="AR225" s="147" t="s">
        <v>202</v>
      </c>
      <c r="AT225" s="147" t="s">
        <v>197</v>
      </c>
      <c r="AU225" s="147" t="s">
        <v>86</v>
      </c>
      <c r="AY225" s="17" t="s">
        <v>195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84</v>
      </c>
      <c r="BK225" s="148">
        <f>ROUND(I225*H225,2)</f>
        <v>0</v>
      </c>
      <c r="BL225" s="17" t="s">
        <v>202</v>
      </c>
      <c r="BM225" s="147" t="s">
        <v>673</v>
      </c>
    </row>
    <row r="226" spans="2:65" s="12" customFormat="1" ht="10.199999999999999">
      <c r="B226" s="149"/>
      <c r="D226" s="150" t="s">
        <v>204</v>
      </c>
      <c r="E226" s="151" t="s">
        <v>1</v>
      </c>
      <c r="F226" s="152" t="s">
        <v>629</v>
      </c>
      <c r="H226" s="151" t="s">
        <v>1</v>
      </c>
      <c r="I226" s="153"/>
      <c r="L226" s="149"/>
      <c r="M226" s="154"/>
      <c r="T226" s="155"/>
      <c r="AT226" s="151" t="s">
        <v>204</v>
      </c>
      <c r="AU226" s="151" t="s">
        <v>86</v>
      </c>
      <c r="AV226" s="12" t="s">
        <v>84</v>
      </c>
      <c r="AW226" s="12" t="s">
        <v>32</v>
      </c>
      <c r="AX226" s="12" t="s">
        <v>77</v>
      </c>
      <c r="AY226" s="151" t="s">
        <v>195</v>
      </c>
    </row>
    <row r="227" spans="2:65" s="12" customFormat="1" ht="10.199999999999999">
      <c r="B227" s="149"/>
      <c r="D227" s="150" t="s">
        <v>204</v>
      </c>
      <c r="E227" s="151" t="s">
        <v>1</v>
      </c>
      <c r="F227" s="152" t="s">
        <v>674</v>
      </c>
      <c r="H227" s="151" t="s">
        <v>1</v>
      </c>
      <c r="I227" s="153"/>
      <c r="L227" s="149"/>
      <c r="M227" s="154"/>
      <c r="T227" s="155"/>
      <c r="AT227" s="151" t="s">
        <v>204</v>
      </c>
      <c r="AU227" s="151" t="s">
        <v>86</v>
      </c>
      <c r="AV227" s="12" t="s">
        <v>84</v>
      </c>
      <c r="AW227" s="12" t="s">
        <v>32</v>
      </c>
      <c r="AX227" s="12" t="s">
        <v>77</v>
      </c>
      <c r="AY227" s="151" t="s">
        <v>195</v>
      </c>
    </row>
    <row r="228" spans="2:65" s="12" customFormat="1" ht="10.199999999999999">
      <c r="B228" s="149"/>
      <c r="D228" s="150" t="s">
        <v>204</v>
      </c>
      <c r="E228" s="151" t="s">
        <v>1</v>
      </c>
      <c r="F228" s="152" t="s">
        <v>675</v>
      </c>
      <c r="H228" s="151" t="s">
        <v>1</v>
      </c>
      <c r="I228" s="153"/>
      <c r="L228" s="149"/>
      <c r="M228" s="154"/>
      <c r="T228" s="155"/>
      <c r="AT228" s="151" t="s">
        <v>204</v>
      </c>
      <c r="AU228" s="151" t="s">
        <v>86</v>
      </c>
      <c r="AV228" s="12" t="s">
        <v>84</v>
      </c>
      <c r="AW228" s="12" t="s">
        <v>32</v>
      </c>
      <c r="AX228" s="12" t="s">
        <v>77</v>
      </c>
      <c r="AY228" s="151" t="s">
        <v>195</v>
      </c>
    </row>
    <row r="229" spans="2:65" s="13" customFormat="1" ht="10.199999999999999">
      <c r="B229" s="156"/>
      <c r="D229" s="150" t="s">
        <v>204</v>
      </c>
      <c r="E229" s="157" t="s">
        <v>1</v>
      </c>
      <c r="F229" s="158" t="s">
        <v>676</v>
      </c>
      <c r="H229" s="159">
        <v>5.5129999999999999</v>
      </c>
      <c r="I229" s="160"/>
      <c r="L229" s="156"/>
      <c r="M229" s="161"/>
      <c r="T229" s="162"/>
      <c r="AT229" s="157" t="s">
        <v>204</v>
      </c>
      <c r="AU229" s="157" t="s">
        <v>86</v>
      </c>
      <c r="AV229" s="13" t="s">
        <v>86</v>
      </c>
      <c r="AW229" s="13" t="s">
        <v>32</v>
      </c>
      <c r="AX229" s="13" t="s">
        <v>77</v>
      </c>
      <c r="AY229" s="157" t="s">
        <v>195</v>
      </c>
    </row>
    <row r="230" spans="2:65" s="13" customFormat="1" ht="10.199999999999999">
      <c r="B230" s="156"/>
      <c r="D230" s="150" t="s">
        <v>204</v>
      </c>
      <c r="E230" s="157" t="s">
        <v>1</v>
      </c>
      <c r="F230" s="158" t="s">
        <v>677</v>
      </c>
      <c r="H230" s="159">
        <v>9.7430000000000003</v>
      </c>
      <c r="I230" s="160"/>
      <c r="L230" s="156"/>
      <c r="M230" s="161"/>
      <c r="T230" s="162"/>
      <c r="AT230" s="157" t="s">
        <v>204</v>
      </c>
      <c r="AU230" s="157" t="s">
        <v>86</v>
      </c>
      <c r="AV230" s="13" t="s">
        <v>86</v>
      </c>
      <c r="AW230" s="13" t="s">
        <v>32</v>
      </c>
      <c r="AX230" s="13" t="s">
        <v>77</v>
      </c>
      <c r="AY230" s="157" t="s">
        <v>195</v>
      </c>
    </row>
    <row r="231" spans="2:65" s="15" customFormat="1" ht="10.199999999999999">
      <c r="B231" s="173"/>
      <c r="D231" s="150" t="s">
        <v>204</v>
      </c>
      <c r="E231" s="174" t="s">
        <v>1</v>
      </c>
      <c r="F231" s="175" t="s">
        <v>281</v>
      </c>
      <c r="H231" s="176">
        <v>15.256</v>
      </c>
      <c r="I231" s="177"/>
      <c r="L231" s="173"/>
      <c r="M231" s="178"/>
      <c r="T231" s="179"/>
      <c r="AT231" s="174" t="s">
        <v>204</v>
      </c>
      <c r="AU231" s="174" t="s">
        <v>86</v>
      </c>
      <c r="AV231" s="15" t="s">
        <v>100</v>
      </c>
      <c r="AW231" s="15" t="s">
        <v>32</v>
      </c>
      <c r="AX231" s="15" t="s">
        <v>77</v>
      </c>
      <c r="AY231" s="174" t="s">
        <v>195</v>
      </c>
    </row>
    <row r="232" spans="2:65" s="12" customFormat="1" ht="10.199999999999999">
      <c r="B232" s="149"/>
      <c r="D232" s="150" t="s">
        <v>204</v>
      </c>
      <c r="E232" s="151" t="s">
        <v>1</v>
      </c>
      <c r="F232" s="152" t="s">
        <v>678</v>
      </c>
      <c r="H232" s="151" t="s">
        <v>1</v>
      </c>
      <c r="I232" s="153"/>
      <c r="L232" s="149"/>
      <c r="M232" s="154"/>
      <c r="T232" s="155"/>
      <c r="AT232" s="151" t="s">
        <v>204</v>
      </c>
      <c r="AU232" s="151" t="s">
        <v>86</v>
      </c>
      <c r="AV232" s="12" t="s">
        <v>84</v>
      </c>
      <c r="AW232" s="12" t="s">
        <v>32</v>
      </c>
      <c r="AX232" s="12" t="s">
        <v>77</v>
      </c>
      <c r="AY232" s="151" t="s">
        <v>195</v>
      </c>
    </row>
    <row r="233" spans="2:65" s="13" customFormat="1" ht="10.199999999999999">
      <c r="B233" s="156"/>
      <c r="D233" s="150" t="s">
        <v>204</v>
      </c>
      <c r="E233" s="157" t="s">
        <v>1</v>
      </c>
      <c r="F233" s="158" t="s">
        <v>679</v>
      </c>
      <c r="H233" s="159">
        <v>1.08</v>
      </c>
      <c r="I233" s="160"/>
      <c r="L233" s="156"/>
      <c r="M233" s="161"/>
      <c r="T233" s="162"/>
      <c r="AT233" s="157" t="s">
        <v>204</v>
      </c>
      <c r="AU233" s="157" t="s">
        <v>86</v>
      </c>
      <c r="AV233" s="13" t="s">
        <v>86</v>
      </c>
      <c r="AW233" s="13" t="s">
        <v>32</v>
      </c>
      <c r="AX233" s="13" t="s">
        <v>77</v>
      </c>
      <c r="AY233" s="157" t="s">
        <v>195</v>
      </c>
    </row>
    <row r="234" spans="2:65" s="15" customFormat="1" ht="10.199999999999999">
      <c r="B234" s="173"/>
      <c r="D234" s="150" t="s">
        <v>204</v>
      </c>
      <c r="E234" s="174" t="s">
        <v>1</v>
      </c>
      <c r="F234" s="175" t="s">
        <v>281</v>
      </c>
      <c r="H234" s="176">
        <v>1.08</v>
      </c>
      <c r="I234" s="177"/>
      <c r="L234" s="173"/>
      <c r="M234" s="178"/>
      <c r="T234" s="179"/>
      <c r="AT234" s="174" t="s">
        <v>204</v>
      </c>
      <c r="AU234" s="174" t="s">
        <v>86</v>
      </c>
      <c r="AV234" s="15" t="s">
        <v>100</v>
      </c>
      <c r="AW234" s="15" t="s">
        <v>32</v>
      </c>
      <c r="AX234" s="15" t="s">
        <v>77</v>
      </c>
      <c r="AY234" s="174" t="s">
        <v>195</v>
      </c>
    </row>
    <row r="235" spans="2:65" s="14" customFormat="1" ht="10.199999999999999">
      <c r="B235" s="163"/>
      <c r="D235" s="150" t="s">
        <v>204</v>
      </c>
      <c r="E235" s="164" t="s">
        <v>1</v>
      </c>
      <c r="F235" s="165" t="s">
        <v>220</v>
      </c>
      <c r="H235" s="166">
        <v>16.335999999999999</v>
      </c>
      <c r="I235" s="167"/>
      <c r="L235" s="163"/>
      <c r="M235" s="168"/>
      <c r="T235" s="169"/>
      <c r="AT235" s="164" t="s">
        <v>204</v>
      </c>
      <c r="AU235" s="164" t="s">
        <v>86</v>
      </c>
      <c r="AV235" s="14" t="s">
        <v>202</v>
      </c>
      <c r="AW235" s="14" t="s">
        <v>32</v>
      </c>
      <c r="AX235" s="14" t="s">
        <v>84</v>
      </c>
      <c r="AY235" s="164" t="s">
        <v>195</v>
      </c>
    </row>
    <row r="236" spans="2:65" s="1" customFormat="1" ht="21.75" customHeight="1">
      <c r="B236" s="32"/>
      <c r="C236" s="136" t="s">
        <v>7</v>
      </c>
      <c r="D236" s="136" t="s">
        <v>197</v>
      </c>
      <c r="E236" s="137" t="s">
        <v>680</v>
      </c>
      <c r="F236" s="138" t="s">
        <v>681</v>
      </c>
      <c r="G236" s="139" t="s">
        <v>237</v>
      </c>
      <c r="H236" s="140">
        <v>0.98</v>
      </c>
      <c r="I236" s="141"/>
      <c r="J236" s="142">
        <f>ROUND(I236*H236,2)</f>
        <v>0</v>
      </c>
      <c r="K236" s="138" t="s">
        <v>201</v>
      </c>
      <c r="L236" s="32"/>
      <c r="M236" s="143" t="s">
        <v>1</v>
      </c>
      <c r="N236" s="144" t="s">
        <v>42</v>
      </c>
      <c r="P236" s="145">
        <f>O236*H236</f>
        <v>0</v>
      </c>
      <c r="Q236" s="145">
        <v>1.0606199999999999</v>
      </c>
      <c r="R236" s="145">
        <f>Q236*H236</f>
        <v>1.0394075999999999</v>
      </c>
      <c r="S236" s="145">
        <v>0</v>
      </c>
      <c r="T236" s="146">
        <f>S236*H236</f>
        <v>0</v>
      </c>
      <c r="AR236" s="147" t="s">
        <v>202</v>
      </c>
      <c r="AT236" s="147" t="s">
        <v>197</v>
      </c>
      <c r="AU236" s="147" t="s">
        <v>86</v>
      </c>
      <c r="AY236" s="17" t="s">
        <v>195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84</v>
      </c>
      <c r="BK236" s="148">
        <f>ROUND(I236*H236,2)</f>
        <v>0</v>
      </c>
      <c r="BL236" s="17" t="s">
        <v>202</v>
      </c>
      <c r="BM236" s="147" t="s">
        <v>682</v>
      </c>
    </row>
    <row r="237" spans="2:65" s="13" customFormat="1" ht="10.199999999999999">
      <c r="B237" s="156"/>
      <c r="D237" s="150" t="s">
        <v>204</v>
      </c>
      <c r="E237" s="157" t="s">
        <v>1</v>
      </c>
      <c r="F237" s="158" t="s">
        <v>683</v>
      </c>
      <c r="H237" s="159">
        <v>0.98</v>
      </c>
      <c r="I237" s="160"/>
      <c r="L237" s="156"/>
      <c r="M237" s="161"/>
      <c r="T237" s="162"/>
      <c r="AT237" s="157" t="s">
        <v>204</v>
      </c>
      <c r="AU237" s="157" t="s">
        <v>86</v>
      </c>
      <c r="AV237" s="13" t="s">
        <v>86</v>
      </c>
      <c r="AW237" s="13" t="s">
        <v>32</v>
      </c>
      <c r="AX237" s="13" t="s">
        <v>84</v>
      </c>
      <c r="AY237" s="157" t="s">
        <v>195</v>
      </c>
    </row>
    <row r="238" spans="2:65" s="1" customFormat="1" ht="24.15" customHeight="1">
      <c r="B238" s="32"/>
      <c r="C238" s="136" t="s">
        <v>333</v>
      </c>
      <c r="D238" s="136" t="s">
        <v>197</v>
      </c>
      <c r="E238" s="137" t="s">
        <v>684</v>
      </c>
      <c r="F238" s="138" t="s">
        <v>685</v>
      </c>
      <c r="G238" s="139" t="s">
        <v>214</v>
      </c>
      <c r="H238" s="140">
        <v>1.2749999999999999</v>
      </c>
      <c r="I238" s="141"/>
      <c r="J238" s="142">
        <f>ROUND(I238*H238,2)</f>
        <v>0</v>
      </c>
      <c r="K238" s="138" t="s">
        <v>201</v>
      </c>
      <c r="L238" s="32"/>
      <c r="M238" s="143" t="s">
        <v>1</v>
      </c>
      <c r="N238" s="144" t="s">
        <v>42</v>
      </c>
      <c r="P238" s="145">
        <f>O238*H238</f>
        <v>0</v>
      </c>
      <c r="Q238" s="145">
        <v>2.47214</v>
      </c>
      <c r="R238" s="145">
        <f>Q238*H238</f>
        <v>3.1519784999999998</v>
      </c>
      <c r="S238" s="145">
        <v>0</v>
      </c>
      <c r="T238" s="146">
        <f>S238*H238</f>
        <v>0</v>
      </c>
      <c r="AR238" s="147" t="s">
        <v>202</v>
      </c>
      <c r="AT238" s="147" t="s">
        <v>197</v>
      </c>
      <c r="AU238" s="147" t="s">
        <v>86</v>
      </c>
      <c r="AY238" s="17" t="s">
        <v>195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84</v>
      </c>
      <c r="BK238" s="148">
        <f>ROUND(I238*H238,2)</f>
        <v>0</v>
      </c>
      <c r="BL238" s="17" t="s">
        <v>202</v>
      </c>
      <c r="BM238" s="147" t="s">
        <v>686</v>
      </c>
    </row>
    <row r="239" spans="2:65" s="12" customFormat="1" ht="10.199999999999999">
      <c r="B239" s="149"/>
      <c r="D239" s="150" t="s">
        <v>204</v>
      </c>
      <c r="E239" s="151" t="s">
        <v>1</v>
      </c>
      <c r="F239" s="152" t="s">
        <v>687</v>
      </c>
      <c r="H239" s="151" t="s">
        <v>1</v>
      </c>
      <c r="I239" s="153"/>
      <c r="L239" s="149"/>
      <c r="M239" s="154"/>
      <c r="T239" s="155"/>
      <c r="AT239" s="151" t="s">
        <v>204</v>
      </c>
      <c r="AU239" s="151" t="s">
        <v>86</v>
      </c>
      <c r="AV239" s="12" t="s">
        <v>84</v>
      </c>
      <c r="AW239" s="12" t="s">
        <v>32</v>
      </c>
      <c r="AX239" s="12" t="s">
        <v>77</v>
      </c>
      <c r="AY239" s="151" t="s">
        <v>195</v>
      </c>
    </row>
    <row r="240" spans="2:65" s="13" customFormat="1" ht="10.199999999999999">
      <c r="B240" s="156"/>
      <c r="D240" s="150" t="s">
        <v>204</v>
      </c>
      <c r="E240" s="157" t="s">
        <v>1</v>
      </c>
      <c r="F240" s="158" t="s">
        <v>688</v>
      </c>
      <c r="H240" s="159">
        <v>1.2749999999999999</v>
      </c>
      <c r="I240" s="160"/>
      <c r="L240" s="156"/>
      <c r="M240" s="161"/>
      <c r="T240" s="162"/>
      <c r="AT240" s="157" t="s">
        <v>204</v>
      </c>
      <c r="AU240" s="157" t="s">
        <v>86</v>
      </c>
      <c r="AV240" s="13" t="s">
        <v>86</v>
      </c>
      <c r="AW240" s="13" t="s">
        <v>32</v>
      </c>
      <c r="AX240" s="13" t="s">
        <v>84</v>
      </c>
      <c r="AY240" s="157" t="s">
        <v>195</v>
      </c>
    </row>
    <row r="241" spans="2:65" s="1" customFormat="1" ht="21.75" customHeight="1">
      <c r="B241" s="32"/>
      <c r="C241" s="136" t="s">
        <v>340</v>
      </c>
      <c r="D241" s="136" t="s">
        <v>197</v>
      </c>
      <c r="E241" s="137" t="s">
        <v>689</v>
      </c>
      <c r="F241" s="138" t="s">
        <v>690</v>
      </c>
      <c r="G241" s="139" t="s">
        <v>237</v>
      </c>
      <c r="H241" s="140">
        <v>7.6999999999999999E-2</v>
      </c>
      <c r="I241" s="141"/>
      <c r="J241" s="142">
        <f>ROUND(I241*H241,2)</f>
        <v>0</v>
      </c>
      <c r="K241" s="138" t="s">
        <v>201</v>
      </c>
      <c r="L241" s="32"/>
      <c r="M241" s="143" t="s">
        <v>1</v>
      </c>
      <c r="N241" s="144" t="s">
        <v>42</v>
      </c>
      <c r="P241" s="145">
        <f>O241*H241</f>
        <v>0</v>
      </c>
      <c r="Q241" s="145">
        <v>1.0606199999999999</v>
      </c>
      <c r="R241" s="145">
        <f>Q241*H241</f>
        <v>8.1667739999999989E-2</v>
      </c>
      <c r="S241" s="145">
        <v>0</v>
      </c>
      <c r="T241" s="146">
        <f>S241*H241</f>
        <v>0</v>
      </c>
      <c r="AR241" s="147" t="s">
        <v>202</v>
      </c>
      <c r="AT241" s="147" t="s">
        <v>197</v>
      </c>
      <c r="AU241" s="147" t="s">
        <v>86</v>
      </c>
      <c r="AY241" s="17" t="s">
        <v>195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84</v>
      </c>
      <c r="BK241" s="148">
        <f>ROUND(I241*H241,2)</f>
        <v>0</v>
      </c>
      <c r="BL241" s="17" t="s">
        <v>202</v>
      </c>
      <c r="BM241" s="147" t="s">
        <v>691</v>
      </c>
    </row>
    <row r="242" spans="2:65" s="13" customFormat="1" ht="10.199999999999999">
      <c r="B242" s="156"/>
      <c r="D242" s="150" t="s">
        <v>204</v>
      </c>
      <c r="E242" s="157" t="s">
        <v>1</v>
      </c>
      <c r="F242" s="158" t="s">
        <v>692</v>
      </c>
      <c r="H242" s="159">
        <v>7.6999999999999999E-2</v>
      </c>
      <c r="I242" s="160"/>
      <c r="L242" s="156"/>
      <c r="M242" s="161"/>
      <c r="T242" s="162"/>
      <c r="AT242" s="157" t="s">
        <v>204</v>
      </c>
      <c r="AU242" s="157" t="s">
        <v>86</v>
      </c>
      <c r="AV242" s="13" t="s">
        <v>86</v>
      </c>
      <c r="AW242" s="13" t="s">
        <v>32</v>
      </c>
      <c r="AX242" s="13" t="s">
        <v>84</v>
      </c>
      <c r="AY242" s="157" t="s">
        <v>195</v>
      </c>
    </row>
    <row r="243" spans="2:65" s="1" customFormat="1" ht="33" customHeight="1">
      <c r="B243" s="32"/>
      <c r="C243" s="136" t="s">
        <v>346</v>
      </c>
      <c r="D243" s="136" t="s">
        <v>197</v>
      </c>
      <c r="E243" s="137" t="s">
        <v>693</v>
      </c>
      <c r="F243" s="138" t="s">
        <v>694</v>
      </c>
      <c r="G243" s="139" t="s">
        <v>200</v>
      </c>
      <c r="H243" s="140">
        <v>5</v>
      </c>
      <c r="I243" s="141"/>
      <c r="J243" s="142">
        <f>ROUND(I243*H243,2)</f>
        <v>0</v>
      </c>
      <c r="K243" s="138" t="s">
        <v>201</v>
      </c>
      <c r="L243" s="32"/>
      <c r="M243" s="143" t="s">
        <v>1</v>
      </c>
      <c r="N243" s="144" t="s">
        <v>42</v>
      </c>
      <c r="P243" s="145">
        <f>O243*H243</f>
        <v>0</v>
      </c>
      <c r="Q243" s="145">
        <v>0.61207999999999996</v>
      </c>
      <c r="R243" s="145">
        <f>Q243*H243</f>
        <v>3.0603999999999996</v>
      </c>
      <c r="S243" s="145">
        <v>0</v>
      </c>
      <c r="T243" s="146">
        <f>S243*H243</f>
        <v>0</v>
      </c>
      <c r="AR243" s="147" t="s">
        <v>202</v>
      </c>
      <c r="AT243" s="147" t="s">
        <v>197</v>
      </c>
      <c r="AU243" s="147" t="s">
        <v>86</v>
      </c>
      <c r="AY243" s="17" t="s">
        <v>195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84</v>
      </c>
      <c r="BK243" s="148">
        <f>ROUND(I243*H243,2)</f>
        <v>0</v>
      </c>
      <c r="BL243" s="17" t="s">
        <v>202</v>
      </c>
      <c r="BM243" s="147" t="s">
        <v>695</v>
      </c>
    </row>
    <row r="244" spans="2:65" s="12" customFormat="1" ht="10.199999999999999">
      <c r="B244" s="149"/>
      <c r="D244" s="150" t="s">
        <v>204</v>
      </c>
      <c r="E244" s="151" t="s">
        <v>1</v>
      </c>
      <c r="F244" s="152" t="s">
        <v>696</v>
      </c>
      <c r="H244" s="151" t="s">
        <v>1</v>
      </c>
      <c r="I244" s="153"/>
      <c r="L244" s="149"/>
      <c r="M244" s="154"/>
      <c r="T244" s="155"/>
      <c r="AT244" s="151" t="s">
        <v>204</v>
      </c>
      <c r="AU244" s="151" t="s">
        <v>86</v>
      </c>
      <c r="AV244" s="12" t="s">
        <v>84</v>
      </c>
      <c r="AW244" s="12" t="s">
        <v>32</v>
      </c>
      <c r="AX244" s="12" t="s">
        <v>77</v>
      </c>
      <c r="AY244" s="151" t="s">
        <v>195</v>
      </c>
    </row>
    <row r="245" spans="2:65" s="13" customFormat="1" ht="10.199999999999999">
      <c r="B245" s="156"/>
      <c r="D245" s="150" t="s">
        <v>204</v>
      </c>
      <c r="E245" s="157" t="s">
        <v>1</v>
      </c>
      <c r="F245" s="158" t="s">
        <v>697</v>
      </c>
      <c r="H245" s="159">
        <v>5</v>
      </c>
      <c r="I245" s="160"/>
      <c r="L245" s="156"/>
      <c r="M245" s="161"/>
      <c r="T245" s="162"/>
      <c r="AT245" s="157" t="s">
        <v>204</v>
      </c>
      <c r="AU245" s="157" t="s">
        <v>86</v>
      </c>
      <c r="AV245" s="13" t="s">
        <v>86</v>
      </c>
      <c r="AW245" s="13" t="s">
        <v>32</v>
      </c>
      <c r="AX245" s="13" t="s">
        <v>84</v>
      </c>
      <c r="AY245" s="157" t="s">
        <v>195</v>
      </c>
    </row>
    <row r="246" spans="2:65" s="1" customFormat="1" ht="33" customHeight="1">
      <c r="B246" s="32"/>
      <c r="C246" s="136" t="s">
        <v>352</v>
      </c>
      <c r="D246" s="136" t="s">
        <v>197</v>
      </c>
      <c r="E246" s="137" t="s">
        <v>698</v>
      </c>
      <c r="F246" s="138" t="s">
        <v>699</v>
      </c>
      <c r="G246" s="139" t="s">
        <v>200</v>
      </c>
      <c r="H246" s="140">
        <v>4</v>
      </c>
      <c r="I246" s="141"/>
      <c r="J246" s="142">
        <f>ROUND(I246*H246,2)</f>
        <v>0</v>
      </c>
      <c r="K246" s="138" t="s">
        <v>201</v>
      </c>
      <c r="L246" s="32"/>
      <c r="M246" s="143" t="s">
        <v>1</v>
      </c>
      <c r="N246" s="144" t="s">
        <v>42</v>
      </c>
      <c r="P246" s="145">
        <f>O246*H246</f>
        <v>0</v>
      </c>
      <c r="Q246" s="145">
        <v>0.73558000000000001</v>
      </c>
      <c r="R246" s="145">
        <f>Q246*H246</f>
        <v>2.94232</v>
      </c>
      <c r="S246" s="145">
        <v>0</v>
      </c>
      <c r="T246" s="146">
        <f>S246*H246</f>
        <v>0</v>
      </c>
      <c r="AR246" s="147" t="s">
        <v>202</v>
      </c>
      <c r="AT246" s="147" t="s">
        <v>197</v>
      </c>
      <c r="AU246" s="147" t="s">
        <v>86</v>
      </c>
      <c r="AY246" s="17" t="s">
        <v>195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84</v>
      </c>
      <c r="BK246" s="148">
        <f>ROUND(I246*H246,2)</f>
        <v>0</v>
      </c>
      <c r="BL246" s="17" t="s">
        <v>202</v>
      </c>
      <c r="BM246" s="147" t="s">
        <v>700</v>
      </c>
    </row>
    <row r="247" spans="2:65" s="12" customFormat="1" ht="10.199999999999999">
      <c r="B247" s="149"/>
      <c r="D247" s="150" t="s">
        <v>204</v>
      </c>
      <c r="E247" s="151" t="s">
        <v>1</v>
      </c>
      <c r="F247" s="152" t="s">
        <v>629</v>
      </c>
      <c r="H247" s="151" t="s">
        <v>1</v>
      </c>
      <c r="I247" s="153"/>
      <c r="L247" s="149"/>
      <c r="M247" s="154"/>
      <c r="T247" s="155"/>
      <c r="AT247" s="151" t="s">
        <v>204</v>
      </c>
      <c r="AU247" s="151" t="s">
        <v>86</v>
      </c>
      <c r="AV247" s="12" t="s">
        <v>84</v>
      </c>
      <c r="AW247" s="12" t="s">
        <v>32</v>
      </c>
      <c r="AX247" s="12" t="s">
        <v>77</v>
      </c>
      <c r="AY247" s="151" t="s">
        <v>195</v>
      </c>
    </row>
    <row r="248" spans="2:65" s="12" customFormat="1" ht="10.199999999999999">
      <c r="B248" s="149"/>
      <c r="D248" s="150" t="s">
        <v>204</v>
      </c>
      <c r="E248" s="151" t="s">
        <v>1</v>
      </c>
      <c r="F248" s="152" t="s">
        <v>701</v>
      </c>
      <c r="H248" s="151" t="s">
        <v>1</v>
      </c>
      <c r="I248" s="153"/>
      <c r="L248" s="149"/>
      <c r="M248" s="154"/>
      <c r="T248" s="155"/>
      <c r="AT248" s="151" t="s">
        <v>204</v>
      </c>
      <c r="AU248" s="151" t="s">
        <v>86</v>
      </c>
      <c r="AV248" s="12" t="s">
        <v>84</v>
      </c>
      <c r="AW248" s="12" t="s">
        <v>32</v>
      </c>
      <c r="AX248" s="12" t="s">
        <v>77</v>
      </c>
      <c r="AY248" s="151" t="s">
        <v>195</v>
      </c>
    </row>
    <row r="249" spans="2:65" s="13" customFormat="1" ht="10.199999999999999">
      <c r="B249" s="156"/>
      <c r="D249" s="150" t="s">
        <v>204</v>
      </c>
      <c r="E249" s="157" t="s">
        <v>1</v>
      </c>
      <c r="F249" s="158" t="s">
        <v>702</v>
      </c>
      <c r="H249" s="159">
        <v>4</v>
      </c>
      <c r="I249" s="160"/>
      <c r="L249" s="156"/>
      <c r="M249" s="161"/>
      <c r="T249" s="162"/>
      <c r="AT249" s="157" t="s">
        <v>204</v>
      </c>
      <c r="AU249" s="157" t="s">
        <v>86</v>
      </c>
      <c r="AV249" s="13" t="s">
        <v>86</v>
      </c>
      <c r="AW249" s="13" t="s">
        <v>32</v>
      </c>
      <c r="AX249" s="13" t="s">
        <v>84</v>
      </c>
      <c r="AY249" s="157" t="s">
        <v>195</v>
      </c>
    </row>
    <row r="250" spans="2:65" s="1" customFormat="1" ht="33" customHeight="1">
      <c r="B250" s="32"/>
      <c r="C250" s="136" t="s">
        <v>206</v>
      </c>
      <c r="D250" s="136" t="s">
        <v>197</v>
      </c>
      <c r="E250" s="137" t="s">
        <v>703</v>
      </c>
      <c r="F250" s="138" t="s">
        <v>704</v>
      </c>
      <c r="G250" s="139" t="s">
        <v>200</v>
      </c>
      <c r="H250" s="140">
        <v>22.975000000000001</v>
      </c>
      <c r="I250" s="141"/>
      <c r="J250" s="142">
        <f>ROUND(I250*H250,2)</f>
        <v>0</v>
      </c>
      <c r="K250" s="138" t="s">
        <v>201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0.99007999999999996</v>
      </c>
      <c r="R250" s="145">
        <f>Q250*H250</f>
        <v>22.747088000000002</v>
      </c>
      <c r="S250" s="145">
        <v>0</v>
      </c>
      <c r="T250" s="146">
        <f>S250*H250</f>
        <v>0</v>
      </c>
      <c r="AR250" s="147" t="s">
        <v>202</v>
      </c>
      <c r="AT250" s="147" t="s">
        <v>197</v>
      </c>
      <c r="AU250" s="147" t="s">
        <v>86</v>
      </c>
      <c r="AY250" s="17" t="s">
        <v>195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84</v>
      </c>
      <c r="BK250" s="148">
        <f>ROUND(I250*H250,2)</f>
        <v>0</v>
      </c>
      <c r="BL250" s="17" t="s">
        <v>202</v>
      </c>
      <c r="BM250" s="147" t="s">
        <v>705</v>
      </c>
    </row>
    <row r="251" spans="2:65" s="12" customFormat="1" ht="10.199999999999999">
      <c r="B251" s="149"/>
      <c r="D251" s="150" t="s">
        <v>204</v>
      </c>
      <c r="E251" s="151" t="s">
        <v>1</v>
      </c>
      <c r="F251" s="152" t="s">
        <v>629</v>
      </c>
      <c r="H251" s="151" t="s">
        <v>1</v>
      </c>
      <c r="I251" s="153"/>
      <c r="L251" s="149"/>
      <c r="M251" s="154"/>
      <c r="T251" s="155"/>
      <c r="AT251" s="151" t="s">
        <v>204</v>
      </c>
      <c r="AU251" s="151" t="s">
        <v>86</v>
      </c>
      <c r="AV251" s="12" t="s">
        <v>84</v>
      </c>
      <c r="AW251" s="12" t="s">
        <v>32</v>
      </c>
      <c r="AX251" s="12" t="s">
        <v>77</v>
      </c>
      <c r="AY251" s="151" t="s">
        <v>195</v>
      </c>
    </row>
    <row r="252" spans="2:65" s="12" customFormat="1" ht="10.199999999999999">
      <c r="B252" s="149"/>
      <c r="D252" s="150" t="s">
        <v>204</v>
      </c>
      <c r="E252" s="151" t="s">
        <v>1</v>
      </c>
      <c r="F252" s="152" t="s">
        <v>675</v>
      </c>
      <c r="H252" s="151" t="s">
        <v>1</v>
      </c>
      <c r="I252" s="153"/>
      <c r="L252" s="149"/>
      <c r="M252" s="154"/>
      <c r="T252" s="155"/>
      <c r="AT252" s="151" t="s">
        <v>204</v>
      </c>
      <c r="AU252" s="151" t="s">
        <v>86</v>
      </c>
      <c r="AV252" s="12" t="s">
        <v>84</v>
      </c>
      <c r="AW252" s="12" t="s">
        <v>32</v>
      </c>
      <c r="AX252" s="12" t="s">
        <v>77</v>
      </c>
      <c r="AY252" s="151" t="s">
        <v>195</v>
      </c>
    </row>
    <row r="253" spans="2:65" s="13" customFormat="1" ht="10.199999999999999">
      <c r="B253" s="156"/>
      <c r="D253" s="150" t="s">
        <v>204</v>
      </c>
      <c r="E253" s="157" t="s">
        <v>1</v>
      </c>
      <c r="F253" s="158" t="s">
        <v>706</v>
      </c>
      <c r="H253" s="159">
        <v>22.975000000000001</v>
      </c>
      <c r="I253" s="160"/>
      <c r="L253" s="156"/>
      <c r="M253" s="161"/>
      <c r="T253" s="162"/>
      <c r="AT253" s="157" t="s">
        <v>204</v>
      </c>
      <c r="AU253" s="157" t="s">
        <v>86</v>
      </c>
      <c r="AV253" s="13" t="s">
        <v>86</v>
      </c>
      <c r="AW253" s="13" t="s">
        <v>32</v>
      </c>
      <c r="AX253" s="13" t="s">
        <v>84</v>
      </c>
      <c r="AY253" s="157" t="s">
        <v>195</v>
      </c>
    </row>
    <row r="254" spans="2:65" s="1" customFormat="1" ht="24.15" customHeight="1">
      <c r="B254" s="32"/>
      <c r="C254" s="136" t="s">
        <v>369</v>
      </c>
      <c r="D254" s="136" t="s">
        <v>197</v>
      </c>
      <c r="E254" s="137" t="s">
        <v>707</v>
      </c>
      <c r="F254" s="138" t="s">
        <v>708</v>
      </c>
      <c r="G254" s="139" t="s">
        <v>237</v>
      </c>
      <c r="H254" s="140">
        <v>0.25600000000000001</v>
      </c>
      <c r="I254" s="141"/>
      <c r="J254" s="142">
        <f>ROUND(I254*H254,2)</f>
        <v>0</v>
      </c>
      <c r="K254" s="138" t="s">
        <v>201</v>
      </c>
      <c r="L254" s="32"/>
      <c r="M254" s="143" t="s">
        <v>1</v>
      </c>
      <c r="N254" s="144" t="s">
        <v>42</v>
      </c>
      <c r="P254" s="145">
        <f>O254*H254</f>
        <v>0</v>
      </c>
      <c r="Q254" s="145">
        <v>1.0593999999999999</v>
      </c>
      <c r="R254" s="145">
        <f>Q254*H254</f>
        <v>0.27120639999999996</v>
      </c>
      <c r="S254" s="145">
        <v>0</v>
      </c>
      <c r="T254" s="146">
        <f>S254*H254</f>
        <v>0</v>
      </c>
      <c r="AR254" s="147" t="s">
        <v>202</v>
      </c>
      <c r="AT254" s="147" t="s">
        <v>197</v>
      </c>
      <c r="AU254" s="147" t="s">
        <v>86</v>
      </c>
      <c r="AY254" s="17" t="s">
        <v>195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84</v>
      </c>
      <c r="BK254" s="148">
        <f>ROUND(I254*H254,2)</f>
        <v>0</v>
      </c>
      <c r="BL254" s="17" t="s">
        <v>202</v>
      </c>
      <c r="BM254" s="147" t="s">
        <v>709</v>
      </c>
    </row>
    <row r="255" spans="2:65" s="13" customFormat="1" ht="10.199999999999999">
      <c r="B255" s="156"/>
      <c r="D255" s="150" t="s">
        <v>204</v>
      </c>
      <c r="E255" s="157" t="s">
        <v>1</v>
      </c>
      <c r="F255" s="158" t="s">
        <v>710</v>
      </c>
      <c r="H255" s="159">
        <v>3.2000000000000001E-2</v>
      </c>
      <c r="I255" s="160"/>
      <c r="L255" s="156"/>
      <c r="M255" s="161"/>
      <c r="T255" s="162"/>
      <c r="AT255" s="157" t="s">
        <v>204</v>
      </c>
      <c r="AU255" s="157" t="s">
        <v>86</v>
      </c>
      <c r="AV255" s="13" t="s">
        <v>86</v>
      </c>
      <c r="AW255" s="13" t="s">
        <v>32</v>
      </c>
      <c r="AX255" s="13" t="s">
        <v>77</v>
      </c>
      <c r="AY255" s="157" t="s">
        <v>195</v>
      </c>
    </row>
    <row r="256" spans="2:65" s="13" customFormat="1" ht="10.199999999999999">
      <c r="B256" s="156"/>
      <c r="D256" s="150" t="s">
        <v>204</v>
      </c>
      <c r="E256" s="157" t="s">
        <v>1</v>
      </c>
      <c r="F256" s="158" t="s">
        <v>711</v>
      </c>
      <c r="H256" s="159">
        <v>0.184</v>
      </c>
      <c r="I256" s="160"/>
      <c r="L256" s="156"/>
      <c r="M256" s="161"/>
      <c r="T256" s="162"/>
      <c r="AT256" s="157" t="s">
        <v>204</v>
      </c>
      <c r="AU256" s="157" t="s">
        <v>86</v>
      </c>
      <c r="AV256" s="13" t="s">
        <v>86</v>
      </c>
      <c r="AW256" s="13" t="s">
        <v>32</v>
      </c>
      <c r="AX256" s="13" t="s">
        <v>77</v>
      </c>
      <c r="AY256" s="157" t="s">
        <v>195</v>
      </c>
    </row>
    <row r="257" spans="2:65" s="13" customFormat="1" ht="10.199999999999999">
      <c r="B257" s="156"/>
      <c r="D257" s="150" t="s">
        <v>204</v>
      </c>
      <c r="E257" s="157" t="s">
        <v>1</v>
      </c>
      <c r="F257" s="158" t="s">
        <v>712</v>
      </c>
      <c r="H257" s="159">
        <v>0.04</v>
      </c>
      <c r="I257" s="160"/>
      <c r="L257" s="156"/>
      <c r="M257" s="161"/>
      <c r="T257" s="162"/>
      <c r="AT257" s="157" t="s">
        <v>204</v>
      </c>
      <c r="AU257" s="157" t="s">
        <v>86</v>
      </c>
      <c r="AV257" s="13" t="s">
        <v>86</v>
      </c>
      <c r="AW257" s="13" t="s">
        <v>32</v>
      </c>
      <c r="AX257" s="13" t="s">
        <v>77</v>
      </c>
      <c r="AY257" s="157" t="s">
        <v>195</v>
      </c>
    </row>
    <row r="258" spans="2:65" s="14" customFormat="1" ht="10.199999999999999">
      <c r="B258" s="163"/>
      <c r="D258" s="150" t="s">
        <v>204</v>
      </c>
      <c r="E258" s="164" t="s">
        <v>1</v>
      </c>
      <c r="F258" s="165" t="s">
        <v>220</v>
      </c>
      <c r="H258" s="166">
        <v>0.25600000000000001</v>
      </c>
      <c r="I258" s="167"/>
      <c r="L258" s="163"/>
      <c r="M258" s="168"/>
      <c r="T258" s="169"/>
      <c r="AT258" s="164" t="s">
        <v>204</v>
      </c>
      <c r="AU258" s="164" t="s">
        <v>86</v>
      </c>
      <c r="AV258" s="14" t="s">
        <v>202</v>
      </c>
      <c r="AW258" s="14" t="s">
        <v>32</v>
      </c>
      <c r="AX258" s="14" t="s">
        <v>84</v>
      </c>
      <c r="AY258" s="164" t="s">
        <v>195</v>
      </c>
    </row>
    <row r="259" spans="2:65" s="11" customFormat="1" ht="22.8" customHeight="1">
      <c r="B259" s="124"/>
      <c r="D259" s="125" t="s">
        <v>76</v>
      </c>
      <c r="E259" s="134" t="s">
        <v>100</v>
      </c>
      <c r="F259" s="134" t="s">
        <v>713</v>
      </c>
      <c r="I259" s="127"/>
      <c r="J259" s="135">
        <f>BK259</f>
        <v>0</v>
      </c>
      <c r="L259" s="124"/>
      <c r="M259" s="129"/>
      <c r="P259" s="130">
        <f>SUM(P260:P284)</f>
        <v>0</v>
      </c>
      <c r="R259" s="130">
        <f>SUM(R260:R284)</f>
        <v>113.53573394999999</v>
      </c>
      <c r="T259" s="131">
        <f>SUM(T260:T284)</f>
        <v>0</v>
      </c>
      <c r="AR259" s="125" t="s">
        <v>84</v>
      </c>
      <c r="AT259" s="132" t="s">
        <v>76</v>
      </c>
      <c r="AU259" s="132" t="s">
        <v>84</v>
      </c>
      <c r="AY259" s="125" t="s">
        <v>195</v>
      </c>
      <c r="BK259" s="133">
        <f>SUM(BK260:BK284)</f>
        <v>0</v>
      </c>
    </row>
    <row r="260" spans="2:65" s="1" customFormat="1" ht="33" customHeight="1">
      <c r="B260" s="32"/>
      <c r="C260" s="136" t="s">
        <v>373</v>
      </c>
      <c r="D260" s="136" t="s">
        <v>197</v>
      </c>
      <c r="E260" s="137" t="s">
        <v>714</v>
      </c>
      <c r="F260" s="138" t="s">
        <v>715</v>
      </c>
      <c r="G260" s="139" t="s">
        <v>200</v>
      </c>
      <c r="H260" s="140">
        <v>36</v>
      </c>
      <c r="I260" s="141"/>
      <c r="J260" s="142">
        <f>ROUND(I260*H260,2)</f>
        <v>0</v>
      </c>
      <c r="K260" s="138" t="s">
        <v>201</v>
      </c>
      <c r="L260" s="32"/>
      <c r="M260" s="143" t="s">
        <v>1</v>
      </c>
      <c r="N260" s="144" t="s">
        <v>42</v>
      </c>
      <c r="P260" s="145">
        <f>O260*H260</f>
        <v>0</v>
      </c>
      <c r="Q260" s="145">
        <v>0.73558000000000001</v>
      </c>
      <c r="R260" s="145">
        <f>Q260*H260</f>
        <v>26.480879999999999</v>
      </c>
      <c r="S260" s="145">
        <v>0</v>
      </c>
      <c r="T260" s="146">
        <f>S260*H260</f>
        <v>0</v>
      </c>
      <c r="AR260" s="147" t="s">
        <v>202</v>
      </c>
      <c r="AT260" s="147" t="s">
        <v>197</v>
      </c>
      <c r="AU260" s="147" t="s">
        <v>86</v>
      </c>
      <c r="AY260" s="17" t="s">
        <v>195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84</v>
      </c>
      <c r="BK260" s="148">
        <f>ROUND(I260*H260,2)</f>
        <v>0</v>
      </c>
      <c r="BL260" s="17" t="s">
        <v>202</v>
      </c>
      <c r="BM260" s="147" t="s">
        <v>716</v>
      </c>
    </row>
    <row r="261" spans="2:65" s="12" customFormat="1" ht="10.199999999999999">
      <c r="B261" s="149"/>
      <c r="D261" s="150" t="s">
        <v>204</v>
      </c>
      <c r="E261" s="151" t="s">
        <v>1</v>
      </c>
      <c r="F261" s="152" t="s">
        <v>629</v>
      </c>
      <c r="H261" s="151" t="s">
        <v>1</v>
      </c>
      <c r="I261" s="153"/>
      <c r="L261" s="149"/>
      <c r="M261" s="154"/>
      <c r="T261" s="155"/>
      <c r="AT261" s="151" t="s">
        <v>204</v>
      </c>
      <c r="AU261" s="151" t="s">
        <v>86</v>
      </c>
      <c r="AV261" s="12" t="s">
        <v>84</v>
      </c>
      <c r="AW261" s="12" t="s">
        <v>32</v>
      </c>
      <c r="AX261" s="12" t="s">
        <v>77</v>
      </c>
      <c r="AY261" s="151" t="s">
        <v>195</v>
      </c>
    </row>
    <row r="262" spans="2:65" s="12" customFormat="1" ht="10.199999999999999">
      <c r="B262" s="149"/>
      <c r="D262" s="150" t="s">
        <v>204</v>
      </c>
      <c r="E262" s="151" t="s">
        <v>1</v>
      </c>
      <c r="F262" s="152" t="s">
        <v>717</v>
      </c>
      <c r="H262" s="151" t="s">
        <v>1</v>
      </c>
      <c r="I262" s="153"/>
      <c r="L262" s="149"/>
      <c r="M262" s="154"/>
      <c r="T262" s="155"/>
      <c r="AT262" s="151" t="s">
        <v>204</v>
      </c>
      <c r="AU262" s="151" t="s">
        <v>86</v>
      </c>
      <c r="AV262" s="12" t="s">
        <v>84</v>
      </c>
      <c r="AW262" s="12" t="s">
        <v>32</v>
      </c>
      <c r="AX262" s="12" t="s">
        <v>77</v>
      </c>
      <c r="AY262" s="151" t="s">
        <v>195</v>
      </c>
    </row>
    <row r="263" spans="2:65" s="13" customFormat="1" ht="10.199999999999999">
      <c r="B263" s="156"/>
      <c r="D263" s="150" t="s">
        <v>204</v>
      </c>
      <c r="E263" s="157" t="s">
        <v>1</v>
      </c>
      <c r="F263" s="158" t="s">
        <v>718</v>
      </c>
      <c r="H263" s="159">
        <v>36</v>
      </c>
      <c r="I263" s="160"/>
      <c r="L263" s="156"/>
      <c r="M263" s="161"/>
      <c r="T263" s="162"/>
      <c r="AT263" s="157" t="s">
        <v>204</v>
      </c>
      <c r="AU263" s="157" t="s">
        <v>86</v>
      </c>
      <c r="AV263" s="13" t="s">
        <v>86</v>
      </c>
      <c r="AW263" s="13" t="s">
        <v>32</v>
      </c>
      <c r="AX263" s="13" t="s">
        <v>84</v>
      </c>
      <c r="AY263" s="157" t="s">
        <v>195</v>
      </c>
    </row>
    <row r="264" spans="2:65" s="1" customFormat="1" ht="33" customHeight="1">
      <c r="B264" s="32"/>
      <c r="C264" s="136" t="s">
        <v>378</v>
      </c>
      <c r="D264" s="136" t="s">
        <v>197</v>
      </c>
      <c r="E264" s="137" t="s">
        <v>719</v>
      </c>
      <c r="F264" s="138" t="s">
        <v>720</v>
      </c>
      <c r="G264" s="139" t="s">
        <v>200</v>
      </c>
      <c r="H264" s="140">
        <v>82.35</v>
      </c>
      <c r="I264" s="141"/>
      <c r="J264" s="142">
        <f>ROUND(I264*H264,2)</f>
        <v>0</v>
      </c>
      <c r="K264" s="138" t="s">
        <v>201</v>
      </c>
      <c r="L264" s="32"/>
      <c r="M264" s="143" t="s">
        <v>1</v>
      </c>
      <c r="N264" s="144" t="s">
        <v>42</v>
      </c>
      <c r="P264" s="145">
        <f>O264*H264</f>
        <v>0</v>
      </c>
      <c r="Q264" s="145">
        <v>0.99007999999999996</v>
      </c>
      <c r="R264" s="145">
        <f>Q264*H264</f>
        <v>81.533087999999992</v>
      </c>
      <c r="S264" s="145">
        <v>0</v>
      </c>
      <c r="T264" s="146">
        <f>S264*H264</f>
        <v>0</v>
      </c>
      <c r="AR264" s="147" t="s">
        <v>202</v>
      </c>
      <c r="AT264" s="147" t="s">
        <v>197</v>
      </c>
      <c r="AU264" s="147" t="s">
        <v>86</v>
      </c>
      <c r="AY264" s="17" t="s">
        <v>195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84</v>
      </c>
      <c r="BK264" s="148">
        <f>ROUND(I264*H264,2)</f>
        <v>0</v>
      </c>
      <c r="BL264" s="17" t="s">
        <v>202</v>
      </c>
      <c r="BM264" s="147" t="s">
        <v>721</v>
      </c>
    </row>
    <row r="265" spans="2:65" s="12" customFormat="1" ht="10.199999999999999">
      <c r="B265" s="149"/>
      <c r="D265" s="150" t="s">
        <v>204</v>
      </c>
      <c r="E265" s="151" t="s">
        <v>1</v>
      </c>
      <c r="F265" s="152" t="s">
        <v>629</v>
      </c>
      <c r="H265" s="151" t="s">
        <v>1</v>
      </c>
      <c r="I265" s="153"/>
      <c r="L265" s="149"/>
      <c r="M265" s="154"/>
      <c r="T265" s="155"/>
      <c r="AT265" s="151" t="s">
        <v>204</v>
      </c>
      <c r="AU265" s="151" t="s">
        <v>86</v>
      </c>
      <c r="AV265" s="12" t="s">
        <v>84</v>
      </c>
      <c r="AW265" s="12" t="s">
        <v>32</v>
      </c>
      <c r="AX265" s="12" t="s">
        <v>77</v>
      </c>
      <c r="AY265" s="151" t="s">
        <v>195</v>
      </c>
    </row>
    <row r="266" spans="2:65" s="12" customFormat="1" ht="10.199999999999999">
      <c r="B266" s="149"/>
      <c r="D266" s="150" t="s">
        <v>204</v>
      </c>
      <c r="E266" s="151" t="s">
        <v>1</v>
      </c>
      <c r="F266" s="152" t="s">
        <v>722</v>
      </c>
      <c r="H266" s="151" t="s">
        <v>1</v>
      </c>
      <c r="I266" s="153"/>
      <c r="L266" s="149"/>
      <c r="M266" s="154"/>
      <c r="T266" s="155"/>
      <c r="AT266" s="151" t="s">
        <v>204</v>
      </c>
      <c r="AU266" s="151" t="s">
        <v>86</v>
      </c>
      <c r="AV266" s="12" t="s">
        <v>84</v>
      </c>
      <c r="AW266" s="12" t="s">
        <v>32</v>
      </c>
      <c r="AX266" s="12" t="s">
        <v>77</v>
      </c>
      <c r="AY266" s="151" t="s">
        <v>195</v>
      </c>
    </row>
    <row r="267" spans="2:65" s="13" customFormat="1" ht="10.199999999999999">
      <c r="B267" s="156"/>
      <c r="D267" s="150" t="s">
        <v>204</v>
      </c>
      <c r="E267" s="157" t="s">
        <v>1</v>
      </c>
      <c r="F267" s="158" t="s">
        <v>723</v>
      </c>
      <c r="H267" s="159">
        <v>206.77500000000001</v>
      </c>
      <c r="I267" s="160"/>
      <c r="L267" s="156"/>
      <c r="M267" s="161"/>
      <c r="T267" s="162"/>
      <c r="AT267" s="157" t="s">
        <v>204</v>
      </c>
      <c r="AU267" s="157" t="s">
        <v>86</v>
      </c>
      <c r="AV267" s="13" t="s">
        <v>86</v>
      </c>
      <c r="AW267" s="13" t="s">
        <v>32</v>
      </c>
      <c r="AX267" s="13" t="s">
        <v>77</v>
      </c>
      <c r="AY267" s="157" t="s">
        <v>195</v>
      </c>
    </row>
    <row r="268" spans="2:65" s="13" customFormat="1" ht="10.199999999999999">
      <c r="B268" s="156"/>
      <c r="D268" s="150" t="s">
        <v>204</v>
      </c>
      <c r="E268" s="157" t="s">
        <v>1</v>
      </c>
      <c r="F268" s="158" t="s">
        <v>724</v>
      </c>
      <c r="H268" s="159">
        <v>-124.425</v>
      </c>
      <c r="I268" s="160"/>
      <c r="L268" s="156"/>
      <c r="M268" s="161"/>
      <c r="T268" s="162"/>
      <c r="AT268" s="157" t="s">
        <v>204</v>
      </c>
      <c r="AU268" s="157" t="s">
        <v>86</v>
      </c>
      <c r="AV268" s="13" t="s">
        <v>86</v>
      </c>
      <c r="AW268" s="13" t="s">
        <v>32</v>
      </c>
      <c r="AX268" s="13" t="s">
        <v>77</v>
      </c>
      <c r="AY268" s="157" t="s">
        <v>195</v>
      </c>
    </row>
    <row r="269" spans="2:65" s="14" customFormat="1" ht="10.199999999999999">
      <c r="B269" s="163"/>
      <c r="D269" s="150" t="s">
        <v>204</v>
      </c>
      <c r="E269" s="164" t="s">
        <v>1</v>
      </c>
      <c r="F269" s="165" t="s">
        <v>220</v>
      </c>
      <c r="H269" s="166">
        <v>82.350000000000009</v>
      </c>
      <c r="I269" s="167"/>
      <c r="L269" s="163"/>
      <c r="M269" s="168"/>
      <c r="T269" s="169"/>
      <c r="AT269" s="164" t="s">
        <v>204</v>
      </c>
      <c r="AU269" s="164" t="s">
        <v>86</v>
      </c>
      <c r="AV269" s="14" t="s">
        <v>202</v>
      </c>
      <c r="AW269" s="14" t="s">
        <v>32</v>
      </c>
      <c r="AX269" s="14" t="s">
        <v>84</v>
      </c>
      <c r="AY269" s="164" t="s">
        <v>195</v>
      </c>
    </row>
    <row r="270" spans="2:65" s="1" customFormat="1" ht="33" customHeight="1">
      <c r="B270" s="32"/>
      <c r="C270" s="136" t="s">
        <v>383</v>
      </c>
      <c r="D270" s="136" t="s">
        <v>197</v>
      </c>
      <c r="E270" s="137" t="s">
        <v>725</v>
      </c>
      <c r="F270" s="138" t="s">
        <v>726</v>
      </c>
      <c r="G270" s="139" t="s">
        <v>200</v>
      </c>
      <c r="H270" s="140">
        <v>1.8</v>
      </c>
      <c r="I270" s="141"/>
      <c r="J270" s="142">
        <f>ROUND(I270*H270,2)</f>
        <v>0</v>
      </c>
      <c r="K270" s="138" t="s">
        <v>201</v>
      </c>
      <c r="L270" s="32"/>
      <c r="M270" s="143" t="s">
        <v>1</v>
      </c>
      <c r="N270" s="144" t="s">
        <v>42</v>
      </c>
      <c r="P270" s="145">
        <f>O270*H270</f>
        <v>0</v>
      </c>
      <c r="Q270" s="145">
        <v>0.22044</v>
      </c>
      <c r="R270" s="145">
        <f>Q270*H270</f>
        <v>0.39679199999999998</v>
      </c>
      <c r="S270" s="145">
        <v>0</v>
      </c>
      <c r="T270" s="146">
        <f>S270*H270</f>
        <v>0</v>
      </c>
      <c r="AR270" s="147" t="s">
        <v>202</v>
      </c>
      <c r="AT270" s="147" t="s">
        <v>197</v>
      </c>
      <c r="AU270" s="147" t="s">
        <v>86</v>
      </c>
      <c r="AY270" s="17" t="s">
        <v>195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84</v>
      </c>
      <c r="BK270" s="148">
        <f>ROUND(I270*H270,2)</f>
        <v>0</v>
      </c>
      <c r="BL270" s="17" t="s">
        <v>202</v>
      </c>
      <c r="BM270" s="147" t="s">
        <v>727</v>
      </c>
    </row>
    <row r="271" spans="2:65" s="12" customFormat="1" ht="10.199999999999999">
      <c r="B271" s="149"/>
      <c r="D271" s="150" t="s">
        <v>204</v>
      </c>
      <c r="E271" s="151" t="s">
        <v>1</v>
      </c>
      <c r="F271" s="152" t="s">
        <v>728</v>
      </c>
      <c r="H271" s="151" t="s">
        <v>1</v>
      </c>
      <c r="I271" s="153"/>
      <c r="L271" s="149"/>
      <c r="M271" s="154"/>
      <c r="T271" s="155"/>
      <c r="AT271" s="151" t="s">
        <v>204</v>
      </c>
      <c r="AU271" s="151" t="s">
        <v>86</v>
      </c>
      <c r="AV271" s="12" t="s">
        <v>84</v>
      </c>
      <c r="AW271" s="12" t="s">
        <v>32</v>
      </c>
      <c r="AX271" s="12" t="s">
        <v>77</v>
      </c>
      <c r="AY271" s="151" t="s">
        <v>195</v>
      </c>
    </row>
    <row r="272" spans="2:65" s="13" customFormat="1" ht="10.199999999999999">
      <c r="B272" s="156"/>
      <c r="D272" s="150" t="s">
        <v>204</v>
      </c>
      <c r="E272" s="157" t="s">
        <v>1</v>
      </c>
      <c r="F272" s="158" t="s">
        <v>729</v>
      </c>
      <c r="H272" s="159">
        <v>1.8</v>
      </c>
      <c r="I272" s="160"/>
      <c r="L272" s="156"/>
      <c r="M272" s="161"/>
      <c r="T272" s="162"/>
      <c r="AT272" s="157" t="s">
        <v>204</v>
      </c>
      <c r="AU272" s="157" t="s">
        <v>86</v>
      </c>
      <c r="AV272" s="13" t="s">
        <v>86</v>
      </c>
      <c r="AW272" s="13" t="s">
        <v>32</v>
      </c>
      <c r="AX272" s="13" t="s">
        <v>84</v>
      </c>
      <c r="AY272" s="157" t="s">
        <v>195</v>
      </c>
    </row>
    <row r="273" spans="2:65" s="1" customFormat="1" ht="16.5" customHeight="1">
      <c r="B273" s="32"/>
      <c r="C273" s="136" t="s">
        <v>389</v>
      </c>
      <c r="D273" s="136" t="s">
        <v>197</v>
      </c>
      <c r="E273" s="137" t="s">
        <v>730</v>
      </c>
      <c r="F273" s="138" t="s">
        <v>731</v>
      </c>
      <c r="G273" s="139" t="s">
        <v>237</v>
      </c>
      <c r="H273" s="140">
        <v>0.94699999999999995</v>
      </c>
      <c r="I273" s="141"/>
      <c r="J273" s="142">
        <f>ROUND(I273*H273,2)</f>
        <v>0</v>
      </c>
      <c r="K273" s="138" t="s">
        <v>201</v>
      </c>
      <c r="L273" s="32"/>
      <c r="M273" s="143" t="s">
        <v>1</v>
      </c>
      <c r="N273" s="144" t="s">
        <v>42</v>
      </c>
      <c r="P273" s="145">
        <f>O273*H273</f>
        <v>0</v>
      </c>
      <c r="Q273" s="145">
        <v>1.04922</v>
      </c>
      <c r="R273" s="145">
        <f>Q273*H273</f>
        <v>0.99361133999999995</v>
      </c>
      <c r="S273" s="145">
        <v>0</v>
      </c>
      <c r="T273" s="146">
        <f>S273*H273</f>
        <v>0</v>
      </c>
      <c r="AR273" s="147" t="s">
        <v>202</v>
      </c>
      <c r="AT273" s="147" t="s">
        <v>197</v>
      </c>
      <c r="AU273" s="147" t="s">
        <v>86</v>
      </c>
      <c r="AY273" s="17" t="s">
        <v>195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84</v>
      </c>
      <c r="BK273" s="148">
        <f>ROUND(I273*H273,2)</f>
        <v>0</v>
      </c>
      <c r="BL273" s="17" t="s">
        <v>202</v>
      </c>
      <c r="BM273" s="147" t="s">
        <v>732</v>
      </c>
    </row>
    <row r="274" spans="2:65" s="13" customFormat="1" ht="10.199999999999999">
      <c r="B274" s="156"/>
      <c r="D274" s="150" t="s">
        <v>204</v>
      </c>
      <c r="E274" s="157" t="s">
        <v>1</v>
      </c>
      <c r="F274" s="158" t="s">
        <v>733</v>
      </c>
      <c r="H274" s="159">
        <v>0.28799999999999998</v>
      </c>
      <c r="I274" s="160"/>
      <c r="L274" s="156"/>
      <c r="M274" s="161"/>
      <c r="T274" s="162"/>
      <c r="AT274" s="157" t="s">
        <v>204</v>
      </c>
      <c r="AU274" s="157" t="s">
        <v>86</v>
      </c>
      <c r="AV274" s="13" t="s">
        <v>86</v>
      </c>
      <c r="AW274" s="13" t="s">
        <v>32</v>
      </c>
      <c r="AX274" s="13" t="s">
        <v>77</v>
      </c>
      <c r="AY274" s="157" t="s">
        <v>195</v>
      </c>
    </row>
    <row r="275" spans="2:65" s="13" customFormat="1" ht="10.199999999999999">
      <c r="B275" s="156"/>
      <c r="D275" s="150" t="s">
        <v>204</v>
      </c>
      <c r="E275" s="157" t="s">
        <v>1</v>
      </c>
      <c r="F275" s="158" t="s">
        <v>734</v>
      </c>
      <c r="H275" s="159">
        <v>0.65900000000000003</v>
      </c>
      <c r="I275" s="160"/>
      <c r="L275" s="156"/>
      <c r="M275" s="161"/>
      <c r="T275" s="162"/>
      <c r="AT275" s="157" t="s">
        <v>204</v>
      </c>
      <c r="AU275" s="157" t="s">
        <v>86</v>
      </c>
      <c r="AV275" s="13" t="s">
        <v>86</v>
      </c>
      <c r="AW275" s="13" t="s">
        <v>32</v>
      </c>
      <c r="AX275" s="13" t="s">
        <v>77</v>
      </c>
      <c r="AY275" s="157" t="s">
        <v>195</v>
      </c>
    </row>
    <row r="276" spans="2:65" s="14" customFormat="1" ht="10.199999999999999">
      <c r="B276" s="163"/>
      <c r="D276" s="150" t="s">
        <v>204</v>
      </c>
      <c r="E276" s="164" t="s">
        <v>1</v>
      </c>
      <c r="F276" s="165" t="s">
        <v>220</v>
      </c>
      <c r="H276" s="166">
        <v>0.94700000000000006</v>
      </c>
      <c r="I276" s="167"/>
      <c r="L276" s="163"/>
      <c r="M276" s="168"/>
      <c r="T276" s="169"/>
      <c r="AT276" s="164" t="s">
        <v>204</v>
      </c>
      <c r="AU276" s="164" t="s">
        <v>86</v>
      </c>
      <c r="AV276" s="14" t="s">
        <v>202</v>
      </c>
      <c r="AW276" s="14" t="s">
        <v>32</v>
      </c>
      <c r="AX276" s="14" t="s">
        <v>84</v>
      </c>
      <c r="AY276" s="164" t="s">
        <v>195</v>
      </c>
    </row>
    <row r="277" spans="2:65" s="1" customFormat="1" ht="21.75" customHeight="1">
      <c r="B277" s="32"/>
      <c r="C277" s="136" t="s">
        <v>394</v>
      </c>
      <c r="D277" s="136" t="s">
        <v>197</v>
      </c>
      <c r="E277" s="137" t="s">
        <v>735</v>
      </c>
      <c r="F277" s="138" t="s">
        <v>736</v>
      </c>
      <c r="G277" s="139" t="s">
        <v>214</v>
      </c>
      <c r="H277" s="140">
        <v>1.89</v>
      </c>
      <c r="I277" s="141"/>
      <c r="J277" s="142">
        <f>ROUND(I277*H277,2)</f>
        <v>0</v>
      </c>
      <c r="K277" s="138" t="s">
        <v>201</v>
      </c>
      <c r="L277" s="32"/>
      <c r="M277" s="143" t="s">
        <v>1</v>
      </c>
      <c r="N277" s="144" t="s">
        <v>42</v>
      </c>
      <c r="P277" s="145">
        <f>O277*H277</f>
        <v>0</v>
      </c>
      <c r="Q277" s="145">
        <v>2.1183200000000002</v>
      </c>
      <c r="R277" s="145">
        <f>Q277*H277</f>
        <v>4.0036247999999999</v>
      </c>
      <c r="S277" s="145">
        <v>0</v>
      </c>
      <c r="T277" s="146">
        <f>S277*H277</f>
        <v>0</v>
      </c>
      <c r="AR277" s="147" t="s">
        <v>202</v>
      </c>
      <c r="AT277" s="147" t="s">
        <v>197</v>
      </c>
      <c r="AU277" s="147" t="s">
        <v>86</v>
      </c>
      <c r="AY277" s="17" t="s">
        <v>195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84</v>
      </c>
      <c r="BK277" s="148">
        <f>ROUND(I277*H277,2)</f>
        <v>0</v>
      </c>
      <c r="BL277" s="17" t="s">
        <v>202</v>
      </c>
      <c r="BM277" s="147" t="s">
        <v>737</v>
      </c>
    </row>
    <row r="278" spans="2:65" s="12" customFormat="1" ht="10.199999999999999">
      <c r="B278" s="149"/>
      <c r="D278" s="150" t="s">
        <v>204</v>
      </c>
      <c r="E278" s="151" t="s">
        <v>1</v>
      </c>
      <c r="F278" s="152" t="s">
        <v>738</v>
      </c>
      <c r="H278" s="151" t="s">
        <v>1</v>
      </c>
      <c r="I278" s="153"/>
      <c r="L278" s="149"/>
      <c r="M278" s="154"/>
      <c r="T278" s="155"/>
      <c r="AT278" s="151" t="s">
        <v>204</v>
      </c>
      <c r="AU278" s="151" t="s">
        <v>86</v>
      </c>
      <c r="AV278" s="12" t="s">
        <v>84</v>
      </c>
      <c r="AW278" s="12" t="s">
        <v>32</v>
      </c>
      <c r="AX278" s="12" t="s">
        <v>77</v>
      </c>
      <c r="AY278" s="151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739</v>
      </c>
      <c r="H279" s="159">
        <v>1.89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84</v>
      </c>
      <c r="AY279" s="157" t="s">
        <v>195</v>
      </c>
    </row>
    <row r="280" spans="2:65" s="1" customFormat="1" ht="21.75" customHeight="1">
      <c r="B280" s="32"/>
      <c r="C280" s="136" t="s">
        <v>403</v>
      </c>
      <c r="D280" s="136" t="s">
        <v>197</v>
      </c>
      <c r="E280" s="137" t="s">
        <v>740</v>
      </c>
      <c r="F280" s="138" t="s">
        <v>741</v>
      </c>
      <c r="G280" s="139" t="s">
        <v>237</v>
      </c>
      <c r="H280" s="140">
        <v>0.113</v>
      </c>
      <c r="I280" s="141"/>
      <c r="J280" s="142">
        <f>ROUND(I280*H280,2)</f>
        <v>0</v>
      </c>
      <c r="K280" s="138" t="s">
        <v>201</v>
      </c>
      <c r="L280" s="32"/>
      <c r="M280" s="143" t="s">
        <v>1</v>
      </c>
      <c r="N280" s="144" t="s">
        <v>42</v>
      </c>
      <c r="P280" s="145">
        <f>O280*H280</f>
        <v>0</v>
      </c>
      <c r="Q280" s="145">
        <v>1.05237</v>
      </c>
      <c r="R280" s="145">
        <f>Q280*H280</f>
        <v>0.11891781000000001</v>
      </c>
      <c r="S280" s="145">
        <v>0</v>
      </c>
      <c r="T280" s="146">
        <f>S280*H280</f>
        <v>0</v>
      </c>
      <c r="AR280" s="147" t="s">
        <v>202</v>
      </c>
      <c r="AT280" s="147" t="s">
        <v>197</v>
      </c>
      <c r="AU280" s="147" t="s">
        <v>86</v>
      </c>
      <c r="AY280" s="17" t="s">
        <v>195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84</v>
      </c>
      <c r="BK280" s="148">
        <f>ROUND(I280*H280,2)</f>
        <v>0</v>
      </c>
      <c r="BL280" s="17" t="s">
        <v>202</v>
      </c>
      <c r="BM280" s="147" t="s">
        <v>742</v>
      </c>
    </row>
    <row r="281" spans="2:65" s="13" customFormat="1" ht="10.199999999999999">
      <c r="B281" s="156"/>
      <c r="D281" s="150" t="s">
        <v>204</v>
      </c>
      <c r="E281" s="157" t="s">
        <v>1</v>
      </c>
      <c r="F281" s="158" t="s">
        <v>743</v>
      </c>
      <c r="H281" s="159">
        <v>0.113</v>
      </c>
      <c r="I281" s="160"/>
      <c r="L281" s="156"/>
      <c r="M281" s="161"/>
      <c r="T281" s="162"/>
      <c r="AT281" s="157" t="s">
        <v>204</v>
      </c>
      <c r="AU281" s="157" t="s">
        <v>86</v>
      </c>
      <c r="AV281" s="13" t="s">
        <v>86</v>
      </c>
      <c r="AW281" s="13" t="s">
        <v>32</v>
      </c>
      <c r="AX281" s="13" t="s">
        <v>84</v>
      </c>
      <c r="AY281" s="157" t="s">
        <v>195</v>
      </c>
    </row>
    <row r="282" spans="2:65" s="1" customFormat="1" ht="24.15" customHeight="1">
      <c r="B282" s="32"/>
      <c r="C282" s="136" t="s">
        <v>409</v>
      </c>
      <c r="D282" s="136" t="s">
        <v>197</v>
      </c>
      <c r="E282" s="137" t="s">
        <v>744</v>
      </c>
      <c r="F282" s="138" t="s">
        <v>745</v>
      </c>
      <c r="G282" s="139" t="s">
        <v>329</v>
      </c>
      <c r="H282" s="140">
        <v>63</v>
      </c>
      <c r="I282" s="141"/>
      <c r="J282" s="142">
        <f>ROUND(I282*H282,2)</f>
        <v>0</v>
      </c>
      <c r="K282" s="138" t="s">
        <v>201</v>
      </c>
      <c r="L282" s="32"/>
      <c r="M282" s="143" t="s">
        <v>1</v>
      </c>
      <c r="N282" s="144" t="s">
        <v>42</v>
      </c>
      <c r="P282" s="145">
        <f>O282*H282</f>
        <v>0</v>
      </c>
      <c r="Q282" s="145">
        <v>1.3999999999999999E-4</v>
      </c>
      <c r="R282" s="145">
        <f>Q282*H282</f>
        <v>8.8199999999999997E-3</v>
      </c>
      <c r="S282" s="145">
        <v>0</v>
      </c>
      <c r="T282" s="146">
        <f>S282*H282</f>
        <v>0</v>
      </c>
      <c r="AR282" s="147" t="s">
        <v>202</v>
      </c>
      <c r="AT282" s="147" t="s">
        <v>197</v>
      </c>
      <c r="AU282" s="147" t="s">
        <v>86</v>
      </c>
      <c r="AY282" s="17" t="s">
        <v>195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84</v>
      </c>
      <c r="BK282" s="148">
        <f>ROUND(I282*H282,2)</f>
        <v>0</v>
      </c>
      <c r="BL282" s="17" t="s">
        <v>202</v>
      </c>
      <c r="BM282" s="147" t="s">
        <v>746</v>
      </c>
    </row>
    <row r="283" spans="2:65" s="12" customFormat="1" ht="10.199999999999999">
      <c r="B283" s="149"/>
      <c r="D283" s="150" t="s">
        <v>204</v>
      </c>
      <c r="E283" s="151" t="s">
        <v>1</v>
      </c>
      <c r="F283" s="152" t="s">
        <v>747</v>
      </c>
      <c r="H283" s="151" t="s">
        <v>1</v>
      </c>
      <c r="I283" s="153"/>
      <c r="L283" s="149"/>
      <c r="M283" s="154"/>
      <c r="T283" s="155"/>
      <c r="AT283" s="151" t="s">
        <v>204</v>
      </c>
      <c r="AU283" s="151" t="s">
        <v>86</v>
      </c>
      <c r="AV283" s="12" t="s">
        <v>84</v>
      </c>
      <c r="AW283" s="12" t="s">
        <v>32</v>
      </c>
      <c r="AX283" s="12" t="s">
        <v>77</v>
      </c>
      <c r="AY283" s="151" t="s">
        <v>195</v>
      </c>
    </row>
    <row r="284" spans="2:65" s="13" customFormat="1" ht="10.199999999999999">
      <c r="B284" s="156"/>
      <c r="D284" s="150" t="s">
        <v>204</v>
      </c>
      <c r="E284" s="157" t="s">
        <v>1</v>
      </c>
      <c r="F284" s="158" t="s">
        <v>748</v>
      </c>
      <c r="H284" s="159">
        <v>63</v>
      </c>
      <c r="I284" s="160"/>
      <c r="L284" s="156"/>
      <c r="M284" s="161"/>
      <c r="T284" s="162"/>
      <c r="AT284" s="157" t="s">
        <v>204</v>
      </c>
      <c r="AU284" s="157" t="s">
        <v>86</v>
      </c>
      <c r="AV284" s="13" t="s">
        <v>86</v>
      </c>
      <c r="AW284" s="13" t="s">
        <v>32</v>
      </c>
      <c r="AX284" s="13" t="s">
        <v>84</v>
      </c>
      <c r="AY284" s="157" t="s">
        <v>195</v>
      </c>
    </row>
    <row r="285" spans="2:65" s="11" customFormat="1" ht="22.8" customHeight="1">
      <c r="B285" s="124"/>
      <c r="D285" s="125" t="s">
        <v>76</v>
      </c>
      <c r="E285" s="134" t="s">
        <v>202</v>
      </c>
      <c r="F285" s="134" t="s">
        <v>749</v>
      </c>
      <c r="I285" s="127"/>
      <c r="J285" s="135">
        <f>BK285</f>
        <v>0</v>
      </c>
      <c r="L285" s="124"/>
      <c r="M285" s="129"/>
      <c r="P285" s="130">
        <f>SUM(P286:P312)</f>
        <v>0</v>
      </c>
      <c r="R285" s="130">
        <f>SUM(R286:R312)</f>
        <v>54.363116170000005</v>
      </c>
      <c r="T285" s="131">
        <f>SUM(T286:T312)</f>
        <v>0</v>
      </c>
      <c r="AR285" s="125" t="s">
        <v>84</v>
      </c>
      <c r="AT285" s="132" t="s">
        <v>76</v>
      </c>
      <c r="AU285" s="132" t="s">
        <v>84</v>
      </c>
      <c r="AY285" s="125" t="s">
        <v>195</v>
      </c>
      <c r="BK285" s="133">
        <f>SUM(BK286:BK312)</f>
        <v>0</v>
      </c>
    </row>
    <row r="286" spans="2:65" s="1" customFormat="1" ht="16.5" customHeight="1">
      <c r="B286" s="32"/>
      <c r="C286" s="136" t="s">
        <v>416</v>
      </c>
      <c r="D286" s="136" t="s">
        <v>197</v>
      </c>
      <c r="E286" s="137" t="s">
        <v>750</v>
      </c>
      <c r="F286" s="138" t="s">
        <v>751</v>
      </c>
      <c r="G286" s="139" t="s">
        <v>214</v>
      </c>
      <c r="H286" s="140">
        <v>16.542000000000002</v>
      </c>
      <c r="I286" s="141"/>
      <c r="J286" s="142">
        <f>ROUND(I286*H286,2)</f>
        <v>0</v>
      </c>
      <c r="K286" s="138" t="s">
        <v>201</v>
      </c>
      <c r="L286" s="32"/>
      <c r="M286" s="143" t="s">
        <v>1</v>
      </c>
      <c r="N286" s="144" t="s">
        <v>42</v>
      </c>
      <c r="P286" s="145">
        <f>O286*H286</f>
        <v>0</v>
      </c>
      <c r="Q286" s="145">
        <v>2.5019399999999998</v>
      </c>
      <c r="R286" s="145">
        <f>Q286*H286</f>
        <v>41.387091480000002</v>
      </c>
      <c r="S286" s="145">
        <v>0</v>
      </c>
      <c r="T286" s="146">
        <f>S286*H286</f>
        <v>0</v>
      </c>
      <c r="AR286" s="147" t="s">
        <v>202</v>
      </c>
      <c r="AT286" s="147" t="s">
        <v>197</v>
      </c>
      <c r="AU286" s="147" t="s">
        <v>86</v>
      </c>
      <c r="AY286" s="17" t="s">
        <v>195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84</v>
      </c>
      <c r="BK286" s="148">
        <f>ROUND(I286*H286,2)</f>
        <v>0</v>
      </c>
      <c r="BL286" s="17" t="s">
        <v>202</v>
      </c>
      <c r="BM286" s="147" t="s">
        <v>752</v>
      </c>
    </row>
    <row r="287" spans="2:65" s="12" customFormat="1" ht="10.199999999999999">
      <c r="B287" s="149"/>
      <c r="D287" s="150" t="s">
        <v>204</v>
      </c>
      <c r="E287" s="151" t="s">
        <v>1</v>
      </c>
      <c r="F287" s="152" t="s">
        <v>753</v>
      </c>
      <c r="H287" s="151" t="s">
        <v>1</v>
      </c>
      <c r="I287" s="153"/>
      <c r="L287" s="149"/>
      <c r="M287" s="154"/>
      <c r="T287" s="155"/>
      <c r="AT287" s="151" t="s">
        <v>204</v>
      </c>
      <c r="AU287" s="151" t="s">
        <v>86</v>
      </c>
      <c r="AV287" s="12" t="s">
        <v>84</v>
      </c>
      <c r="AW287" s="12" t="s">
        <v>32</v>
      </c>
      <c r="AX287" s="12" t="s">
        <v>77</v>
      </c>
      <c r="AY287" s="151" t="s">
        <v>195</v>
      </c>
    </row>
    <row r="288" spans="2:65" s="12" customFormat="1" ht="10.199999999999999">
      <c r="B288" s="149"/>
      <c r="D288" s="150" t="s">
        <v>204</v>
      </c>
      <c r="E288" s="151" t="s">
        <v>1</v>
      </c>
      <c r="F288" s="152" t="s">
        <v>754</v>
      </c>
      <c r="H288" s="151" t="s">
        <v>1</v>
      </c>
      <c r="I288" s="153"/>
      <c r="L288" s="149"/>
      <c r="M288" s="154"/>
      <c r="T288" s="155"/>
      <c r="AT288" s="151" t="s">
        <v>204</v>
      </c>
      <c r="AU288" s="151" t="s">
        <v>86</v>
      </c>
      <c r="AV288" s="12" t="s">
        <v>84</v>
      </c>
      <c r="AW288" s="12" t="s">
        <v>32</v>
      </c>
      <c r="AX288" s="12" t="s">
        <v>77</v>
      </c>
      <c r="AY288" s="151" t="s">
        <v>195</v>
      </c>
    </row>
    <row r="289" spans="2:65" s="13" customFormat="1" ht="10.199999999999999">
      <c r="B289" s="156"/>
      <c r="D289" s="150" t="s">
        <v>204</v>
      </c>
      <c r="E289" s="157" t="s">
        <v>1</v>
      </c>
      <c r="F289" s="158" t="s">
        <v>755</v>
      </c>
      <c r="H289" s="159">
        <v>16.542000000000002</v>
      </c>
      <c r="I289" s="160"/>
      <c r="L289" s="156"/>
      <c r="M289" s="161"/>
      <c r="T289" s="162"/>
      <c r="AT289" s="157" t="s">
        <v>204</v>
      </c>
      <c r="AU289" s="157" t="s">
        <v>86</v>
      </c>
      <c r="AV289" s="13" t="s">
        <v>86</v>
      </c>
      <c r="AW289" s="13" t="s">
        <v>32</v>
      </c>
      <c r="AX289" s="13" t="s">
        <v>77</v>
      </c>
      <c r="AY289" s="157" t="s">
        <v>195</v>
      </c>
    </row>
    <row r="290" spans="2:65" s="14" customFormat="1" ht="10.199999999999999">
      <c r="B290" s="163"/>
      <c r="D290" s="150" t="s">
        <v>204</v>
      </c>
      <c r="E290" s="164" t="s">
        <v>1</v>
      </c>
      <c r="F290" s="165" t="s">
        <v>220</v>
      </c>
      <c r="H290" s="166">
        <v>16.542000000000002</v>
      </c>
      <c r="I290" s="167"/>
      <c r="L290" s="163"/>
      <c r="M290" s="168"/>
      <c r="T290" s="169"/>
      <c r="AT290" s="164" t="s">
        <v>204</v>
      </c>
      <c r="AU290" s="164" t="s">
        <v>86</v>
      </c>
      <c r="AV290" s="14" t="s">
        <v>202</v>
      </c>
      <c r="AW290" s="14" t="s">
        <v>32</v>
      </c>
      <c r="AX290" s="14" t="s">
        <v>84</v>
      </c>
      <c r="AY290" s="164" t="s">
        <v>195</v>
      </c>
    </row>
    <row r="291" spans="2:65" s="1" customFormat="1" ht="24.15" customHeight="1">
      <c r="B291" s="32"/>
      <c r="C291" s="136" t="s">
        <v>423</v>
      </c>
      <c r="D291" s="136" t="s">
        <v>197</v>
      </c>
      <c r="E291" s="137" t="s">
        <v>756</v>
      </c>
      <c r="F291" s="138" t="s">
        <v>757</v>
      </c>
      <c r="G291" s="139" t="s">
        <v>200</v>
      </c>
      <c r="H291" s="140">
        <v>64.33</v>
      </c>
      <c r="I291" s="141"/>
      <c r="J291" s="142">
        <f>ROUND(I291*H291,2)</f>
        <v>0</v>
      </c>
      <c r="K291" s="138" t="s">
        <v>201</v>
      </c>
      <c r="L291" s="32"/>
      <c r="M291" s="143" t="s">
        <v>1</v>
      </c>
      <c r="N291" s="144" t="s">
        <v>42</v>
      </c>
      <c r="P291" s="145">
        <f>O291*H291</f>
        <v>0</v>
      </c>
      <c r="Q291" s="145">
        <v>4.6499999999999996E-3</v>
      </c>
      <c r="R291" s="145">
        <f>Q291*H291</f>
        <v>0.29913449999999997</v>
      </c>
      <c r="S291" s="145">
        <v>0</v>
      </c>
      <c r="T291" s="146">
        <f>S291*H291</f>
        <v>0</v>
      </c>
      <c r="AR291" s="147" t="s">
        <v>202</v>
      </c>
      <c r="AT291" s="147" t="s">
        <v>197</v>
      </c>
      <c r="AU291" s="147" t="s">
        <v>86</v>
      </c>
      <c r="AY291" s="17" t="s">
        <v>195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7" t="s">
        <v>84</v>
      </c>
      <c r="BK291" s="148">
        <f>ROUND(I291*H291,2)</f>
        <v>0</v>
      </c>
      <c r="BL291" s="17" t="s">
        <v>202</v>
      </c>
      <c r="BM291" s="147" t="s">
        <v>758</v>
      </c>
    </row>
    <row r="292" spans="2:65" s="13" customFormat="1" ht="10.199999999999999">
      <c r="B292" s="156"/>
      <c r="D292" s="150" t="s">
        <v>204</v>
      </c>
      <c r="E292" s="157" t="s">
        <v>1</v>
      </c>
      <c r="F292" s="158" t="s">
        <v>759</v>
      </c>
      <c r="H292" s="159">
        <v>64.33</v>
      </c>
      <c r="I292" s="160"/>
      <c r="L292" s="156"/>
      <c r="M292" s="161"/>
      <c r="T292" s="162"/>
      <c r="AT292" s="157" t="s">
        <v>204</v>
      </c>
      <c r="AU292" s="157" t="s">
        <v>86</v>
      </c>
      <c r="AV292" s="13" t="s">
        <v>86</v>
      </c>
      <c r="AW292" s="13" t="s">
        <v>32</v>
      </c>
      <c r="AX292" s="13" t="s">
        <v>84</v>
      </c>
      <c r="AY292" s="157" t="s">
        <v>195</v>
      </c>
    </row>
    <row r="293" spans="2:65" s="1" customFormat="1" ht="24.15" customHeight="1">
      <c r="B293" s="32"/>
      <c r="C293" s="136" t="s">
        <v>429</v>
      </c>
      <c r="D293" s="136" t="s">
        <v>197</v>
      </c>
      <c r="E293" s="137" t="s">
        <v>760</v>
      </c>
      <c r="F293" s="138" t="s">
        <v>761</v>
      </c>
      <c r="G293" s="139" t="s">
        <v>200</v>
      </c>
      <c r="H293" s="140">
        <v>64.33</v>
      </c>
      <c r="I293" s="141"/>
      <c r="J293" s="142">
        <f>ROUND(I293*H293,2)</f>
        <v>0</v>
      </c>
      <c r="K293" s="138" t="s">
        <v>201</v>
      </c>
      <c r="L293" s="32"/>
      <c r="M293" s="143" t="s">
        <v>1</v>
      </c>
      <c r="N293" s="144" t="s">
        <v>42</v>
      </c>
      <c r="P293" s="145">
        <f>O293*H293</f>
        <v>0</v>
      </c>
      <c r="Q293" s="145">
        <v>0</v>
      </c>
      <c r="R293" s="145">
        <f>Q293*H293</f>
        <v>0</v>
      </c>
      <c r="S293" s="145">
        <v>0</v>
      </c>
      <c r="T293" s="146">
        <f>S293*H293</f>
        <v>0</v>
      </c>
      <c r="AR293" s="147" t="s">
        <v>202</v>
      </c>
      <c r="AT293" s="147" t="s">
        <v>197</v>
      </c>
      <c r="AU293" s="147" t="s">
        <v>86</v>
      </c>
      <c r="AY293" s="17" t="s">
        <v>195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84</v>
      </c>
      <c r="BK293" s="148">
        <f>ROUND(I293*H293,2)</f>
        <v>0</v>
      </c>
      <c r="BL293" s="17" t="s">
        <v>202</v>
      </c>
      <c r="BM293" s="147" t="s">
        <v>762</v>
      </c>
    </row>
    <row r="294" spans="2:65" s="13" customFormat="1" ht="10.199999999999999">
      <c r="B294" s="156"/>
      <c r="D294" s="150" t="s">
        <v>204</v>
      </c>
      <c r="E294" s="157" t="s">
        <v>1</v>
      </c>
      <c r="F294" s="158" t="s">
        <v>763</v>
      </c>
      <c r="H294" s="159">
        <v>64.33</v>
      </c>
      <c r="I294" s="160"/>
      <c r="L294" s="156"/>
      <c r="M294" s="161"/>
      <c r="T294" s="162"/>
      <c r="AT294" s="157" t="s">
        <v>204</v>
      </c>
      <c r="AU294" s="157" t="s">
        <v>86</v>
      </c>
      <c r="AV294" s="13" t="s">
        <v>86</v>
      </c>
      <c r="AW294" s="13" t="s">
        <v>32</v>
      </c>
      <c r="AX294" s="13" t="s">
        <v>84</v>
      </c>
      <c r="AY294" s="157" t="s">
        <v>195</v>
      </c>
    </row>
    <row r="295" spans="2:65" s="1" customFormat="1" ht="33" customHeight="1">
      <c r="B295" s="32"/>
      <c r="C295" s="136" t="s">
        <v>436</v>
      </c>
      <c r="D295" s="136" t="s">
        <v>197</v>
      </c>
      <c r="E295" s="137" t="s">
        <v>764</v>
      </c>
      <c r="F295" s="138" t="s">
        <v>765</v>
      </c>
      <c r="G295" s="139" t="s">
        <v>200</v>
      </c>
      <c r="H295" s="140">
        <v>1.98</v>
      </c>
      <c r="I295" s="141"/>
      <c r="J295" s="142">
        <f>ROUND(I295*H295,2)</f>
        <v>0</v>
      </c>
      <c r="K295" s="138" t="s">
        <v>201</v>
      </c>
      <c r="L295" s="32"/>
      <c r="M295" s="143" t="s">
        <v>1</v>
      </c>
      <c r="N295" s="144" t="s">
        <v>42</v>
      </c>
      <c r="P295" s="145">
        <f>O295*H295</f>
        <v>0</v>
      </c>
      <c r="Q295" s="145">
        <v>1.7600000000000001E-3</v>
      </c>
      <c r="R295" s="145">
        <f>Q295*H295</f>
        <v>3.4848000000000001E-3</v>
      </c>
      <c r="S295" s="145">
        <v>0</v>
      </c>
      <c r="T295" s="146">
        <f>S295*H295</f>
        <v>0</v>
      </c>
      <c r="AR295" s="147" t="s">
        <v>202</v>
      </c>
      <c r="AT295" s="147" t="s">
        <v>197</v>
      </c>
      <c r="AU295" s="147" t="s">
        <v>86</v>
      </c>
      <c r="AY295" s="17" t="s">
        <v>195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84</v>
      </c>
      <c r="BK295" s="148">
        <f>ROUND(I295*H295,2)</f>
        <v>0</v>
      </c>
      <c r="BL295" s="17" t="s">
        <v>202</v>
      </c>
      <c r="BM295" s="147" t="s">
        <v>766</v>
      </c>
    </row>
    <row r="296" spans="2:65" s="13" customFormat="1" ht="10.199999999999999">
      <c r="B296" s="156"/>
      <c r="D296" s="150" t="s">
        <v>204</v>
      </c>
      <c r="E296" s="157" t="s">
        <v>1</v>
      </c>
      <c r="F296" s="158" t="s">
        <v>767</v>
      </c>
      <c r="H296" s="159">
        <v>1.98</v>
      </c>
      <c r="I296" s="160"/>
      <c r="L296" s="156"/>
      <c r="M296" s="161"/>
      <c r="T296" s="162"/>
      <c r="AT296" s="157" t="s">
        <v>204</v>
      </c>
      <c r="AU296" s="157" t="s">
        <v>86</v>
      </c>
      <c r="AV296" s="13" t="s">
        <v>86</v>
      </c>
      <c r="AW296" s="13" t="s">
        <v>32</v>
      </c>
      <c r="AX296" s="13" t="s">
        <v>84</v>
      </c>
      <c r="AY296" s="157" t="s">
        <v>195</v>
      </c>
    </row>
    <row r="297" spans="2:65" s="1" customFormat="1" ht="33" customHeight="1">
      <c r="B297" s="32"/>
      <c r="C297" s="136" t="s">
        <v>440</v>
      </c>
      <c r="D297" s="136" t="s">
        <v>197</v>
      </c>
      <c r="E297" s="137" t="s">
        <v>768</v>
      </c>
      <c r="F297" s="138" t="s">
        <v>769</v>
      </c>
      <c r="G297" s="139" t="s">
        <v>200</v>
      </c>
      <c r="H297" s="140">
        <v>1.98</v>
      </c>
      <c r="I297" s="141"/>
      <c r="J297" s="142">
        <f>ROUND(I297*H297,2)</f>
        <v>0</v>
      </c>
      <c r="K297" s="138" t="s">
        <v>201</v>
      </c>
      <c r="L297" s="32"/>
      <c r="M297" s="143" t="s">
        <v>1</v>
      </c>
      <c r="N297" s="144" t="s">
        <v>42</v>
      </c>
      <c r="P297" s="145">
        <f>O297*H297</f>
        <v>0</v>
      </c>
      <c r="Q297" s="145">
        <v>0</v>
      </c>
      <c r="R297" s="145">
        <f>Q297*H297</f>
        <v>0</v>
      </c>
      <c r="S297" s="145">
        <v>0</v>
      </c>
      <c r="T297" s="146">
        <f>S297*H297</f>
        <v>0</v>
      </c>
      <c r="AR297" s="147" t="s">
        <v>202</v>
      </c>
      <c r="AT297" s="147" t="s">
        <v>197</v>
      </c>
      <c r="AU297" s="147" t="s">
        <v>86</v>
      </c>
      <c r="AY297" s="17" t="s">
        <v>195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84</v>
      </c>
      <c r="BK297" s="148">
        <f>ROUND(I297*H297,2)</f>
        <v>0</v>
      </c>
      <c r="BL297" s="17" t="s">
        <v>202</v>
      </c>
      <c r="BM297" s="147" t="s">
        <v>770</v>
      </c>
    </row>
    <row r="298" spans="2:65" s="13" customFormat="1" ht="10.199999999999999">
      <c r="B298" s="156"/>
      <c r="D298" s="150" t="s">
        <v>204</v>
      </c>
      <c r="E298" s="157" t="s">
        <v>1</v>
      </c>
      <c r="F298" s="158" t="s">
        <v>771</v>
      </c>
      <c r="H298" s="159">
        <v>1.98</v>
      </c>
      <c r="I298" s="160"/>
      <c r="L298" s="156"/>
      <c r="M298" s="161"/>
      <c r="T298" s="162"/>
      <c r="AT298" s="157" t="s">
        <v>204</v>
      </c>
      <c r="AU298" s="157" t="s">
        <v>86</v>
      </c>
      <c r="AV298" s="13" t="s">
        <v>86</v>
      </c>
      <c r="AW298" s="13" t="s">
        <v>32</v>
      </c>
      <c r="AX298" s="13" t="s">
        <v>84</v>
      </c>
      <c r="AY298" s="157" t="s">
        <v>195</v>
      </c>
    </row>
    <row r="299" spans="2:65" s="1" customFormat="1" ht="24.15" customHeight="1">
      <c r="B299" s="32"/>
      <c r="C299" s="136" t="s">
        <v>267</v>
      </c>
      <c r="D299" s="136" t="s">
        <v>197</v>
      </c>
      <c r="E299" s="137" t="s">
        <v>772</v>
      </c>
      <c r="F299" s="138" t="s">
        <v>773</v>
      </c>
      <c r="G299" s="139" t="s">
        <v>237</v>
      </c>
      <c r="H299" s="140">
        <v>2.9780000000000002</v>
      </c>
      <c r="I299" s="141"/>
      <c r="J299" s="142">
        <f>ROUND(I299*H299,2)</f>
        <v>0</v>
      </c>
      <c r="K299" s="138" t="s">
        <v>201</v>
      </c>
      <c r="L299" s="32"/>
      <c r="M299" s="143" t="s">
        <v>1</v>
      </c>
      <c r="N299" s="144" t="s">
        <v>42</v>
      </c>
      <c r="P299" s="145">
        <f>O299*H299</f>
        <v>0</v>
      </c>
      <c r="Q299" s="145">
        <v>1.0551200000000001</v>
      </c>
      <c r="R299" s="145">
        <f>Q299*H299</f>
        <v>3.1421473600000005</v>
      </c>
      <c r="S299" s="145">
        <v>0</v>
      </c>
      <c r="T299" s="146">
        <f>S299*H299</f>
        <v>0</v>
      </c>
      <c r="AR299" s="147" t="s">
        <v>202</v>
      </c>
      <c r="AT299" s="147" t="s">
        <v>197</v>
      </c>
      <c r="AU299" s="147" t="s">
        <v>86</v>
      </c>
      <c r="AY299" s="17" t="s">
        <v>195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84</v>
      </c>
      <c r="BK299" s="148">
        <f>ROUND(I299*H299,2)</f>
        <v>0</v>
      </c>
      <c r="BL299" s="17" t="s">
        <v>202</v>
      </c>
      <c r="BM299" s="147" t="s">
        <v>774</v>
      </c>
    </row>
    <row r="300" spans="2:65" s="13" customFormat="1" ht="10.199999999999999">
      <c r="B300" s="156"/>
      <c r="D300" s="150" t="s">
        <v>204</v>
      </c>
      <c r="E300" s="157" t="s">
        <v>1</v>
      </c>
      <c r="F300" s="158" t="s">
        <v>775</v>
      </c>
      <c r="H300" s="159">
        <v>2.9780000000000002</v>
      </c>
      <c r="I300" s="160"/>
      <c r="L300" s="156"/>
      <c r="M300" s="161"/>
      <c r="T300" s="162"/>
      <c r="AT300" s="157" t="s">
        <v>204</v>
      </c>
      <c r="AU300" s="157" t="s">
        <v>86</v>
      </c>
      <c r="AV300" s="13" t="s">
        <v>86</v>
      </c>
      <c r="AW300" s="13" t="s">
        <v>32</v>
      </c>
      <c r="AX300" s="13" t="s">
        <v>84</v>
      </c>
      <c r="AY300" s="157" t="s">
        <v>195</v>
      </c>
    </row>
    <row r="301" spans="2:65" s="1" customFormat="1" ht="16.5" customHeight="1">
      <c r="B301" s="32"/>
      <c r="C301" s="136" t="s">
        <v>451</v>
      </c>
      <c r="D301" s="136" t="s">
        <v>197</v>
      </c>
      <c r="E301" s="137" t="s">
        <v>776</v>
      </c>
      <c r="F301" s="138" t="s">
        <v>777</v>
      </c>
      <c r="G301" s="139" t="s">
        <v>214</v>
      </c>
      <c r="H301" s="140">
        <v>3.4460000000000002</v>
      </c>
      <c r="I301" s="141"/>
      <c r="J301" s="142">
        <f>ROUND(I301*H301,2)</f>
        <v>0</v>
      </c>
      <c r="K301" s="138" t="s">
        <v>201</v>
      </c>
      <c r="L301" s="32"/>
      <c r="M301" s="143" t="s">
        <v>1</v>
      </c>
      <c r="N301" s="144" t="s">
        <v>42</v>
      </c>
      <c r="P301" s="145">
        <f>O301*H301</f>
        <v>0</v>
      </c>
      <c r="Q301" s="145">
        <v>2.5019800000000001</v>
      </c>
      <c r="R301" s="145">
        <f>Q301*H301</f>
        <v>8.6218230800000004</v>
      </c>
      <c r="S301" s="145">
        <v>0</v>
      </c>
      <c r="T301" s="146">
        <f>S301*H301</f>
        <v>0</v>
      </c>
      <c r="AR301" s="147" t="s">
        <v>202</v>
      </c>
      <c r="AT301" s="147" t="s">
        <v>197</v>
      </c>
      <c r="AU301" s="147" t="s">
        <v>86</v>
      </c>
      <c r="AY301" s="17" t="s">
        <v>195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84</v>
      </c>
      <c r="BK301" s="148">
        <f>ROUND(I301*H301,2)</f>
        <v>0</v>
      </c>
      <c r="BL301" s="17" t="s">
        <v>202</v>
      </c>
      <c r="BM301" s="147" t="s">
        <v>778</v>
      </c>
    </row>
    <row r="302" spans="2:65" s="12" customFormat="1" ht="10.199999999999999">
      <c r="B302" s="149"/>
      <c r="D302" s="150" t="s">
        <v>204</v>
      </c>
      <c r="E302" s="151" t="s">
        <v>1</v>
      </c>
      <c r="F302" s="152" t="s">
        <v>779</v>
      </c>
      <c r="H302" s="151" t="s">
        <v>1</v>
      </c>
      <c r="I302" s="153"/>
      <c r="L302" s="149"/>
      <c r="M302" s="154"/>
      <c r="T302" s="155"/>
      <c r="AT302" s="151" t="s">
        <v>204</v>
      </c>
      <c r="AU302" s="151" t="s">
        <v>86</v>
      </c>
      <c r="AV302" s="12" t="s">
        <v>84</v>
      </c>
      <c r="AW302" s="12" t="s">
        <v>32</v>
      </c>
      <c r="AX302" s="12" t="s">
        <v>77</v>
      </c>
      <c r="AY302" s="151" t="s">
        <v>195</v>
      </c>
    </row>
    <row r="303" spans="2:65" s="13" customFormat="1" ht="10.199999999999999">
      <c r="B303" s="156"/>
      <c r="D303" s="150" t="s">
        <v>204</v>
      </c>
      <c r="E303" s="157" t="s">
        <v>1</v>
      </c>
      <c r="F303" s="158" t="s">
        <v>780</v>
      </c>
      <c r="H303" s="159">
        <v>3.4460000000000002</v>
      </c>
      <c r="I303" s="160"/>
      <c r="L303" s="156"/>
      <c r="M303" s="161"/>
      <c r="T303" s="162"/>
      <c r="AT303" s="157" t="s">
        <v>204</v>
      </c>
      <c r="AU303" s="157" t="s">
        <v>86</v>
      </c>
      <c r="AV303" s="13" t="s">
        <v>86</v>
      </c>
      <c r="AW303" s="13" t="s">
        <v>32</v>
      </c>
      <c r="AX303" s="13" t="s">
        <v>77</v>
      </c>
      <c r="AY303" s="157" t="s">
        <v>195</v>
      </c>
    </row>
    <row r="304" spans="2:65" s="14" customFormat="1" ht="10.199999999999999">
      <c r="B304" s="163"/>
      <c r="D304" s="150" t="s">
        <v>204</v>
      </c>
      <c r="E304" s="164" t="s">
        <v>1</v>
      </c>
      <c r="F304" s="165" t="s">
        <v>220</v>
      </c>
      <c r="H304" s="166">
        <v>3.4460000000000002</v>
      </c>
      <c r="I304" s="167"/>
      <c r="L304" s="163"/>
      <c r="M304" s="168"/>
      <c r="T304" s="169"/>
      <c r="AT304" s="164" t="s">
        <v>204</v>
      </c>
      <c r="AU304" s="164" t="s">
        <v>86</v>
      </c>
      <c r="AV304" s="14" t="s">
        <v>202</v>
      </c>
      <c r="AW304" s="14" t="s">
        <v>32</v>
      </c>
      <c r="AX304" s="14" t="s">
        <v>84</v>
      </c>
      <c r="AY304" s="164" t="s">
        <v>195</v>
      </c>
    </row>
    <row r="305" spans="2:65" s="1" customFormat="1" ht="16.5" customHeight="1">
      <c r="B305" s="32"/>
      <c r="C305" s="136" t="s">
        <v>456</v>
      </c>
      <c r="D305" s="136" t="s">
        <v>197</v>
      </c>
      <c r="E305" s="137" t="s">
        <v>781</v>
      </c>
      <c r="F305" s="138" t="s">
        <v>782</v>
      </c>
      <c r="G305" s="139" t="s">
        <v>200</v>
      </c>
      <c r="H305" s="140">
        <v>22.975000000000001</v>
      </c>
      <c r="I305" s="141"/>
      <c r="J305" s="142">
        <f>ROUND(I305*H305,2)</f>
        <v>0</v>
      </c>
      <c r="K305" s="138" t="s">
        <v>201</v>
      </c>
      <c r="L305" s="32"/>
      <c r="M305" s="143" t="s">
        <v>1</v>
      </c>
      <c r="N305" s="144" t="s">
        <v>42</v>
      </c>
      <c r="P305" s="145">
        <f>O305*H305</f>
        <v>0</v>
      </c>
      <c r="Q305" s="145">
        <v>1.1169999999999999E-2</v>
      </c>
      <c r="R305" s="145">
        <f>Q305*H305</f>
        <v>0.25663075000000002</v>
      </c>
      <c r="S305" s="145">
        <v>0</v>
      </c>
      <c r="T305" s="146">
        <f>S305*H305</f>
        <v>0</v>
      </c>
      <c r="AR305" s="147" t="s">
        <v>202</v>
      </c>
      <c r="AT305" s="147" t="s">
        <v>197</v>
      </c>
      <c r="AU305" s="147" t="s">
        <v>86</v>
      </c>
      <c r="AY305" s="17" t="s">
        <v>195</v>
      </c>
      <c r="BE305" s="148">
        <f>IF(N305="základní",J305,0)</f>
        <v>0</v>
      </c>
      <c r="BF305" s="148">
        <f>IF(N305="snížená",J305,0)</f>
        <v>0</v>
      </c>
      <c r="BG305" s="148">
        <f>IF(N305="zákl. přenesená",J305,0)</f>
        <v>0</v>
      </c>
      <c r="BH305" s="148">
        <f>IF(N305="sníž. přenesená",J305,0)</f>
        <v>0</v>
      </c>
      <c r="BI305" s="148">
        <f>IF(N305="nulová",J305,0)</f>
        <v>0</v>
      </c>
      <c r="BJ305" s="17" t="s">
        <v>84</v>
      </c>
      <c r="BK305" s="148">
        <f>ROUND(I305*H305,2)</f>
        <v>0</v>
      </c>
      <c r="BL305" s="17" t="s">
        <v>202</v>
      </c>
      <c r="BM305" s="147" t="s">
        <v>783</v>
      </c>
    </row>
    <row r="306" spans="2:65" s="12" customFormat="1" ht="10.199999999999999">
      <c r="B306" s="149"/>
      <c r="D306" s="150" t="s">
        <v>204</v>
      </c>
      <c r="E306" s="151" t="s">
        <v>1</v>
      </c>
      <c r="F306" s="152" t="s">
        <v>779</v>
      </c>
      <c r="H306" s="151" t="s">
        <v>1</v>
      </c>
      <c r="I306" s="153"/>
      <c r="L306" s="149"/>
      <c r="M306" s="154"/>
      <c r="T306" s="155"/>
      <c r="AT306" s="151" t="s">
        <v>204</v>
      </c>
      <c r="AU306" s="151" t="s">
        <v>86</v>
      </c>
      <c r="AV306" s="12" t="s">
        <v>84</v>
      </c>
      <c r="AW306" s="12" t="s">
        <v>32</v>
      </c>
      <c r="AX306" s="12" t="s">
        <v>77</v>
      </c>
      <c r="AY306" s="151" t="s">
        <v>195</v>
      </c>
    </row>
    <row r="307" spans="2:65" s="13" customFormat="1" ht="10.199999999999999">
      <c r="B307" s="156"/>
      <c r="D307" s="150" t="s">
        <v>204</v>
      </c>
      <c r="E307" s="157" t="s">
        <v>1</v>
      </c>
      <c r="F307" s="158" t="s">
        <v>784</v>
      </c>
      <c r="H307" s="159">
        <v>22.975000000000001</v>
      </c>
      <c r="I307" s="160"/>
      <c r="L307" s="156"/>
      <c r="M307" s="161"/>
      <c r="T307" s="162"/>
      <c r="AT307" s="157" t="s">
        <v>204</v>
      </c>
      <c r="AU307" s="157" t="s">
        <v>86</v>
      </c>
      <c r="AV307" s="13" t="s">
        <v>86</v>
      </c>
      <c r="AW307" s="13" t="s">
        <v>32</v>
      </c>
      <c r="AX307" s="13" t="s">
        <v>84</v>
      </c>
      <c r="AY307" s="157" t="s">
        <v>195</v>
      </c>
    </row>
    <row r="308" spans="2:65" s="1" customFormat="1" ht="16.5" customHeight="1">
      <c r="B308" s="32"/>
      <c r="C308" s="136" t="s">
        <v>461</v>
      </c>
      <c r="D308" s="136" t="s">
        <v>197</v>
      </c>
      <c r="E308" s="137" t="s">
        <v>785</v>
      </c>
      <c r="F308" s="138" t="s">
        <v>786</v>
      </c>
      <c r="G308" s="139" t="s">
        <v>200</v>
      </c>
      <c r="H308" s="140">
        <v>22.975000000000001</v>
      </c>
      <c r="I308" s="141"/>
      <c r="J308" s="142">
        <f>ROUND(I308*H308,2)</f>
        <v>0</v>
      </c>
      <c r="K308" s="138" t="s">
        <v>201</v>
      </c>
      <c r="L308" s="32"/>
      <c r="M308" s="143" t="s">
        <v>1</v>
      </c>
      <c r="N308" s="144" t="s">
        <v>42</v>
      </c>
      <c r="P308" s="145">
        <f>O308*H308</f>
        <v>0</v>
      </c>
      <c r="Q308" s="145">
        <v>0</v>
      </c>
      <c r="R308" s="145">
        <f>Q308*H308</f>
        <v>0</v>
      </c>
      <c r="S308" s="145">
        <v>0</v>
      </c>
      <c r="T308" s="146">
        <f>S308*H308</f>
        <v>0</v>
      </c>
      <c r="AR308" s="147" t="s">
        <v>202</v>
      </c>
      <c r="AT308" s="147" t="s">
        <v>197</v>
      </c>
      <c r="AU308" s="147" t="s">
        <v>86</v>
      </c>
      <c r="AY308" s="17" t="s">
        <v>195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17" t="s">
        <v>84</v>
      </c>
      <c r="BK308" s="148">
        <f>ROUND(I308*H308,2)</f>
        <v>0</v>
      </c>
      <c r="BL308" s="17" t="s">
        <v>202</v>
      </c>
      <c r="BM308" s="147" t="s">
        <v>787</v>
      </c>
    </row>
    <row r="309" spans="2:65" s="13" customFormat="1" ht="10.199999999999999">
      <c r="B309" s="156"/>
      <c r="D309" s="150" t="s">
        <v>204</v>
      </c>
      <c r="E309" s="157" t="s">
        <v>1</v>
      </c>
      <c r="F309" s="158" t="s">
        <v>788</v>
      </c>
      <c r="H309" s="159">
        <v>22.975000000000001</v>
      </c>
      <c r="I309" s="160"/>
      <c r="L309" s="156"/>
      <c r="M309" s="161"/>
      <c r="T309" s="162"/>
      <c r="AT309" s="157" t="s">
        <v>204</v>
      </c>
      <c r="AU309" s="157" t="s">
        <v>86</v>
      </c>
      <c r="AV309" s="13" t="s">
        <v>86</v>
      </c>
      <c r="AW309" s="13" t="s">
        <v>32</v>
      </c>
      <c r="AX309" s="13" t="s">
        <v>84</v>
      </c>
      <c r="AY309" s="157" t="s">
        <v>195</v>
      </c>
    </row>
    <row r="310" spans="2:65" s="1" customFormat="1" ht="24.15" customHeight="1">
      <c r="B310" s="32"/>
      <c r="C310" s="136" t="s">
        <v>467</v>
      </c>
      <c r="D310" s="136" t="s">
        <v>197</v>
      </c>
      <c r="E310" s="137" t="s">
        <v>789</v>
      </c>
      <c r="F310" s="138" t="s">
        <v>790</v>
      </c>
      <c r="G310" s="139" t="s">
        <v>237</v>
      </c>
      <c r="H310" s="140">
        <v>0.62</v>
      </c>
      <c r="I310" s="141"/>
      <c r="J310" s="142">
        <f>ROUND(I310*H310,2)</f>
        <v>0</v>
      </c>
      <c r="K310" s="138" t="s">
        <v>201</v>
      </c>
      <c r="L310" s="32"/>
      <c r="M310" s="143" t="s">
        <v>1</v>
      </c>
      <c r="N310" s="144" t="s">
        <v>42</v>
      </c>
      <c r="P310" s="145">
        <f>O310*H310</f>
        <v>0</v>
      </c>
      <c r="Q310" s="145">
        <v>1.05291</v>
      </c>
      <c r="R310" s="145">
        <f>Q310*H310</f>
        <v>0.65280420000000006</v>
      </c>
      <c r="S310" s="145">
        <v>0</v>
      </c>
      <c r="T310" s="146">
        <f>S310*H310</f>
        <v>0</v>
      </c>
      <c r="AR310" s="147" t="s">
        <v>202</v>
      </c>
      <c r="AT310" s="147" t="s">
        <v>197</v>
      </c>
      <c r="AU310" s="147" t="s">
        <v>86</v>
      </c>
      <c r="AY310" s="17" t="s">
        <v>195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84</v>
      </c>
      <c r="BK310" s="148">
        <f>ROUND(I310*H310,2)</f>
        <v>0</v>
      </c>
      <c r="BL310" s="17" t="s">
        <v>202</v>
      </c>
      <c r="BM310" s="147" t="s">
        <v>791</v>
      </c>
    </row>
    <row r="311" spans="2:65" s="13" customFormat="1" ht="10.199999999999999">
      <c r="B311" s="156"/>
      <c r="D311" s="150" t="s">
        <v>204</v>
      </c>
      <c r="E311" s="157" t="s">
        <v>1</v>
      </c>
      <c r="F311" s="158" t="s">
        <v>792</v>
      </c>
      <c r="H311" s="159">
        <v>0.62</v>
      </c>
      <c r="I311" s="160"/>
      <c r="L311" s="156"/>
      <c r="M311" s="161"/>
      <c r="T311" s="162"/>
      <c r="AT311" s="157" t="s">
        <v>204</v>
      </c>
      <c r="AU311" s="157" t="s">
        <v>86</v>
      </c>
      <c r="AV311" s="13" t="s">
        <v>86</v>
      </c>
      <c r="AW311" s="13" t="s">
        <v>32</v>
      </c>
      <c r="AX311" s="13" t="s">
        <v>77</v>
      </c>
      <c r="AY311" s="157" t="s">
        <v>195</v>
      </c>
    </row>
    <row r="312" spans="2:65" s="14" customFormat="1" ht="10.199999999999999">
      <c r="B312" s="163"/>
      <c r="D312" s="150" t="s">
        <v>204</v>
      </c>
      <c r="E312" s="164" t="s">
        <v>1</v>
      </c>
      <c r="F312" s="165" t="s">
        <v>220</v>
      </c>
      <c r="H312" s="166">
        <v>0.62</v>
      </c>
      <c r="I312" s="167"/>
      <c r="L312" s="163"/>
      <c r="M312" s="168"/>
      <c r="T312" s="169"/>
      <c r="AT312" s="164" t="s">
        <v>204</v>
      </c>
      <c r="AU312" s="164" t="s">
        <v>86</v>
      </c>
      <c r="AV312" s="14" t="s">
        <v>202</v>
      </c>
      <c r="AW312" s="14" t="s">
        <v>32</v>
      </c>
      <c r="AX312" s="14" t="s">
        <v>84</v>
      </c>
      <c r="AY312" s="164" t="s">
        <v>195</v>
      </c>
    </row>
    <row r="313" spans="2:65" s="11" customFormat="1" ht="22.8" customHeight="1">
      <c r="B313" s="124"/>
      <c r="D313" s="125" t="s">
        <v>76</v>
      </c>
      <c r="E313" s="134" t="s">
        <v>230</v>
      </c>
      <c r="F313" s="134" t="s">
        <v>793</v>
      </c>
      <c r="I313" s="127"/>
      <c r="J313" s="135">
        <f>BK313</f>
        <v>0</v>
      </c>
      <c r="L313" s="124"/>
      <c r="M313" s="129"/>
      <c r="P313" s="130">
        <f>SUM(P314:P486)</f>
        <v>0</v>
      </c>
      <c r="R313" s="130">
        <f>SUM(R314:R486)</f>
        <v>17.627889299999996</v>
      </c>
      <c r="T313" s="131">
        <f>SUM(T314:T486)</f>
        <v>3.8418480000000005E-2</v>
      </c>
      <c r="AR313" s="125" t="s">
        <v>84</v>
      </c>
      <c r="AT313" s="132" t="s">
        <v>76</v>
      </c>
      <c r="AU313" s="132" t="s">
        <v>84</v>
      </c>
      <c r="AY313" s="125" t="s">
        <v>195</v>
      </c>
      <c r="BK313" s="133">
        <f>SUM(BK314:BK486)</f>
        <v>0</v>
      </c>
    </row>
    <row r="314" spans="2:65" s="1" customFormat="1" ht="24.15" customHeight="1">
      <c r="B314" s="32"/>
      <c r="C314" s="136" t="s">
        <v>472</v>
      </c>
      <c r="D314" s="136" t="s">
        <v>197</v>
      </c>
      <c r="E314" s="137" t="s">
        <v>794</v>
      </c>
      <c r="F314" s="138" t="s">
        <v>795</v>
      </c>
      <c r="G314" s="139" t="s">
        <v>200</v>
      </c>
      <c r="H314" s="140">
        <v>121.2</v>
      </c>
      <c r="I314" s="141"/>
      <c r="J314" s="142">
        <f>ROUND(I314*H314,2)</f>
        <v>0</v>
      </c>
      <c r="K314" s="138" t="s">
        <v>201</v>
      </c>
      <c r="L314" s="32"/>
      <c r="M314" s="143" t="s">
        <v>1</v>
      </c>
      <c r="N314" s="144" t="s">
        <v>42</v>
      </c>
      <c r="P314" s="145">
        <f>O314*H314</f>
        <v>0</v>
      </c>
      <c r="Q314" s="145">
        <v>7.3499999999999998E-3</v>
      </c>
      <c r="R314" s="145">
        <f>Q314*H314</f>
        <v>0.89081999999999995</v>
      </c>
      <c r="S314" s="145">
        <v>0</v>
      </c>
      <c r="T314" s="146">
        <f>S314*H314</f>
        <v>0</v>
      </c>
      <c r="AR314" s="147" t="s">
        <v>202</v>
      </c>
      <c r="AT314" s="147" t="s">
        <v>197</v>
      </c>
      <c r="AU314" s="147" t="s">
        <v>86</v>
      </c>
      <c r="AY314" s="17" t="s">
        <v>195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7" t="s">
        <v>84</v>
      </c>
      <c r="BK314" s="148">
        <f>ROUND(I314*H314,2)</f>
        <v>0</v>
      </c>
      <c r="BL314" s="17" t="s">
        <v>202</v>
      </c>
      <c r="BM314" s="147" t="s">
        <v>796</v>
      </c>
    </row>
    <row r="315" spans="2:65" s="12" customFormat="1" ht="10.199999999999999">
      <c r="B315" s="149"/>
      <c r="D315" s="150" t="s">
        <v>204</v>
      </c>
      <c r="E315" s="151" t="s">
        <v>1</v>
      </c>
      <c r="F315" s="152" t="s">
        <v>797</v>
      </c>
      <c r="H315" s="151" t="s">
        <v>1</v>
      </c>
      <c r="I315" s="153"/>
      <c r="L315" s="149"/>
      <c r="M315" s="154"/>
      <c r="T315" s="155"/>
      <c r="AT315" s="151" t="s">
        <v>204</v>
      </c>
      <c r="AU315" s="151" t="s">
        <v>86</v>
      </c>
      <c r="AV315" s="12" t="s">
        <v>84</v>
      </c>
      <c r="AW315" s="12" t="s">
        <v>32</v>
      </c>
      <c r="AX315" s="12" t="s">
        <v>77</v>
      </c>
      <c r="AY315" s="151" t="s">
        <v>195</v>
      </c>
    </row>
    <row r="316" spans="2:65" s="13" customFormat="1" ht="10.199999999999999">
      <c r="B316" s="156"/>
      <c r="D316" s="150" t="s">
        <v>204</v>
      </c>
      <c r="E316" s="157" t="s">
        <v>1</v>
      </c>
      <c r="F316" s="158" t="s">
        <v>798</v>
      </c>
      <c r="H316" s="159">
        <v>84.18</v>
      </c>
      <c r="I316" s="160"/>
      <c r="L316" s="156"/>
      <c r="M316" s="161"/>
      <c r="T316" s="162"/>
      <c r="AT316" s="157" t="s">
        <v>204</v>
      </c>
      <c r="AU316" s="157" t="s">
        <v>86</v>
      </c>
      <c r="AV316" s="13" t="s">
        <v>86</v>
      </c>
      <c r="AW316" s="13" t="s">
        <v>32</v>
      </c>
      <c r="AX316" s="13" t="s">
        <v>77</v>
      </c>
      <c r="AY316" s="157" t="s">
        <v>195</v>
      </c>
    </row>
    <row r="317" spans="2:65" s="12" customFormat="1" ht="10.199999999999999">
      <c r="B317" s="149"/>
      <c r="D317" s="150" t="s">
        <v>204</v>
      </c>
      <c r="E317" s="151" t="s">
        <v>1</v>
      </c>
      <c r="F317" s="152" t="s">
        <v>799</v>
      </c>
      <c r="H317" s="151" t="s">
        <v>1</v>
      </c>
      <c r="I317" s="153"/>
      <c r="L317" s="149"/>
      <c r="M317" s="154"/>
      <c r="T317" s="155"/>
      <c r="AT317" s="151" t="s">
        <v>204</v>
      </c>
      <c r="AU317" s="151" t="s">
        <v>86</v>
      </c>
      <c r="AV317" s="12" t="s">
        <v>84</v>
      </c>
      <c r="AW317" s="12" t="s">
        <v>32</v>
      </c>
      <c r="AX317" s="12" t="s">
        <v>77</v>
      </c>
      <c r="AY317" s="151" t="s">
        <v>195</v>
      </c>
    </row>
    <row r="318" spans="2:65" s="13" customFormat="1" ht="10.199999999999999">
      <c r="B318" s="156"/>
      <c r="D318" s="150" t="s">
        <v>204</v>
      </c>
      <c r="E318" s="157" t="s">
        <v>1</v>
      </c>
      <c r="F318" s="158" t="s">
        <v>800</v>
      </c>
      <c r="H318" s="159">
        <v>54.18</v>
      </c>
      <c r="I318" s="160"/>
      <c r="L318" s="156"/>
      <c r="M318" s="161"/>
      <c r="T318" s="162"/>
      <c r="AT318" s="157" t="s">
        <v>204</v>
      </c>
      <c r="AU318" s="157" t="s">
        <v>86</v>
      </c>
      <c r="AV318" s="13" t="s">
        <v>86</v>
      </c>
      <c r="AW318" s="13" t="s">
        <v>32</v>
      </c>
      <c r="AX318" s="13" t="s">
        <v>77</v>
      </c>
      <c r="AY318" s="157" t="s">
        <v>195</v>
      </c>
    </row>
    <row r="319" spans="2:65" s="13" customFormat="1" ht="10.199999999999999">
      <c r="B319" s="156"/>
      <c r="D319" s="150" t="s">
        <v>204</v>
      </c>
      <c r="E319" s="157" t="s">
        <v>1</v>
      </c>
      <c r="F319" s="158" t="s">
        <v>801</v>
      </c>
      <c r="H319" s="159">
        <v>-37.799999999999997</v>
      </c>
      <c r="I319" s="160"/>
      <c r="L319" s="156"/>
      <c r="M319" s="161"/>
      <c r="T319" s="162"/>
      <c r="AT319" s="157" t="s">
        <v>204</v>
      </c>
      <c r="AU319" s="157" t="s">
        <v>86</v>
      </c>
      <c r="AV319" s="13" t="s">
        <v>86</v>
      </c>
      <c r="AW319" s="13" t="s">
        <v>32</v>
      </c>
      <c r="AX319" s="13" t="s">
        <v>77</v>
      </c>
      <c r="AY319" s="157" t="s">
        <v>195</v>
      </c>
    </row>
    <row r="320" spans="2:65" s="13" customFormat="1" ht="10.199999999999999">
      <c r="B320" s="156"/>
      <c r="D320" s="150" t="s">
        <v>204</v>
      </c>
      <c r="E320" s="157" t="s">
        <v>1</v>
      </c>
      <c r="F320" s="158" t="s">
        <v>802</v>
      </c>
      <c r="H320" s="159">
        <v>20.64</v>
      </c>
      <c r="I320" s="160"/>
      <c r="L320" s="156"/>
      <c r="M320" s="161"/>
      <c r="T320" s="162"/>
      <c r="AT320" s="157" t="s">
        <v>204</v>
      </c>
      <c r="AU320" s="157" t="s">
        <v>86</v>
      </c>
      <c r="AV320" s="13" t="s">
        <v>86</v>
      </c>
      <c r="AW320" s="13" t="s">
        <v>32</v>
      </c>
      <c r="AX320" s="13" t="s">
        <v>77</v>
      </c>
      <c r="AY320" s="157" t="s">
        <v>195</v>
      </c>
    </row>
    <row r="321" spans="2:65" s="14" customFormat="1" ht="10.199999999999999">
      <c r="B321" s="163"/>
      <c r="D321" s="150" t="s">
        <v>204</v>
      </c>
      <c r="E321" s="164" t="s">
        <v>1</v>
      </c>
      <c r="F321" s="165" t="s">
        <v>220</v>
      </c>
      <c r="H321" s="166">
        <v>121.20000000000002</v>
      </c>
      <c r="I321" s="167"/>
      <c r="L321" s="163"/>
      <c r="M321" s="168"/>
      <c r="T321" s="169"/>
      <c r="AT321" s="164" t="s">
        <v>204</v>
      </c>
      <c r="AU321" s="164" t="s">
        <v>86</v>
      </c>
      <c r="AV321" s="14" t="s">
        <v>202</v>
      </c>
      <c r="AW321" s="14" t="s">
        <v>32</v>
      </c>
      <c r="AX321" s="14" t="s">
        <v>84</v>
      </c>
      <c r="AY321" s="164" t="s">
        <v>195</v>
      </c>
    </row>
    <row r="322" spans="2:65" s="1" customFormat="1" ht="24.15" customHeight="1">
      <c r="B322" s="32"/>
      <c r="C322" s="136" t="s">
        <v>477</v>
      </c>
      <c r="D322" s="136" t="s">
        <v>197</v>
      </c>
      <c r="E322" s="137" t="s">
        <v>803</v>
      </c>
      <c r="F322" s="138" t="s">
        <v>804</v>
      </c>
      <c r="G322" s="139" t="s">
        <v>200</v>
      </c>
      <c r="H322" s="140">
        <v>298.15100000000001</v>
      </c>
      <c r="I322" s="141"/>
      <c r="J322" s="142">
        <f>ROUND(I322*H322,2)</f>
        <v>0</v>
      </c>
      <c r="K322" s="138" t="s">
        <v>201</v>
      </c>
      <c r="L322" s="32"/>
      <c r="M322" s="143" t="s">
        <v>1</v>
      </c>
      <c r="N322" s="144" t="s">
        <v>42</v>
      </c>
      <c r="P322" s="145">
        <f>O322*H322</f>
        <v>0</v>
      </c>
      <c r="Q322" s="145">
        <v>2.5999999999999998E-4</v>
      </c>
      <c r="R322" s="145">
        <f>Q322*H322</f>
        <v>7.7519259999999993E-2</v>
      </c>
      <c r="S322" s="145">
        <v>0</v>
      </c>
      <c r="T322" s="146">
        <f>S322*H322</f>
        <v>0</v>
      </c>
      <c r="AR322" s="147" t="s">
        <v>202</v>
      </c>
      <c r="AT322" s="147" t="s">
        <v>197</v>
      </c>
      <c r="AU322" s="147" t="s">
        <v>86</v>
      </c>
      <c r="AY322" s="17" t="s">
        <v>195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84</v>
      </c>
      <c r="BK322" s="148">
        <f>ROUND(I322*H322,2)</f>
        <v>0</v>
      </c>
      <c r="BL322" s="17" t="s">
        <v>202</v>
      </c>
      <c r="BM322" s="147" t="s">
        <v>805</v>
      </c>
    </row>
    <row r="323" spans="2:65" s="12" customFormat="1" ht="10.199999999999999">
      <c r="B323" s="149"/>
      <c r="D323" s="150" t="s">
        <v>204</v>
      </c>
      <c r="E323" s="151" t="s">
        <v>1</v>
      </c>
      <c r="F323" s="152" t="s">
        <v>806</v>
      </c>
      <c r="H323" s="151" t="s">
        <v>1</v>
      </c>
      <c r="I323" s="153"/>
      <c r="L323" s="149"/>
      <c r="M323" s="154"/>
      <c r="T323" s="155"/>
      <c r="AT323" s="151" t="s">
        <v>204</v>
      </c>
      <c r="AU323" s="151" t="s">
        <v>86</v>
      </c>
      <c r="AV323" s="12" t="s">
        <v>84</v>
      </c>
      <c r="AW323" s="12" t="s">
        <v>32</v>
      </c>
      <c r="AX323" s="12" t="s">
        <v>77</v>
      </c>
      <c r="AY323" s="151" t="s">
        <v>195</v>
      </c>
    </row>
    <row r="324" spans="2:65" s="12" customFormat="1" ht="10.199999999999999">
      <c r="B324" s="149"/>
      <c r="D324" s="150" t="s">
        <v>204</v>
      </c>
      <c r="E324" s="151" t="s">
        <v>1</v>
      </c>
      <c r="F324" s="152" t="s">
        <v>807</v>
      </c>
      <c r="H324" s="151" t="s">
        <v>1</v>
      </c>
      <c r="I324" s="153"/>
      <c r="L324" s="149"/>
      <c r="M324" s="154"/>
      <c r="T324" s="155"/>
      <c r="AT324" s="151" t="s">
        <v>204</v>
      </c>
      <c r="AU324" s="151" t="s">
        <v>86</v>
      </c>
      <c r="AV324" s="12" t="s">
        <v>84</v>
      </c>
      <c r="AW324" s="12" t="s">
        <v>32</v>
      </c>
      <c r="AX324" s="12" t="s">
        <v>77</v>
      </c>
      <c r="AY324" s="151" t="s">
        <v>195</v>
      </c>
    </row>
    <row r="325" spans="2:65" s="12" customFormat="1" ht="10.199999999999999">
      <c r="B325" s="149"/>
      <c r="D325" s="150" t="s">
        <v>204</v>
      </c>
      <c r="E325" s="151" t="s">
        <v>1</v>
      </c>
      <c r="F325" s="152" t="s">
        <v>808</v>
      </c>
      <c r="H325" s="151" t="s">
        <v>1</v>
      </c>
      <c r="I325" s="153"/>
      <c r="L325" s="149"/>
      <c r="M325" s="154"/>
      <c r="T325" s="155"/>
      <c r="AT325" s="151" t="s">
        <v>204</v>
      </c>
      <c r="AU325" s="151" t="s">
        <v>86</v>
      </c>
      <c r="AV325" s="12" t="s">
        <v>84</v>
      </c>
      <c r="AW325" s="12" t="s">
        <v>32</v>
      </c>
      <c r="AX325" s="12" t="s">
        <v>77</v>
      </c>
      <c r="AY325" s="151" t="s">
        <v>195</v>
      </c>
    </row>
    <row r="326" spans="2:65" s="13" customFormat="1" ht="10.199999999999999">
      <c r="B326" s="156"/>
      <c r="D326" s="150" t="s">
        <v>204</v>
      </c>
      <c r="E326" s="157" t="s">
        <v>1</v>
      </c>
      <c r="F326" s="158" t="s">
        <v>809</v>
      </c>
      <c r="H326" s="159">
        <v>226.58500000000001</v>
      </c>
      <c r="I326" s="160"/>
      <c r="L326" s="156"/>
      <c r="M326" s="161"/>
      <c r="T326" s="162"/>
      <c r="AT326" s="157" t="s">
        <v>204</v>
      </c>
      <c r="AU326" s="157" t="s">
        <v>86</v>
      </c>
      <c r="AV326" s="13" t="s">
        <v>86</v>
      </c>
      <c r="AW326" s="13" t="s">
        <v>32</v>
      </c>
      <c r="AX326" s="13" t="s">
        <v>77</v>
      </c>
      <c r="AY326" s="157" t="s">
        <v>195</v>
      </c>
    </row>
    <row r="327" spans="2:65" s="13" customFormat="1" ht="10.199999999999999">
      <c r="B327" s="156"/>
      <c r="D327" s="150" t="s">
        <v>204</v>
      </c>
      <c r="E327" s="157" t="s">
        <v>1</v>
      </c>
      <c r="F327" s="158" t="s">
        <v>810</v>
      </c>
      <c r="H327" s="159">
        <v>-43.2</v>
      </c>
      <c r="I327" s="160"/>
      <c r="L327" s="156"/>
      <c r="M327" s="161"/>
      <c r="T327" s="162"/>
      <c r="AT327" s="157" t="s">
        <v>204</v>
      </c>
      <c r="AU327" s="157" t="s">
        <v>86</v>
      </c>
      <c r="AV327" s="13" t="s">
        <v>86</v>
      </c>
      <c r="AW327" s="13" t="s">
        <v>32</v>
      </c>
      <c r="AX327" s="13" t="s">
        <v>77</v>
      </c>
      <c r="AY327" s="157" t="s">
        <v>195</v>
      </c>
    </row>
    <row r="328" spans="2:65" s="12" customFormat="1" ht="10.199999999999999">
      <c r="B328" s="149"/>
      <c r="D328" s="150" t="s">
        <v>204</v>
      </c>
      <c r="E328" s="151" t="s">
        <v>1</v>
      </c>
      <c r="F328" s="152" t="s">
        <v>811</v>
      </c>
      <c r="H328" s="151" t="s">
        <v>1</v>
      </c>
      <c r="I328" s="153"/>
      <c r="L328" s="149"/>
      <c r="M328" s="154"/>
      <c r="T328" s="155"/>
      <c r="AT328" s="151" t="s">
        <v>204</v>
      </c>
      <c r="AU328" s="151" t="s">
        <v>86</v>
      </c>
      <c r="AV328" s="12" t="s">
        <v>84</v>
      </c>
      <c r="AW328" s="12" t="s">
        <v>32</v>
      </c>
      <c r="AX328" s="12" t="s">
        <v>77</v>
      </c>
      <c r="AY328" s="151" t="s">
        <v>195</v>
      </c>
    </row>
    <row r="329" spans="2:65" s="13" customFormat="1" ht="10.199999999999999">
      <c r="B329" s="156"/>
      <c r="D329" s="150" t="s">
        <v>204</v>
      </c>
      <c r="E329" s="157" t="s">
        <v>1</v>
      </c>
      <c r="F329" s="158" t="s">
        <v>812</v>
      </c>
      <c r="H329" s="159">
        <v>145.83500000000001</v>
      </c>
      <c r="I329" s="160"/>
      <c r="L329" s="156"/>
      <c r="M329" s="161"/>
      <c r="T329" s="162"/>
      <c r="AT329" s="157" t="s">
        <v>204</v>
      </c>
      <c r="AU329" s="157" t="s">
        <v>86</v>
      </c>
      <c r="AV329" s="13" t="s">
        <v>86</v>
      </c>
      <c r="AW329" s="13" t="s">
        <v>32</v>
      </c>
      <c r="AX329" s="13" t="s">
        <v>77</v>
      </c>
      <c r="AY329" s="157" t="s">
        <v>195</v>
      </c>
    </row>
    <row r="330" spans="2:65" s="13" customFormat="1" ht="10.199999999999999">
      <c r="B330" s="156"/>
      <c r="D330" s="150" t="s">
        <v>204</v>
      </c>
      <c r="E330" s="157" t="s">
        <v>1</v>
      </c>
      <c r="F330" s="158" t="s">
        <v>813</v>
      </c>
      <c r="H330" s="159">
        <v>-86.625</v>
      </c>
      <c r="I330" s="160"/>
      <c r="L330" s="156"/>
      <c r="M330" s="161"/>
      <c r="T330" s="162"/>
      <c r="AT330" s="157" t="s">
        <v>204</v>
      </c>
      <c r="AU330" s="157" t="s">
        <v>86</v>
      </c>
      <c r="AV330" s="13" t="s">
        <v>86</v>
      </c>
      <c r="AW330" s="13" t="s">
        <v>32</v>
      </c>
      <c r="AX330" s="13" t="s">
        <v>77</v>
      </c>
      <c r="AY330" s="157" t="s">
        <v>195</v>
      </c>
    </row>
    <row r="331" spans="2:65" s="12" customFormat="1" ht="10.199999999999999">
      <c r="B331" s="149"/>
      <c r="D331" s="150" t="s">
        <v>204</v>
      </c>
      <c r="E331" s="151" t="s">
        <v>1</v>
      </c>
      <c r="F331" s="152" t="s">
        <v>275</v>
      </c>
      <c r="H331" s="151" t="s">
        <v>1</v>
      </c>
      <c r="I331" s="153"/>
      <c r="L331" s="149"/>
      <c r="M331" s="154"/>
      <c r="T331" s="155"/>
      <c r="AT331" s="151" t="s">
        <v>204</v>
      </c>
      <c r="AU331" s="151" t="s">
        <v>86</v>
      </c>
      <c r="AV331" s="12" t="s">
        <v>84</v>
      </c>
      <c r="AW331" s="12" t="s">
        <v>32</v>
      </c>
      <c r="AX331" s="12" t="s">
        <v>77</v>
      </c>
      <c r="AY331" s="151" t="s">
        <v>195</v>
      </c>
    </row>
    <row r="332" spans="2:65" s="13" customFormat="1" ht="10.199999999999999">
      <c r="B332" s="156"/>
      <c r="D332" s="150" t="s">
        <v>204</v>
      </c>
      <c r="E332" s="157" t="s">
        <v>1</v>
      </c>
      <c r="F332" s="158" t="s">
        <v>814</v>
      </c>
      <c r="H332" s="159">
        <v>55.555999999999997</v>
      </c>
      <c r="I332" s="160"/>
      <c r="L332" s="156"/>
      <c r="M332" s="161"/>
      <c r="T332" s="162"/>
      <c r="AT332" s="157" t="s">
        <v>204</v>
      </c>
      <c r="AU332" s="157" t="s">
        <v>86</v>
      </c>
      <c r="AV332" s="13" t="s">
        <v>86</v>
      </c>
      <c r="AW332" s="13" t="s">
        <v>32</v>
      </c>
      <c r="AX332" s="13" t="s">
        <v>77</v>
      </c>
      <c r="AY332" s="157" t="s">
        <v>195</v>
      </c>
    </row>
    <row r="333" spans="2:65" s="14" customFormat="1" ht="10.199999999999999">
      <c r="B333" s="163"/>
      <c r="D333" s="150" t="s">
        <v>204</v>
      </c>
      <c r="E333" s="164" t="s">
        <v>1</v>
      </c>
      <c r="F333" s="165" t="s">
        <v>220</v>
      </c>
      <c r="H333" s="166">
        <v>298.15100000000001</v>
      </c>
      <c r="I333" s="167"/>
      <c r="L333" s="163"/>
      <c r="M333" s="168"/>
      <c r="T333" s="169"/>
      <c r="AT333" s="164" t="s">
        <v>204</v>
      </c>
      <c r="AU333" s="164" t="s">
        <v>86</v>
      </c>
      <c r="AV333" s="14" t="s">
        <v>202</v>
      </c>
      <c r="AW333" s="14" t="s">
        <v>32</v>
      </c>
      <c r="AX333" s="14" t="s">
        <v>84</v>
      </c>
      <c r="AY333" s="164" t="s">
        <v>195</v>
      </c>
    </row>
    <row r="334" spans="2:65" s="1" customFormat="1" ht="24.15" customHeight="1">
      <c r="B334" s="32"/>
      <c r="C334" s="136" t="s">
        <v>484</v>
      </c>
      <c r="D334" s="136" t="s">
        <v>197</v>
      </c>
      <c r="E334" s="137" t="s">
        <v>815</v>
      </c>
      <c r="F334" s="138" t="s">
        <v>816</v>
      </c>
      <c r="G334" s="139" t="s">
        <v>200</v>
      </c>
      <c r="H334" s="140">
        <v>235.96600000000001</v>
      </c>
      <c r="I334" s="141"/>
      <c r="J334" s="142">
        <f>ROUND(I334*H334,2)</f>
        <v>0</v>
      </c>
      <c r="K334" s="138" t="s">
        <v>201</v>
      </c>
      <c r="L334" s="32"/>
      <c r="M334" s="143" t="s">
        <v>1</v>
      </c>
      <c r="N334" s="144" t="s">
        <v>42</v>
      </c>
      <c r="P334" s="145">
        <f>O334*H334</f>
        <v>0</v>
      </c>
      <c r="Q334" s="145">
        <v>4.3800000000000002E-3</v>
      </c>
      <c r="R334" s="145">
        <f>Q334*H334</f>
        <v>1.0335310800000002</v>
      </c>
      <c r="S334" s="145">
        <v>0</v>
      </c>
      <c r="T334" s="146">
        <f>S334*H334</f>
        <v>0</v>
      </c>
      <c r="AR334" s="147" t="s">
        <v>202</v>
      </c>
      <c r="AT334" s="147" t="s">
        <v>197</v>
      </c>
      <c r="AU334" s="147" t="s">
        <v>86</v>
      </c>
      <c r="AY334" s="17" t="s">
        <v>195</v>
      </c>
      <c r="BE334" s="148">
        <f>IF(N334="základní",J334,0)</f>
        <v>0</v>
      </c>
      <c r="BF334" s="148">
        <f>IF(N334="snížená",J334,0)</f>
        <v>0</v>
      </c>
      <c r="BG334" s="148">
        <f>IF(N334="zákl. přenesená",J334,0)</f>
        <v>0</v>
      </c>
      <c r="BH334" s="148">
        <f>IF(N334="sníž. přenesená",J334,0)</f>
        <v>0</v>
      </c>
      <c r="BI334" s="148">
        <f>IF(N334="nulová",J334,0)</f>
        <v>0</v>
      </c>
      <c r="BJ334" s="17" t="s">
        <v>84</v>
      </c>
      <c r="BK334" s="148">
        <f>ROUND(I334*H334,2)</f>
        <v>0</v>
      </c>
      <c r="BL334" s="17" t="s">
        <v>202</v>
      </c>
      <c r="BM334" s="147" t="s">
        <v>817</v>
      </c>
    </row>
    <row r="335" spans="2:65" s="12" customFormat="1" ht="10.199999999999999">
      <c r="B335" s="149"/>
      <c r="D335" s="150" t="s">
        <v>204</v>
      </c>
      <c r="E335" s="151" t="s">
        <v>1</v>
      </c>
      <c r="F335" s="152" t="s">
        <v>806</v>
      </c>
      <c r="H335" s="151" t="s">
        <v>1</v>
      </c>
      <c r="I335" s="153"/>
      <c r="L335" s="149"/>
      <c r="M335" s="154"/>
      <c r="T335" s="155"/>
      <c r="AT335" s="151" t="s">
        <v>204</v>
      </c>
      <c r="AU335" s="151" t="s">
        <v>86</v>
      </c>
      <c r="AV335" s="12" t="s">
        <v>84</v>
      </c>
      <c r="AW335" s="12" t="s">
        <v>32</v>
      </c>
      <c r="AX335" s="12" t="s">
        <v>77</v>
      </c>
      <c r="AY335" s="151" t="s">
        <v>195</v>
      </c>
    </row>
    <row r="336" spans="2:65" s="12" customFormat="1" ht="10.199999999999999">
      <c r="B336" s="149"/>
      <c r="D336" s="150" t="s">
        <v>204</v>
      </c>
      <c r="E336" s="151" t="s">
        <v>1</v>
      </c>
      <c r="F336" s="152" t="s">
        <v>797</v>
      </c>
      <c r="H336" s="151" t="s">
        <v>1</v>
      </c>
      <c r="I336" s="153"/>
      <c r="L336" s="149"/>
      <c r="M336" s="154"/>
      <c r="T336" s="155"/>
      <c r="AT336" s="151" t="s">
        <v>204</v>
      </c>
      <c r="AU336" s="151" t="s">
        <v>86</v>
      </c>
      <c r="AV336" s="12" t="s">
        <v>84</v>
      </c>
      <c r="AW336" s="12" t="s">
        <v>32</v>
      </c>
      <c r="AX336" s="12" t="s">
        <v>77</v>
      </c>
      <c r="AY336" s="151" t="s">
        <v>195</v>
      </c>
    </row>
    <row r="337" spans="2:65" s="13" customFormat="1" ht="10.199999999999999">
      <c r="B337" s="156"/>
      <c r="D337" s="150" t="s">
        <v>204</v>
      </c>
      <c r="E337" s="157" t="s">
        <v>1</v>
      </c>
      <c r="F337" s="158" t="s">
        <v>798</v>
      </c>
      <c r="H337" s="159">
        <v>84.18</v>
      </c>
      <c r="I337" s="160"/>
      <c r="L337" s="156"/>
      <c r="M337" s="161"/>
      <c r="T337" s="162"/>
      <c r="AT337" s="157" t="s">
        <v>204</v>
      </c>
      <c r="AU337" s="157" t="s">
        <v>86</v>
      </c>
      <c r="AV337" s="13" t="s">
        <v>86</v>
      </c>
      <c r="AW337" s="13" t="s">
        <v>32</v>
      </c>
      <c r="AX337" s="13" t="s">
        <v>77</v>
      </c>
      <c r="AY337" s="157" t="s">
        <v>195</v>
      </c>
    </row>
    <row r="338" spans="2:65" s="12" customFormat="1" ht="10.199999999999999">
      <c r="B338" s="149"/>
      <c r="D338" s="150" t="s">
        <v>204</v>
      </c>
      <c r="E338" s="151" t="s">
        <v>1</v>
      </c>
      <c r="F338" s="152" t="s">
        <v>799</v>
      </c>
      <c r="H338" s="151" t="s">
        <v>1</v>
      </c>
      <c r="I338" s="153"/>
      <c r="L338" s="149"/>
      <c r="M338" s="154"/>
      <c r="T338" s="155"/>
      <c r="AT338" s="151" t="s">
        <v>204</v>
      </c>
      <c r="AU338" s="151" t="s">
        <v>86</v>
      </c>
      <c r="AV338" s="12" t="s">
        <v>84</v>
      </c>
      <c r="AW338" s="12" t="s">
        <v>32</v>
      </c>
      <c r="AX338" s="12" t="s">
        <v>77</v>
      </c>
      <c r="AY338" s="151" t="s">
        <v>195</v>
      </c>
    </row>
    <row r="339" spans="2:65" s="13" customFormat="1" ht="10.199999999999999">
      <c r="B339" s="156"/>
      <c r="D339" s="150" t="s">
        <v>204</v>
      </c>
      <c r="E339" s="157" t="s">
        <v>1</v>
      </c>
      <c r="F339" s="158" t="s">
        <v>800</v>
      </c>
      <c r="H339" s="159">
        <v>54.18</v>
      </c>
      <c r="I339" s="160"/>
      <c r="L339" s="156"/>
      <c r="M339" s="161"/>
      <c r="T339" s="162"/>
      <c r="AT339" s="157" t="s">
        <v>204</v>
      </c>
      <c r="AU339" s="157" t="s">
        <v>86</v>
      </c>
      <c r="AV339" s="13" t="s">
        <v>86</v>
      </c>
      <c r="AW339" s="13" t="s">
        <v>32</v>
      </c>
      <c r="AX339" s="13" t="s">
        <v>77</v>
      </c>
      <c r="AY339" s="157" t="s">
        <v>195</v>
      </c>
    </row>
    <row r="340" spans="2:65" s="13" customFormat="1" ht="10.199999999999999">
      <c r="B340" s="156"/>
      <c r="D340" s="150" t="s">
        <v>204</v>
      </c>
      <c r="E340" s="157" t="s">
        <v>1</v>
      </c>
      <c r="F340" s="158" t="s">
        <v>801</v>
      </c>
      <c r="H340" s="159">
        <v>-37.799999999999997</v>
      </c>
      <c r="I340" s="160"/>
      <c r="L340" s="156"/>
      <c r="M340" s="161"/>
      <c r="T340" s="162"/>
      <c r="AT340" s="157" t="s">
        <v>204</v>
      </c>
      <c r="AU340" s="157" t="s">
        <v>86</v>
      </c>
      <c r="AV340" s="13" t="s">
        <v>86</v>
      </c>
      <c r="AW340" s="13" t="s">
        <v>32</v>
      </c>
      <c r="AX340" s="13" t="s">
        <v>77</v>
      </c>
      <c r="AY340" s="157" t="s">
        <v>195</v>
      </c>
    </row>
    <row r="341" spans="2:65" s="13" customFormat="1" ht="10.199999999999999">
      <c r="B341" s="156"/>
      <c r="D341" s="150" t="s">
        <v>204</v>
      </c>
      <c r="E341" s="157" t="s">
        <v>1</v>
      </c>
      <c r="F341" s="158" t="s">
        <v>802</v>
      </c>
      <c r="H341" s="159">
        <v>20.64</v>
      </c>
      <c r="I341" s="160"/>
      <c r="L341" s="156"/>
      <c r="M341" s="161"/>
      <c r="T341" s="162"/>
      <c r="AT341" s="157" t="s">
        <v>204</v>
      </c>
      <c r="AU341" s="157" t="s">
        <v>86</v>
      </c>
      <c r="AV341" s="13" t="s">
        <v>86</v>
      </c>
      <c r="AW341" s="13" t="s">
        <v>32</v>
      </c>
      <c r="AX341" s="13" t="s">
        <v>77</v>
      </c>
      <c r="AY341" s="157" t="s">
        <v>195</v>
      </c>
    </row>
    <row r="342" spans="2:65" s="12" customFormat="1" ht="10.199999999999999">
      <c r="B342" s="149"/>
      <c r="D342" s="150" t="s">
        <v>204</v>
      </c>
      <c r="E342" s="151" t="s">
        <v>1</v>
      </c>
      <c r="F342" s="152" t="s">
        <v>811</v>
      </c>
      <c r="H342" s="151" t="s">
        <v>1</v>
      </c>
      <c r="I342" s="153"/>
      <c r="L342" s="149"/>
      <c r="M342" s="154"/>
      <c r="T342" s="155"/>
      <c r="AT342" s="151" t="s">
        <v>204</v>
      </c>
      <c r="AU342" s="151" t="s">
        <v>86</v>
      </c>
      <c r="AV342" s="12" t="s">
        <v>84</v>
      </c>
      <c r="AW342" s="12" t="s">
        <v>32</v>
      </c>
      <c r="AX342" s="12" t="s">
        <v>77</v>
      </c>
      <c r="AY342" s="151" t="s">
        <v>195</v>
      </c>
    </row>
    <row r="343" spans="2:65" s="13" customFormat="1" ht="10.199999999999999">
      <c r="B343" s="156"/>
      <c r="D343" s="150" t="s">
        <v>204</v>
      </c>
      <c r="E343" s="157" t="s">
        <v>1</v>
      </c>
      <c r="F343" s="158" t="s">
        <v>812</v>
      </c>
      <c r="H343" s="159">
        <v>145.83500000000001</v>
      </c>
      <c r="I343" s="160"/>
      <c r="L343" s="156"/>
      <c r="M343" s="161"/>
      <c r="T343" s="162"/>
      <c r="AT343" s="157" t="s">
        <v>204</v>
      </c>
      <c r="AU343" s="157" t="s">
        <v>86</v>
      </c>
      <c r="AV343" s="13" t="s">
        <v>86</v>
      </c>
      <c r="AW343" s="13" t="s">
        <v>32</v>
      </c>
      <c r="AX343" s="13" t="s">
        <v>77</v>
      </c>
      <c r="AY343" s="157" t="s">
        <v>195</v>
      </c>
    </row>
    <row r="344" spans="2:65" s="13" customFormat="1" ht="10.199999999999999">
      <c r="B344" s="156"/>
      <c r="D344" s="150" t="s">
        <v>204</v>
      </c>
      <c r="E344" s="157" t="s">
        <v>1</v>
      </c>
      <c r="F344" s="158" t="s">
        <v>813</v>
      </c>
      <c r="H344" s="159">
        <v>-86.625</v>
      </c>
      <c r="I344" s="160"/>
      <c r="L344" s="156"/>
      <c r="M344" s="161"/>
      <c r="T344" s="162"/>
      <c r="AT344" s="157" t="s">
        <v>204</v>
      </c>
      <c r="AU344" s="157" t="s">
        <v>86</v>
      </c>
      <c r="AV344" s="13" t="s">
        <v>86</v>
      </c>
      <c r="AW344" s="13" t="s">
        <v>32</v>
      </c>
      <c r="AX344" s="13" t="s">
        <v>77</v>
      </c>
      <c r="AY344" s="157" t="s">
        <v>195</v>
      </c>
    </row>
    <row r="345" spans="2:65" s="12" customFormat="1" ht="10.199999999999999">
      <c r="B345" s="149"/>
      <c r="D345" s="150" t="s">
        <v>204</v>
      </c>
      <c r="E345" s="151" t="s">
        <v>1</v>
      </c>
      <c r="F345" s="152" t="s">
        <v>275</v>
      </c>
      <c r="H345" s="151" t="s">
        <v>1</v>
      </c>
      <c r="I345" s="153"/>
      <c r="L345" s="149"/>
      <c r="M345" s="154"/>
      <c r="T345" s="155"/>
      <c r="AT345" s="151" t="s">
        <v>204</v>
      </c>
      <c r="AU345" s="151" t="s">
        <v>86</v>
      </c>
      <c r="AV345" s="12" t="s">
        <v>84</v>
      </c>
      <c r="AW345" s="12" t="s">
        <v>32</v>
      </c>
      <c r="AX345" s="12" t="s">
        <v>77</v>
      </c>
      <c r="AY345" s="151" t="s">
        <v>195</v>
      </c>
    </row>
    <row r="346" spans="2:65" s="13" customFormat="1" ht="10.199999999999999">
      <c r="B346" s="156"/>
      <c r="D346" s="150" t="s">
        <v>204</v>
      </c>
      <c r="E346" s="157" t="s">
        <v>1</v>
      </c>
      <c r="F346" s="158" t="s">
        <v>814</v>
      </c>
      <c r="H346" s="159">
        <v>55.555999999999997</v>
      </c>
      <c r="I346" s="160"/>
      <c r="L346" s="156"/>
      <c r="M346" s="161"/>
      <c r="T346" s="162"/>
      <c r="AT346" s="157" t="s">
        <v>204</v>
      </c>
      <c r="AU346" s="157" t="s">
        <v>86</v>
      </c>
      <c r="AV346" s="13" t="s">
        <v>86</v>
      </c>
      <c r="AW346" s="13" t="s">
        <v>32</v>
      </c>
      <c r="AX346" s="13" t="s">
        <v>77</v>
      </c>
      <c r="AY346" s="157" t="s">
        <v>195</v>
      </c>
    </row>
    <row r="347" spans="2:65" s="14" customFormat="1" ht="10.199999999999999">
      <c r="B347" s="163"/>
      <c r="D347" s="150" t="s">
        <v>204</v>
      </c>
      <c r="E347" s="164" t="s">
        <v>1</v>
      </c>
      <c r="F347" s="165" t="s">
        <v>220</v>
      </c>
      <c r="H347" s="166">
        <v>235.96600000000001</v>
      </c>
      <c r="I347" s="167"/>
      <c r="L347" s="163"/>
      <c r="M347" s="168"/>
      <c r="T347" s="169"/>
      <c r="AT347" s="164" t="s">
        <v>204</v>
      </c>
      <c r="AU347" s="164" t="s">
        <v>86</v>
      </c>
      <c r="AV347" s="14" t="s">
        <v>202</v>
      </c>
      <c r="AW347" s="14" t="s">
        <v>32</v>
      </c>
      <c r="AX347" s="14" t="s">
        <v>84</v>
      </c>
      <c r="AY347" s="164" t="s">
        <v>195</v>
      </c>
    </row>
    <row r="348" spans="2:65" s="1" customFormat="1" ht="24.15" customHeight="1">
      <c r="B348" s="32"/>
      <c r="C348" s="136" t="s">
        <v>491</v>
      </c>
      <c r="D348" s="136" t="s">
        <v>197</v>
      </c>
      <c r="E348" s="137" t="s">
        <v>818</v>
      </c>
      <c r="F348" s="138" t="s">
        <v>819</v>
      </c>
      <c r="G348" s="139" t="s">
        <v>200</v>
      </c>
      <c r="H348" s="140">
        <v>298.15100000000001</v>
      </c>
      <c r="I348" s="141"/>
      <c r="J348" s="142">
        <f>ROUND(I348*H348,2)</f>
        <v>0</v>
      </c>
      <c r="K348" s="138" t="s">
        <v>201</v>
      </c>
      <c r="L348" s="32"/>
      <c r="M348" s="143" t="s">
        <v>1</v>
      </c>
      <c r="N348" s="144" t="s">
        <v>42</v>
      </c>
      <c r="P348" s="145">
        <f>O348*H348</f>
        <v>0</v>
      </c>
      <c r="Q348" s="145">
        <v>1.6279999999999999E-2</v>
      </c>
      <c r="R348" s="145">
        <f>Q348*H348</f>
        <v>4.8538982800000001</v>
      </c>
      <c r="S348" s="145">
        <v>0</v>
      </c>
      <c r="T348" s="146">
        <f>S348*H348</f>
        <v>0</v>
      </c>
      <c r="AR348" s="147" t="s">
        <v>202</v>
      </c>
      <c r="AT348" s="147" t="s">
        <v>197</v>
      </c>
      <c r="AU348" s="147" t="s">
        <v>86</v>
      </c>
      <c r="AY348" s="17" t="s">
        <v>195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7" t="s">
        <v>84</v>
      </c>
      <c r="BK348" s="148">
        <f>ROUND(I348*H348,2)</f>
        <v>0</v>
      </c>
      <c r="BL348" s="17" t="s">
        <v>202</v>
      </c>
      <c r="BM348" s="147" t="s">
        <v>820</v>
      </c>
    </row>
    <row r="349" spans="2:65" s="12" customFormat="1" ht="10.199999999999999">
      <c r="B349" s="149"/>
      <c r="D349" s="150" t="s">
        <v>204</v>
      </c>
      <c r="E349" s="151" t="s">
        <v>1</v>
      </c>
      <c r="F349" s="152" t="s">
        <v>806</v>
      </c>
      <c r="H349" s="151" t="s">
        <v>1</v>
      </c>
      <c r="I349" s="153"/>
      <c r="L349" s="149"/>
      <c r="M349" s="154"/>
      <c r="T349" s="155"/>
      <c r="AT349" s="151" t="s">
        <v>204</v>
      </c>
      <c r="AU349" s="151" t="s">
        <v>86</v>
      </c>
      <c r="AV349" s="12" t="s">
        <v>84</v>
      </c>
      <c r="AW349" s="12" t="s">
        <v>32</v>
      </c>
      <c r="AX349" s="12" t="s">
        <v>77</v>
      </c>
      <c r="AY349" s="151" t="s">
        <v>195</v>
      </c>
    </row>
    <row r="350" spans="2:65" s="12" customFormat="1" ht="10.199999999999999">
      <c r="B350" s="149"/>
      <c r="D350" s="150" t="s">
        <v>204</v>
      </c>
      <c r="E350" s="151" t="s">
        <v>1</v>
      </c>
      <c r="F350" s="152" t="s">
        <v>807</v>
      </c>
      <c r="H350" s="151" t="s">
        <v>1</v>
      </c>
      <c r="I350" s="153"/>
      <c r="L350" s="149"/>
      <c r="M350" s="154"/>
      <c r="T350" s="155"/>
      <c r="AT350" s="151" t="s">
        <v>204</v>
      </c>
      <c r="AU350" s="151" t="s">
        <v>86</v>
      </c>
      <c r="AV350" s="12" t="s">
        <v>84</v>
      </c>
      <c r="AW350" s="12" t="s">
        <v>32</v>
      </c>
      <c r="AX350" s="12" t="s">
        <v>77</v>
      </c>
      <c r="AY350" s="151" t="s">
        <v>195</v>
      </c>
    </row>
    <row r="351" spans="2:65" s="12" customFormat="1" ht="10.199999999999999">
      <c r="B351" s="149"/>
      <c r="D351" s="150" t="s">
        <v>204</v>
      </c>
      <c r="E351" s="151" t="s">
        <v>1</v>
      </c>
      <c r="F351" s="152" t="s">
        <v>808</v>
      </c>
      <c r="H351" s="151" t="s">
        <v>1</v>
      </c>
      <c r="I351" s="153"/>
      <c r="L351" s="149"/>
      <c r="M351" s="154"/>
      <c r="T351" s="155"/>
      <c r="AT351" s="151" t="s">
        <v>204</v>
      </c>
      <c r="AU351" s="151" t="s">
        <v>86</v>
      </c>
      <c r="AV351" s="12" t="s">
        <v>84</v>
      </c>
      <c r="AW351" s="12" t="s">
        <v>32</v>
      </c>
      <c r="AX351" s="12" t="s">
        <v>77</v>
      </c>
      <c r="AY351" s="151" t="s">
        <v>195</v>
      </c>
    </row>
    <row r="352" spans="2:65" s="13" customFormat="1" ht="10.199999999999999">
      <c r="B352" s="156"/>
      <c r="D352" s="150" t="s">
        <v>204</v>
      </c>
      <c r="E352" s="157" t="s">
        <v>1</v>
      </c>
      <c r="F352" s="158" t="s">
        <v>809</v>
      </c>
      <c r="H352" s="159">
        <v>226.58500000000001</v>
      </c>
      <c r="I352" s="160"/>
      <c r="L352" s="156"/>
      <c r="M352" s="161"/>
      <c r="T352" s="162"/>
      <c r="AT352" s="157" t="s">
        <v>204</v>
      </c>
      <c r="AU352" s="157" t="s">
        <v>86</v>
      </c>
      <c r="AV352" s="13" t="s">
        <v>86</v>
      </c>
      <c r="AW352" s="13" t="s">
        <v>32</v>
      </c>
      <c r="AX352" s="13" t="s">
        <v>77</v>
      </c>
      <c r="AY352" s="157" t="s">
        <v>195</v>
      </c>
    </row>
    <row r="353" spans="2:65" s="13" customFormat="1" ht="10.199999999999999">
      <c r="B353" s="156"/>
      <c r="D353" s="150" t="s">
        <v>204</v>
      </c>
      <c r="E353" s="157" t="s">
        <v>1</v>
      </c>
      <c r="F353" s="158" t="s">
        <v>810</v>
      </c>
      <c r="H353" s="159">
        <v>-43.2</v>
      </c>
      <c r="I353" s="160"/>
      <c r="L353" s="156"/>
      <c r="M353" s="161"/>
      <c r="T353" s="162"/>
      <c r="AT353" s="157" t="s">
        <v>204</v>
      </c>
      <c r="AU353" s="157" t="s">
        <v>86</v>
      </c>
      <c r="AV353" s="13" t="s">
        <v>86</v>
      </c>
      <c r="AW353" s="13" t="s">
        <v>32</v>
      </c>
      <c r="AX353" s="13" t="s">
        <v>77</v>
      </c>
      <c r="AY353" s="157" t="s">
        <v>195</v>
      </c>
    </row>
    <row r="354" spans="2:65" s="12" customFormat="1" ht="10.199999999999999">
      <c r="B354" s="149"/>
      <c r="D354" s="150" t="s">
        <v>204</v>
      </c>
      <c r="E354" s="151" t="s">
        <v>1</v>
      </c>
      <c r="F354" s="152" t="s">
        <v>811</v>
      </c>
      <c r="H354" s="151" t="s">
        <v>1</v>
      </c>
      <c r="I354" s="153"/>
      <c r="L354" s="149"/>
      <c r="M354" s="154"/>
      <c r="T354" s="155"/>
      <c r="AT354" s="151" t="s">
        <v>204</v>
      </c>
      <c r="AU354" s="151" t="s">
        <v>86</v>
      </c>
      <c r="AV354" s="12" t="s">
        <v>84</v>
      </c>
      <c r="AW354" s="12" t="s">
        <v>32</v>
      </c>
      <c r="AX354" s="12" t="s">
        <v>77</v>
      </c>
      <c r="AY354" s="151" t="s">
        <v>195</v>
      </c>
    </row>
    <row r="355" spans="2:65" s="13" customFormat="1" ht="10.199999999999999">
      <c r="B355" s="156"/>
      <c r="D355" s="150" t="s">
        <v>204</v>
      </c>
      <c r="E355" s="157" t="s">
        <v>1</v>
      </c>
      <c r="F355" s="158" t="s">
        <v>812</v>
      </c>
      <c r="H355" s="159">
        <v>145.83500000000001</v>
      </c>
      <c r="I355" s="160"/>
      <c r="L355" s="156"/>
      <c r="M355" s="161"/>
      <c r="T355" s="162"/>
      <c r="AT355" s="157" t="s">
        <v>204</v>
      </c>
      <c r="AU355" s="157" t="s">
        <v>86</v>
      </c>
      <c r="AV355" s="13" t="s">
        <v>86</v>
      </c>
      <c r="AW355" s="13" t="s">
        <v>32</v>
      </c>
      <c r="AX355" s="13" t="s">
        <v>77</v>
      </c>
      <c r="AY355" s="157" t="s">
        <v>195</v>
      </c>
    </row>
    <row r="356" spans="2:65" s="13" customFormat="1" ht="10.199999999999999">
      <c r="B356" s="156"/>
      <c r="D356" s="150" t="s">
        <v>204</v>
      </c>
      <c r="E356" s="157" t="s">
        <v>1</v>
      </c>
      <c r="F356" s="158" t="s">
        <v>813</v>
      </c>
      <c r="H356" s="159">
        <v>-86.625</v>
      </c>
      <c r="I356" s="160"/>
      <c r="L356" s="156"/>
      <c r="M356" s="161"/>
      <c r="T356" s="162"/>
      <c r="AT356" s="157" t="s">
        <v>204</v>
      </c>
      <c r="AU356" s="157" t="s">
        <v>86</v>
      </c>
      <c r="AV356" s="13" t="s">
        <v>86</v>
      </c>
      <c r="AW356" s="13" t="s">
        <v>32</v>
      </c>
      <c r="AX356" s="13" t="s">
        <v>77</v>
      </c>
      <c r="AY356" s="157" t="s">
        <v>195</v>
      </c>
    </row>
    <row r="357" spans="2:65" s="12" customFormat="1" ht="10.199999999999999">
      <c r="B357" s="149"/>
      <c r="D357" s="150" t="s">
        <v>204</v>
      </c>
      <c r="E357" s="151" t="s">
        <v>1</v>
      </c>
      <c r="F357" s="152" t="s">
        <v>275</v>
      </c>
      <c r="H357" s="151" t="s">
        <v>1</v>
      </c>
      <c r="I357" s="153"/>
      <c r="L357" s="149"/>
      <c r="M357" s="154"/>
      <c r="T357" s="155"/>
      <c r="AT357" s="151" t="s">
        <v>204</v>
      </c>
      <c r="AU357" s="151" t="s">
        <v>86</v>
      </c>
      <c r="AV357" s="12" t="s">
        <v>84</v>
      </c>
      <c r="AW357" s="12" t="s">
        <v>32</v>
      </c>
      <c r="AX357" s="12" t="s">
        <v>77</v>
      </c>
      <c r="AY357" s="151" t="s">
        <v>195</v>
      </c>
    </row>
    <row r="358" spans="2:65" s="13" customFormat="1" ht="10.199999999999999">
      <c r="B358" s="156"/>
      <c r="D358" s="150" t="s">
        <v>204</v>
      </c>
      <c r="E358" s="157" t="s">
        <v>1</v>
      </c>
      <c r="F358" s="158" t="s">
        <v>814</v>
      </c>
      <c r="H358" s="159">
        <v>55.555999999999997</v>
      </c>
      <c r="I358" s="160"/>
      <c r="L358" s="156"/>
      <c r="M358" s="161"/>
      <c r="T358" s="162"/>
      <c r="AT358" s="157" t="s">
        <v>204</v>
      </c>
      <c r="AU358" s="157" t="s">
        <v>86</v>
      </c>
      <c r="AV358" s="13" t="s">
        <v>86</v>
      </c>
      <c r="AW358" s="13" t="s">
        <v>32</v>
      </c>
      <c r="AX358" s="13" t="s">
        <v>77</v>
      </c>
      <c r="AY358" s="157" t="s">
        <v>195</v>
      </c>
    </row>
    <row r="359" spans="2:65" s="14" customFormat="1" ht="10.199999999999999">
      <c r="B359" s="163"/>
      <c r="D359" s="150" t="s">
        <v>204</v>
      </c>
      <c r="E359" s="164" t="s">
        <v>1</v>
      </c>
      <c r="F359" s="165" t="s">
        <v>220</v>
      </c>
      <c r="H359" s="166">
        <v>298.15100000000001</v>
      </c>
      <c r="I359" s="167"/>
      <c r="L359" s="163"/>
      <c r="M359" s="168"/>
      <c r="T359" s="169"/>
      <c r="AT359" s="164" t="s">
        <v>204</v>
      </c>
      <c r="AU359" s="164" t="s">
        <v>86</v>
      </c>
      <c r="AV359" s="14" t="s">
        <v>202</v>
      </c>
      <c r="AW359" s="14" t="s">
        <v>32</v>
      </c>
      <c r="AX359" s="14" t="s">
        <v>84</v>
      </c>
      <c r="AY359" s="164" t="s">
        <v>195</v>
      </c>
    </row>
    <row r="360" spans="2:65" s="1" customFormat="1" ht="24.15" customHeight="1">
      <c r="B360" s="32"/>
      <c r="C360" s="136" t="s">
        <v>497</v>
      </c>
      <c r="D360" s="136" t="s">
        <v>197</v>
      </c>
      <c r="E360" s="137" t="s">
        <v>821</v>
      </c>
      <c r="F360" s="138" t="s">
        <v>822</v>
      </c>
      <c r="G360" s="139" t="s">
        <v>200</v>
      </c>
      <c r="H360" s="140">
        <v>45.65</v>
      </c>
      <c r="I360" s="141"/>
      <c r="J360" s="142">
        <f>ROUND(I360*H360,2)</f>
        <v>0</v>
      </c>
      <c r="K360" s="138" t="s">
        <v>201</v>
      </c>
      <c r="L360" s="32"/>
      <c r="M360" s="143" t="s">
        <v>1</v>
      </c>
      <c r="N360" s="144" t="s">
        <v>42</v>
      </c>
      <c r="P360" s="145">
        <f>O360*H360</f>
        <v>0</v>
      </c>
      <c r="Q360" s="145">
        <v>3.2050000000000002E-2</v>
      </c>
      <c r="R360" s="145">
        <f>Q360*H360</f>
        <v>1.4630825000000001</v>
      </c>
      <c r="S360" s="145">
        <v>0</v>
      </c>
      <c r="T360" s="146">
        <f>S360*H360</f>
        <v>0</v>
      </c>
      <c r="AR360" s="147" t="s">
        <v>202</v>
      </c>
      <c r="AT360" s="147" t="s">
        <v>197</v>
      </c>
      <c r="AU360" s="147" t="s">
        <v>86</v>
      </c>
      <c r="AY360" s="17" t="s">
        <v>195</v>
      </c>
      <c r="BE360" s="148">
        <f>IF(N360="základní",J360,0)</f>
        <v>0</v>
      </c>
      <c r="BF360" s="148">
        <f>IF(N360="snížená",J360,0)</f>
        <v>0</v>
      </c>
      <c r="BG360" s="148">
        <f>IF(N360="zákl. přenesená",J360,0)</f>
        <v>0</v>
      </c>
      <c r="BH360" s="148">
        <f>IF(N360="sníž. přenesená",J360,0)</f>
        <v>0</v>
      </c>
      <c r="BI360" s="148">
        <f>IF(N360="nulová",J360,0)</f>
        <v>0</v>
      </c>
      <c r="BJ360" s="17" t="s">
        <v>84</v>
      </c>
      <c r="BK360" s="148">
        <f>ROUND(I360*H360,2)</f>
        <v>0</v>
      </c>
      <c r="BL360" s="17" t="s">
        <v>202</v>
      </c>
      <c r="BM360" s="147" t="s">
        <v>823</v>
      </c>
    </row>
    <row r="361" spans="2:65" s="12" customFormat="1" ht="10.199999999999999">
      <c r="B361" s="149"/>
      <c r="D361" s="150" t="s">
        <v>204</v>
      </c>
      <c r="E361" s="151" t="s">
        <v>1</v>
      </c>
      <c r="F361" s="152" t="s">
        <v>824</v>
      </c>
      <c r="H361" s="151" t="s">
        <v>1</v>
      </c>
      <c r="I361" s="153"/>
      <c r="L361" s="149"/>
      <c r="M361" s="154"/>
      <c r="T361" s="155"/>
      <c r="AT361" s="151" t="s">
        <v>204</v>
      </c>
      <c r="AU361" s="151" t="s">
        <v>86</v>
      </c>
      <c r="AV361" s="12" t="s">
        <v>84</v>
      </c>
      <c r="AW361" s="12" t="s">
        <v>32</v>
      </c>
      <c r="AX361" s="12" t="s">
        <v>77</v>
      </c>
      <c r="AY361" s="151" t="s">
        <v>195</v>
      </c>
    </row>
    <row r="362" spans="2:65" s="12" customFormat="1" ht="10.199999999999999">
      <c r="B362" s="149"/>
      <c r="D362" s="150" t="s">
        <v>204</v>
      </c>
      <c r="E362" s="151" t="s">
        <v>1</v>
      </c>
      <c r="F362" s="152" t="s">
        <v>825</v>
      </c>
      <c r="H362" s="151" t="s">
        <v>1</v>
      </c>
      <c r="I362" s="153"/>
      <c r="L362" s="149"/>
      <c r="M362" s="154"/>
      <c r="T362" s="155"/>
      <c r="AT362" s="151" t="s">
        <v>204</v>
      </c>
      <c r="AU362" s="151" t="s">
        <v>86</v>
      </c>
      <c r="AV362" s="12" t="s">
        <v>84</v>
      </c>
      <c r="AW362" s="12" t="s">
        <v>32</v>
      </c>
      <c r="AX362" s="12" t="s">
        <v>77</v>
      </c>
      <c r="AY362" s="151" t="s">
        <v>195</v>
      </c>
    </row>
    <row r="363" spans="2:65" s="12" customFormat="1" ht="10.199999999999999">
      <c r="B363" s="149"/>
      <c r="D363" s="150" t="s">
        <v>204</v>
      </c>
      <c r="E363" s="151" t="s">
        <v>1</v>
      </c>
      <c r="F363" s="152" t="s">
        <v>362</v>
      </c>
      <c r="H363" s="151" t="s">
        <v>1</v>
      </c>
      <c r="I363" s="153"/>
      <c r="L363" s="149"/>
      <c r="M363" s="154"/>
      <c r="T363" s="155"/>
      <c r="AT363" s="151" t="s">
        <v>204</v>
      </c>
      <c r="AU363" s="151" t="s">
        <v>86</v>
      </c>
      <c r="AV363" s="12" t="s">
        <v>84</v>
      </c>
      <c r="AW363" s="12" t="s">
        <v>32</v>
      </c>
      <c r="AX363" s="12" t="s">
        <v>77</v>
      </c>
      <c r="AY363" s="151" t="s">
        <v>195</v>
      </c>
    </row>
    <row r="364" spans="2:65" s="13" customFormat="1" ht="10.199999999999999">
      <c r="B364" s="156"/>
      <c r="D364" s="150" t="s">
        <v>204</v>
      </c>
      <c r="E364" s="157" t="s">
        <v>1</v>
      </c>
      <c r="F364" s="158" t="s">
        <v>826</v>
      </c>
      <c r="H364" s="159">
        <v>18</v>
      </c>
      <c r="I364" s="160"/>
      <c r="L364" s="156"/>
      <c r="M364" s="161"/>
      <c r="T364" s="162"/>
      <c r="AT364" s="157" t="s">
        <v>204</v>
      </c>
      <c r="AU364" s="157" t="s">
        <v>86</v>
      </c>
      <c r="AV364" s="13" t="s">
        <v>86</v>
      </c>
      <c r="AW364" s="13" t="s">
        <v>32</v>
      </c>
      <c r="AX364" s="13" t="s">
        <v>77</v>
      </c>
      <c r="AY364" s="157" t="s">
        <v>195</v>
      </c>
    </row>
    <row r="365" spans="2:65" s="12" customFormat="1" ht="10.199999999999999">
      <c r="B365" s="149"/>
      <c r="D365" s="150" t="s">
        <v>204</v>
      </c>
      <c r="E365" s="151" t="s">
        <v>1</v>
      </c>
      <c r="F365" s="152" t="s">
        <v>827</v>
      </c>
      <c r="H365" s="151" t="s">
        <v>1</v>
      </c>
      <c r="I365" s="153"/>
      <c r="L365" s="149"/>
      <c r="M365" s="154"/>
      <c r="T365" s="155"/>
      <c r="AT365" s="151" t="s">
        <v>204</v>
      </c>
      <c r="AU365" s="151" t="s">
        <v>86</v>
      </c>
      <c r="AV365" s="12" t="s">
        <v>84</v>
      </c>
      <c r="AW365" s="12" t="s">
        <v>32</v>
      </c>
      <c r="AX365" s="12" t="s">
        <v>77</v>
      </c>
      <c r="AY365" s="151" t="s">
        <v>195</v>
      </c>
    </row>
    <row r="366" spans="2:65" s="13" customFormat="1" ht="10.199999999999999">
      <c r="B366" s="156"/>
      <c r="D366" s="150" t="s">
        <v>204</v>
      </c>
      <c r="E366" s="157" t="s">
        <v>1</v>
      </c>
      <c r="F366" s="158" t="s">
        <v>828</v>
      </c>
      <c r="H366" s="159">
        <v>27.65</v>
      </c>
      <c r="I366" s="160"/>
      <c r="L366" s="156"/>
      <c r="M366" s="161"/>
      <c r="T366" s="162"/>
      <c r="AT366" s="157" t="s">
        <v>204</v>
      </c>
      <c r="AU366" s="157" t="s">
        <v>86</v>
      </c>
      <c r="AV366" s="13" t="s">
        <v>86</v>
      </c>
      <c r="AW366" s="13" t="s">
        <v>32</v>
      </c>
      <c r="AX366" s="13" t="s">
        <v>77</v>
      </c>
      <c r="AY366" s="157" t="s">
        <v>195</v>
      </c>
    </row>
    <row r="367" spans="2:65" s="14" customFormat="1" ht="10.199999999999999">
      <c r="B367" s="163"/>
      <c r="D367" s="150" t="s">
        <v>204</v>
      </c>
      <c r="E367" s="164" t="s">
        <v>1</v>
      </c>
      <c r="F367" s="165" t="s">
        <v>220</v>
      </c>
      <c r="H367" s="166">
        <v>45.65</v>
      </c>
      <c r="I367" s="167"/>
      <c r="L367" s="163"/>
      <c r="M367" s="168"/>
      <c r="T367" s="169"/>
      <c r="AT367" s="164" t="s">
        <v>204</v>
      </c>
      <c r="AU367" s="164" t="s">
        <v>86</v>
      </c>
      <c r="AV367" s="14" t="s">
        <v>202</v>
      </c>
      <c r="AW367" s="14" t="s">
        <v>32</v>
      </c>
      <c r="AX367" s="14" t="s">
        <v>84</v>
      </c>
      <c r="AY367" s="164" t="s">
        <v>195</v>
      </c>
    </row>
    <row r="368" spans="2:65" s="1" customFormat="1" ht="16.5" customHeight="1">
      <c r="B368" s="32"/>
      <c r="C368" s="136" t="s">
        <v>502</v>
      </c>
      <c r="D368" s="136" t="s">
        <v>197</v>
      </c>
      <c r="E368" s="137" t="s">
        <v>829</v>
      </c>
      <c r="F368" s="138" t="s">
        <v>830</v>
      </c>
      <c r="G368" s="139" t="s">
        <v>200</v>
      </c>
      <c r="H368" s="140">
        <v>584.43299999999999</v>
      </c>
      <c r="I368" s="141"/>
      <c r="J368" s="142">
        <f>ROUND(I368*H368,2)</f>
        <v>0</v>
      </c>
      <c r="K368" s="138" t="s">
        <v>201</v>
      </c>
      <c r="L368" s="32"/>
      <c r="M368" s="143" t="s">
        <v>1</v>
      </c>
      <c r="N368" s="144" t="s">
        <v>42</v>
      </c>
      <c r="P368" s="145">
        <f>O368*H368</f>
        <v>0</v>
      </c>
      <c r="Q368" s="145">
        <v>9.8999999999999999E-4</v>
      </c>
      <c r="R368" s="145">
        <f>Q368*H368</f>
        <v>0.57858867000000003</v>
      </c>
      <c r="S368" s="145">
        <v>6.0000000000000002E-5</v>
      </c>
      <c r="T368" s="146">
        <f>S368*H368</f>
        <v>3.5065980000000004E-2</v>
      </c>
      <c r="AR368" s="147" t="s">
        <v>202</v>
      </c>
      <c r="AT368" s="147" t="s">
        <v>197</v>
      </c>
      <c r="AU368" s="147" t="s">
        <v>86</v>
      </c>
      <c r="AY368" s="17" t="s">
        <v>195</v>
      </c>
      <c r="BE368" s="148">
        <f>IF(N368="základní",J368,0)</f>
        <v>0</v>
      </c>
      <c r="BF368" s="148">
        <f>IF(N368="snížená",J368,0)</f>
        <v>0</v>
      </c>
      <c r="BG368" s="148">
        <f>IF(N368="zákl. přenesená",J368,0)</f>
        <v>0</v>
      </c>
      <c r="BH368" s="148">
        <f>IF(N368="sníž. přenesená",J368,0)</f>
        <v>0</v>
      </c>
      <c r="BI368" s="148">
        <f>IF(N368="nulová",J368,0)</f>
        <v>0</v>
      </c>
      <c r="BJ368" s="17" t="s">
        <v>84</v>
      </c>
      <c r="BK368" s="148">
        <f>ROUND(I368*H368,2)</f>
        <v>0</v>
      </c>
      <c r="BL368" s="17" t="s">
        <v>202</v>
      </c>
      <c r="BM368" s="147" t="s">
        <v>831</v>
      </c>
    </row>
    <row r="369" spans="2:65" s="12" customFormat="1" ht="10.199999999999999">
      <c r="B369" s="149"/>
      <c r="D369" s="150" t="s">
        <v>204</v>
      </c>
      <c r="E369" s="151" t="s">
        <v>1</v>
      </c>
      <c r="F369" s="152" t="s">
        <v>832</v>
      </c>
      <c r="H369" s="151" t="s">
        <v>1</v>
      </c>
      <c r="I369" s="153"/>
      <c r="L369" s="149"/>
      <c r="M369" s="154"/>
      <c r="T369" s="155"/>
      <c r="AT369" s="151" t="s">
        <v>204</v>
      </c>
      <c r="AU369" s="151" t="s">
        <v>86</v>
      </c>
      <c r="AV369" s="12" t="s">
        <v>84</v>
      </c>
      <c r="AW369" s="12" t="s">
        <v>32</v>
      </c>
      <c r="AX369" s="12" t="s">
        <v>77</v>
      </c>
      <c r="AY369" s="151" t="s">
        <v>195</v>
      </c>
    </row>
    <row r="370" spans="2:65" s="13" customFormat="1" ht="10.199999999999999">
      <c r="B370" s="156"/>
      <c r="D370" s="150" t="s">
        <v>204</v>
      </c>
      <c r="E370" s="157" t="s">
        <v>1</v>
      </c>
      <c r="F370" s="158" t="s">
        <v>668</v>
      </c>
      <c r="H370" s="159">
        <v>555.05999999999995</v>
      </c>
      <c r="I370" s="160"/>
      <c r="L370" s="156"/>
      <c r="M370" s="161"/>
      <c r="T370" s="162"/>
      <c r="AT370" s="157" t="s">
        <v>204</v>
      </c>
      <c r="AU370" s="157" t="s">
        <v>86</v>
      </c>
      <c r="AV370" s="13" t="s">
        <v>86</v>
      </c>
      <c r="AW370" s="13" t="s">
        <v>32</v>
      </c>
      <c r="AX370" s="13" t="s">
        <v>77</v>
      </c>
      <c r="AY370" s="157" t="s">
        <v>195</v>
      </c>
    </row>
    <row r="371" spans="2:65" s="13" customFormat="1" ht="10.199999999999999">
      <c r="B371" s="156"/>
      <c r="D371" s="150" t="s">
        <v>204</v>
      </c>
      <c r="E371" s="157" t="s">
        <v>1</v>
      </c>
      <c r="F371" s="158" t="s">
        <v>305</v>
      </c>
      <c r="H371" s="159">
        <v>29.373000000000001</v>
      </c>
      <c r="I371" s="160"/>
      <c r="L371" s="156"/>
      <c r="M371" s="161"/>
      <c r="T371" s="162"/>
      <c r="AT371" s="157" t="s">
        <v>204</v>
      </c>
      <c r="AU371" s="157" t="s">
        <v>86</v>
      </c>
      <c r="AV371" s="13" t="s">
        <v>86</v>
      </c>
      <c r="AW371" s="13" t="s">
        <v>32</v>
      </c>
      <c r="AX371" s="13" t="s">
        <v>77</v>
      </c>
      <c r="AY371" s="157" t="s">
        <v>195</v>
      </c>
    </row>
    <row r="372" spans="2:65" s="14" customFormat="1" ht="10.199999999999999">
      <c r="B372" s="163"/>
      <c r="D372" s="150" t="s">
        <v>204</v>
      </c>
      <c r="E372" s="164" t="s">
        <v>1</v>
      </c>
      <c r="F372" s="165" t="s">
        <v>220</v>
      </c>
      <c r="H372" s="166">
        <v>584.43299999999999</v>
      </c>
      <c r="I372" s="167"/>
      <c r="L372" s="163"/>
      <c r="M372" s="168"/>
      <c r="T372" s="169"/>
      <c r="AT372" s="164" t="s">
        <v>204</v>
      </c>
      <c r="AU372" s="164" t="s">
        <v>86</v>
      </c>
      <c r="AV372" s="14" t="s">
        <v>202</v>
      </c>
      <c r="AW372" s="14" t="s">
        <v>32</v>
      </c>
      <c r="AX372" s="14" t="s">
        <v>84</v>
      </c>
      <c r="AY372" s="164" t="s">
        <v>195</v>
      </c>
    </row>
    <row r="373" spans="2:65" s="1" customFormat="1" ht="24.15" customHeight="1">
      <c r="B373" s="32"/>
      <c r="C373" s="136" t="s">
        <v>509</v>
      </c>
      <c r="D373" s="136" t="s">
        <v>197</v>
      </c>
      <c r="E373" s="137" t="s">
        <v>833</v>
      </c>
      <c r="F373" s="138" t="s">
        <v>834</v>
      </c>
      <c r="G373" s="139" t="s">
        <v>200</v>
      </c>
      <c r="H373" s="140">
        <v>529.17499999999995</v>
      </c>
      <c r="I373" s="141"/>
      <c r="J373" s="142">
        <f>ROUND(I373*H373,2)</f>
        <v>0</v>
      </c>
      <c r="K373" s="138" t="s">
        <v>201</v>
      </c>
      <c r="L373" s="32"/>
      <c r="M373" s="143" t="s">
        <v>1</v>
      </c>
      <c r="N373" s="144" t="s">
        <v>42</v>
      </c>
      <c r="P373" s="145">
        <f>O373*H373</f>
        <v>0</v>
      </c>
      <c r="Q373" s="145">
        <v>7.3499999999999998E-3</v>
      </c>
      <c r="R373" s="145">
        <f>Q373*H373</f>
        <v>3.8894362499999997</v>
      </c>
      <c r="S373" s="145">
        <v>0</v>
      </c>
      <c r="T373" s="146">
        <f>S373*H373</f>
        <v>0</v>
      </c>
      <c r="AR373" s="147" t="s">
        <v>202</v>
      </c>
      <c r="AT373" s="147" t="s">
        <v>197</v>
      </c>
      <c r="AU373" s="147" t="s">
        <v>86</v>
      </c>
      <c r="AY373" s="17" t="s">
        <v>195</v>
      </c>
      <c r="BE373" s="148">
        <f>IF(N373="základní",J373,0)</f>
        <v>0</v>
      </c>
      <c r="BF373" s="148">
        <f>IF(N373="snížená",J373,0)</f>
        <v>0</v>
      </c>
      <c r="BG373" s="148">
        <f>IF(N373="zákl. přenesená",J373,0)</f>
        <v>0</v>
      </c>
      <c r="BH373" s="148">
        <f>IF(N373="sníž. přenesená",J373,0)</f>
        <v>0</v>
      </c>
      <c r="BI373" s="148">
        <f>IF(N373="nulová",J373,0)</f>
        <v>0</v>
      </c>
      <c r="BJ373" s="17" t="s">
        <v>84</v>
      </c>
      <c r="BK373" s="148">
        <f>ROUND(I373*H373,2)</f>
        <v>0</v>
      </c>
      <c r="BL373" s="17" t="s">
        <v>202</v>
      </c>
      <c r="BM373" s="147" t="s">
        <v>835</v>
      </c>
    </row>
    <row r="374" spans="2:65" s="13" customFormat="1" ht="10.199999999999999">
      <c r="B374" s="156"/>
      <c r="D374" s="150" t="s">
        <v>204</v>
      </c>
      <c r="E374" s="157" t="s">
        <v>1</v>
      </c>
      <c r="F374" s="158" t="s">
        <v>836</v>
      </c>
      <c r="H374" s="159">
        <v>529.17499999999995</v>
      </c>
      <c r="I374" s="160"/>
      <c r="L374" s="156"/>
      <c r="M374" s="161"/>
      <c r="T374" s="162"/>
      <c r="AT374" s="157" t="s">
        <v>204</v>
      </c>
      <c r="AU374" s="157" t="s">
        <v>86</v>
      </c>
      <c r="AV374" s="13" t="s">
        <v>86</v>
      </c>
      <c r="AW374" s="13" t="s">
        <v>32</v>
      </c>
      <c r="AX374" s="13" t="s">
        <v>84</v>
      </c>
      <c r="AY374" s="157" t="s">
        <v>195</v>
      </c>
    </row>
    <row r="375" spans="2:65" s="1" customFormat="1" ht="16.5" customHeight="1">
      <c r="B375" s="32"/>
      <c r="C375" s="136" t="s">
        <v>513</v>
      </c>
      <c r="D375" s="136" t="s">
        <v>197</v>
      </c>
      <c r="E375" s="137" t="s">
        <v>837</v>
      </c>
      <c r="F375" s="138" t="s">
        <v>838</v>
      </c>
      <c r="G375" s="139" t="s">
        <v>200</v>
      </c>
      <c r="H375" s="140">
        <v>529.17499999999995</v>
      </c>
      <c r="I375" s="141"/>
      <c r="J375" s="142">
        <f>ROUND(I375*H375,2)</f>
        <v>0</v>
      </c>
      <c r="K375" s="138" t="s">
        <v>201</v>
      </c>
      <c r="L375" s="32"/>
      <c r="M375" s="143" t="s">
        <v>1</v>
      </c>
      <c r="N375" s="144" t="s">
        <v>42</v>
      </c>
      <c r="P375" s="145">
        <f>O375*H375</f>
        <v>0</v>
      </c>
      <c r="Q375" s="145">
        <v>2.5999999999999998E-4</v>
      </c>
      <c r="R375" s="145">
        <f>Q375*H375</f>
        <v>0.13758549999999997</v>
      </c>
      <c r="S375" s="145">
        <v>0</v>
      </c>
      <c r="T375" s="146">
        <f>S375*H375</f>
        <v>0</v>
      </c>
      <c r="AR375" s="147" t="s">
        <v>202</v>
      </c>
      <c r="AT375" s="147" t="s">
        <v>197</v>
      </c>
      <c r="AU375" s="147" t="s">
        <v>86</v>
      </c>
      <c r="AY375" s="17" t="s">
        <v>195</v>
      </c>
      <c r="BE375" s="148">
        <f>IF(N375="základní",J375,0)</f>
        <v>0</v>
      </c>
      <c r="BF375" s="148">
        <f>IF(N375="snížená",J375,0)</f>
        <v>0</v>
      </c>
      <c r="BG375" s="148">
        <f>IF(N375="zákl. přenesená",J375,0)</f>
        <v>0</v>
      </c>
      <c r="BH375" s="148">
        <f>IF(N375="sníž. přenesená",J375,0)</f>
        <v>0</v>
      </c>
      <c r="BI375" s="148">
        <f>IF(N375="nulová",J375,0)</f>
        <v>0</v>
      </c>
      <c r="BJ375" s="17" t="s">
        <v>84</v>
      </c>
      <c r="BK375" s="148">
        <f>ROUND(I375*H375,2)</f>
        <v>0</v>
      </c>
      <c r="BL375" s="17" t="s">
        <v>202</v>
      </c>
      <c r="BM375" s="147" t="s">
        <v>839</v>
      </c>
    </row>
    <row r="376" spans="2:65" s="13" customFormat="1" ht="10.199999999999999">
      <c r="B376" s="156"/>
      <c r="D376" s="150" t="s">
        <v>204</v>
      </c>
      <c r="E376" s="157" t="s">
        <v>1</v>
      </c>
      <c r="F376" s="158" t="s">
        <v>836</v>
      </c>
      <c r="H376" s="159">
        <v>529.17499999999995</v>
      </c>
      <c r="I376" s="160"/>
      <c r="L376" s="156"/>
      <c r="M376" s="161"/>
      <c r="T376" s="162"/>
      <c r="AT376" s="157" t="s">
        <v>204</v>
      </c>
      <c r="AU376" s="157" t="s">
        <v>86</v>
      </c>
      <c r="AV376" s="13" t="s">
        <v>86</v>
      </c>
      <c r="AW376" s="13" t="s">
        <v>32</v>
      </c>
      <c r="AX376" s="13" t="s">
        <v>84</v>
      </c>
      <c r="AY376" s="157" t="s">
        <v>195</v>
      </c>
    </row>
    <row r="377" spans="2:65" s="1" customFormat="1" ht="24.15" customHeight="1">
      <c r="B377" s="32"/>
      <c r="C377" s="136" t="s">
        <v>520</v>
      </c>
      <c r="D377" s="136" t="s">
        <v>197</v>
      </c>
      <c r="E377" s="137" t="s">
        <v>840</v>
      </c>
      <c r="F377" s="138" t="s">
        <v>841</v>
      </c>
      <c r="G377" s="139" t="s">
        <v>200</v>
      </c>
      <c r="H377" s="140">
        <v>529.17499999999995</v>
      </c>
      <c r="I377" s="141"/>
      <c r="J377" s="142">
        <f>ROUND(I377*H377,2)</f>
        <v>0</v>
      </c>
      <c r="K377" s="138" t="s">
        <v>201</v>
      </c>
      <c r="L377" s="32"/>
      <c r="M377" s="143" t="s">
        <v>1</v>
      </c>
      <c r="N377" s="144" t="s">
        <v>42</v>
      </c>
      <c r="P377" s="145">
        <f>O377*H377</f>
        <v>0</v>
      </c>
      <c r="Q377" s="145">
        <v>4.3800000000000002E-3</v>
      </c>
      <c r="R377" s="145">
        <f>Q377*H377</f>
        <v>2.3177865</v>
      </c>
      <c r="S377" s="145">
        <v>0</v>
      </c>
      <c r="T377" s="146">
        <f>S377*H377</f>
        <v>0</v>
      </c>
      <c r="AR377" s="147" t="s">
        <v>202</v>
      </c>
      <c r="AT377" s="147" t="s">
        <v>197</v>
      </c>
      <c r="AU377" s="147" t="s">
        <v>86</v>
      </c>
      <c r="AY377" s="17" t="s">
        <v>195</v>
      </c>
      <c r="BE377" s="148">
        <f>IF(N377="základní",J377,0)</f>
        <v>0</v>
      </c>
      <c r="BF377" s="148">
        <f>IF(N377="snížená",J377,0)</f>
        <v>0</v>
      </c>
      <c r="BG377" s="148">
        <f>IF(N377="zákl. přenesená",J377,0)</f>
        <v>0</v>
      </c>
      <c r="BH377" s="148">
        <f>IF(N377="sníž. přenesená",J377,0)</f>
        <v>0</v>
      </c>
      <c r="BI377" s="148">
        <f>IF(N377="nulová",J377,0)</f>
        <v>0</v>
      </c>
      <c r="BJ377" s="17" t="s">
        <v>84</v>
      </c>
      <c r="BK377" s="148">
        <f>ROUND(I377*H377,2)</f>
        <v>0</v>
      </c>
      <c r="BL377" s="17" t="s">
        <v>202</v>
      </c>
      <c r="BM377" s="147" t="s">
        <v>842</v>
      </c>
    </row>
    <row r="378" spans="2:65" s="12" customFormat="1" ht="10.199999999999999">
      <c r="B378" s="149"/>
      <c r="D378" s="150" t="s">
        <v>204</v>
      </c>
      <c r="E378" s="151" t="s">
        <v>1</v>
      </c>
      <c r="F378" s="152" t="s">
        <v>806</v>
      </c>
      <c r="H378" s="151" t="s">
        <v>1</v>
      </c>
      <c r="I378" s="153"/>
      <c r="L378" s="149"/>
      <c r="M378" s="154"/>
      <c r="T378" s="155"/>
      <c r="AT378" s="151" t="s">
        <v>204</v>
      </c>
      <c r="AU378" s="151" t="s">
        <v>86</v>
      </c>
      <c r="AV378" s="12" t="s">
        <v>84</v>
      </c>
      <c r="AW378" s="12" t="s">
        <v>32</v>
      </c>
      <c r="AX378" s="12" t="s">
        <v>77</v>
      </c>
      <c r="AY378" s="151" t="s">
        <v>195</v>
      </c>
    </row>
    <row r="379" spans="2:65" s="12" customFormat="1" ht="10.199999999999999">
      <c r="B379" s="149"/>
      <c r="D379" s="150" t="s">
        <v>204</v>
      </c>
      <c r="E379" s="151" t="s">
        <v>1</v>
      </c>
      <c r="F379" s="152" t="s">
        <v>843</v>
      </c>
      <c r="H379" s="151" t="s">
        <v>1</v>
      </c>
      <c r="I379" s="153"/>
      <c r="L379" s="149"/>
      <c r="M379" s="154"/>
      <c r="T379" s="155"/>
      <c r="AT379" s="151" t="s">
        <v>204</v>
      </c>
      <c r="AU379" s="151" t="s">
        <v>86</v>
      </c>
      <c r="AV379" s="12" t="s">
        <v>84</v>
      </c>
      <c r="AW379" s="12" t="s">
        <v>32</v>
      </c>
      <c r="AX379" s="12" t="s">
        <v>77</v>
      </c>
      <c r="AY379" s="151" t="s">
        <v>195</v>
      </c>
    </row>
    <row r="380" spans="2:65" s="13" customFormat="1" ht="10.199999999999999">
      <c r="B380" s="156"/>
      <c r="D380" s="150" t="s">
        <v>204</v>
      </c>
      <c r="E380" s="157" t="s">
        <v>1</v>
      </c>
      <c r="F380" s="158" t="s">
        <v>844</v>
      </c>
      <c r="H380" s="159">
        <v>58.207999999999998</v>
      </c>
      <c r="I380" s="160"/>
      <c r="L380" s="156"/>
      <c r="M380" s="161"/>
      <c r="T380" s="162"/>
      <c r="AT380" s="157" t="s">
        <v>204</v>
      </c>
      <c r="AU380" s="157" t="s">
        <v>86</v>
      </c>
      <c r="AV380" s="13" t="s">
        <v>86</v>
      </c>
      <c r="AW380" s="13" t="s">
        <v>32</v>
      </c>
      <c r="AX380" s="13" t="s">
        <v>77</v>
      </c>
      <c r="AY380" s="157" t="s">
        <v>195</v>
      </c>
    </row>
    <row r="381" spans="2:65" s="12" customFormat="1" ht="10.199999999999999">
      <c r="B381" s="149"/>
      <c r="D381" s="150" t="s">
        <v>204</v>
      </c>
      <c r="E381" s="151" t="s">
        <v>1</v>
      </c>
      <c r="F381" s="152" t="s">
        <v>845</v>
      </c>
      <c r="H381" s="151" t="s">
        <v>1</v>
      </c>
      <c r="I381" s="153"/>
      <c r="L381" s="149"/>
      <c r="M381" s="154"/>
      <c r="T381" s="155"/>
      <c r="AT381" s="151" t="s">
        <v>204</v>
      </c>
      <c r="AU381" s="151" t="s">
        <v>86</v>
      </c>
      <c r="AV381" s="12" t="s">
        <v>84</v>
      </c>
      <c r="AW381" s="12" t="s">
        <v>32</v>
      </c>
      <c r="AX381" s="12" t="s">
        <v>77</v>
      </c>
      <c r="AY381" s="151" t="s">
        <v>195</v>
      </c>
    </row>
    <row r="382" spans="2:65" s="13" customFormat="1" ht="10.199999999999999">
      <c r="B382" s="156"/>
      <c r="D382" s="150" t="s">
        <v>204</v>
      </c>
      <c r="E382" s="157" t="s">
        <v>1</v>
      </c>
      <c r="F382" s="158" t="s">
        <v>846</v>
      </c>
      <c r="H382" s="159">
        <v>36.380000000000003</v>
      </c>
      <c r="I382" s="160"/>
      <c r="L382" s="156"/>
      <c r="M382" s="161"/>
      <c r="T382" s="162"/>
      <c r="AT382" s="157" t="s">
        <v>204</v>
      </c>
      <c r="AU382" s="157" t="s">
        <v>86</v>
      </c>
      <c r="AV382" s="13" t="s">
        <v>86</v>
      </c>
      <c r="AW382" s="13" t="s">
        <v>32</v>
      </c>
      <c r="AX382" s="13" t="s">
        <v>77</v>
      </c>
      <c r="AY382" s="157" t="s">
        <v>195</v>
      </c>
    </row>
    <row r="383" spans="2:65" s="12" customFormat="1" ht="10.199999999999999">
      <c r="B383" s="149"/>
      <c r="D383" s="150" t="s">
        <v>204</v>
      </c>
      <c r="E383" s="151" t="s">
        <v>1</v>
      </c>
      <c r="F383" s="152" t="s">
        <v>847</v>
      </c>
      <c r="H383" s="151" t="s">
        <v>1</v>
      </c>
      <c r="I383" s="153"/>
      <c r="L383" s="149"/>
      <c r="M383" s="154"/>
      <c r="T383" s="155"/>
      <c r="AT383" s="151" t="s">
        <v>204</v>
      </c>
      <c r="AU383" s="151" t="s">
        <v>86</v>
      </c>
      <c r="AV383" s="12" t="s">
        <v>84</v>
      </c>
      <c r="AW383" s="12" t="s">
        <v>32</v>
      </c>
      <c r="AX383" s="12" t="s">
        <v>77</v>
      </c>
      <c r="AY383" s="151" t="s">
        <v>195</v>
      </c>
    </row>
    <row r="384" spans="2:65" s="13" customFormat="1" ht="10.199999999999999">
      <c r="B384" s="156"/>
      <c r="D384" s="150" t="s">
        <v>204</v>
      </c>
      <c r="E384" s="157" t="s">
        <v>1</v>
      </c>
      <c r="F384" s="158" t="s">
        <v>848</v>
      </c>
      <c r="H384" s="159">
        <v>321.96300000000002</v>
      </c>
      <c r="I384" s="160"/>
      <c r="L384" s="156"/>
      <c r="M384" s="161"/>
      <c r="T384" s="162"/>
      <c r="AT384" s="157" t="s">
        <v>204</v>
      </c>
      <c r="AU384" s="157" t="s">
        <v>86</v>
      </c>
      <c r="AV384" s="13" t="s">
        <v>86</v>
      </c>
      <c r="AW384" s="13" t="s">
        <v>32</v>
      </c>
      <c r="AX384" s="13" t="s">
        <v>77</v>
      </c>
      <c r="AY384" s="157" t="s">
        <v>195</v>
      </c>
    </row>
    <row r="385" spans="2:65" s="13" customFormat="1" ht="10.199999999999999">
      <c r="B385" s="156"/>
      <c r="D385" s="150" t="s">
        <v>204</v>
      </c>
      <c r="E385" s="157" t="s">
        <v>1</v>
      </c>
      <c r="F385" s="158" t="s">
        <v>849</v>
      </c>
      <c r="H385" s="159">
        <v>26.8</v>
      </c>
      <c r="I385" s="160"/>
      <c r="L385" s="156"/>
      <c r="M385" s="161"/>
      <c r="T385" s="162"/>
      <c r="AT385" s="157" t="s">
        <v>204</v>
      </c>
      <c r="AU385" s="157" t="s">
        <v>86</v>
      </c>
      <c r="AV385" s="13" t="s">
        <v>86</v>
      </c>
      <c r="AW385" s="13" t="s">
        <v>32</v>
      </c>
      <c r="AX385" s="13" t="s">
        <v>77</v>
      </c>
      <c r="AY385" s="157" t="s">
        <v>195</v>
      </c>
    </row>
    <row r="386" spans="2:65" s="12" customFormat="1" ht="10.199999999999999">
      <c r="B386" s="149"/>
      <c r="D386" s="150" t="s">
        <v>204</v>
      </c>
      <c r="E386" s="151" t="s">
        <v>1</v>
      </c>
      <c r="F386" s="152" t="s">
        <v>850</v>
      </c>
      <c r="H386" s="151" t="s">
        <v>1</v>
      </c>
      <c r="I386" s="153"/>
      <c r="L386" s="149"/>
      <c r="M386" s="154"/>
      <c r="T386" s="155"/>
      <c r="AT386" s="151" t="s">
        <v>204</v>
      </c>
      <c r="AU386" s="151" t="s">
        <v>86</v>
      </c>
      <c r="AV386" s="12" t="s">
        <v>84</v>
      </c>
      <c r="AW386" s="12" t="s">
        <v>32</v>
      </c>
      <c r="AX386" s="12" t="s">
        <v>77</v>
      </c>
      <c r="AY386" s="151" t="s">
        <v>195</v>
      </c>
    </row>
    <row r="387" spans="2:65" s="13" customFormat="1" ht="10.199999999999999">
      <c r="B387" s="156"/>
      <c r="D387" s="150" t="s">
        <v>204</v>
      </c>
      <c r="E387" s="157" t="s">
        <v>1</v>
      </c>
      <c r="F387" s="158" t="s">
        <v>851</v>
      </c>
      <c r="H387" s="159">
        <v>22.975000000000001</v>
      </c>
      <c r="I387" s="160"/>
      <c r="L387" s="156"/>
      <c r="M387" s="161"/>
      <c r="T387" s="162"/>
      <c r="AT387" s="157" t="s">
        <v>204</v>
      </c>
      <c r="AU387" s="157" t="s">
        <v>86</v>
      </c>
      <c r="AV387" s="13" t="s">
        <v>86</v>
      </c>
      <c r="AW387" s="13" t="s">
        <v>32</v>
      </c>
      <c r="AX387" s="13" t="s">
        <v>77</v>
      </c>
      <c r="AY387" s="157" t="s">
        <v>195</v>
      </c>
    </row>
    <row r="388" spans="2:65" s="13" customFormat="1" ht="10.199999999999999">
      <c r="B388" s="156"/>
      <c r="D388" s="150" t="s">
        <v>204</v>
      </c>
      <c r="E388" s="157" t="s">
        <v>1</v>
      </c>
      <c r="F388" s="158" t="s">
        <v>852</v>
      </c>
      <c r="H388" s="159">
        <v>-15.75</v>
      </c>
      <c r="I388" s="160"/>
      <c r="L388" s="156"/>
      <c r="M388" s="161"/>
      <c r="T388" s="162"/>
      <c r="AT388" s="157" t="s">
        <v>204</v>
      </c>
      <c r="AU388" s="157" t="s">
        <v>86</v>
      </c>
      <c r="AV388" s="13" t="s">
        <v>86</v>
      </c>
      <c r="AW388" s="13" t="s">
        <v>32</v>
      </c>
      <c r="AX388" s="13" t="s">
        <v>77</v>
      </c>
      <c r="AY388" s="157" t="s">
        <v>195</v>
      </c>
    </row>
    <row r="389" spans="2:65" s="13" customFormat="1" ht="10.199999999999999">
      <c r="B389" s="156"/>
      <c r="D389" s="150" t="s">
        <v>204</v>
      </c>
      <c r="E389" s="157" t="s">
        <v>1</v>
      </c>
      <c r="F389" s="158" t="s">
        <v>853</v>
      </c>
      <c r="H389" s="159">
        <v>2.8</v>
      </c>
      <c r="I389" s="160"/>
      <c r="L389" s="156"/>
      <c r="M389" s="161"/>
      <c r="T389" s="162"/>
      <c r="AT389" s="157" t="s">
        <v>204</v>
      </c>
      <c r="AU389" s="157" t="s">
        <v>86</v>
      </c>
      <c r="AV389" s="13" t="s">
        <v>86</v>
      </c>
      <c r="AW389" s="13" t="s">
        <v>32</v>
      </c>
      <c r="AX389" s="13" t="s">
        <v>77</v>
      </c>
      <c r="AY389" s="157" t="s">
        <v>195</v>
      </c>
    </row>
    <row r="390" spans="2:65" s="12" customFormat="1" ht="10.199999999999999">
      <c r="B390" s="149"/>
      <c r="D390" s="150" t="s">
        <v>204</v>
      </c>
      <c r="E390" s="151" t="s">
        <v>1</v>
      </c>
      <c r="F390" s="152" t="s">
        <v>854</v>
      </c>
      <c r="H390" s="151" t="s">
        <v>1</v>
      </c>
      <c r="I390" s="153"/>
      <c r="L390" s="149"/>
      <c r="M390" s="154"/>
      <c r="T390" s="155"/>
      <c r="AT390" s="151" t="s">
        <v>204</v>
      </c>
      <c r="AU390" s="151" t="s">
        <v>86</v>
      </c>
      <c r="AV390" s="12" t="s">
        <v>84</v>
      </c>
      <c r="AW390" s="12" t="s">
        <v>32</v>
      </c>
      <c r="AX390" s="12" t="s">
        <v>77</v>
      </c>
      <c r="AY390" s="151" t="s">
        <v>195</v>
      </c>
    </row>
    <row r="391" spans="2:65" s="13" customFormat="1" ht="10.199999999999999">
      <c r="B391" s="156"/>
      <c r="D391" s="150" t="s">
        <v>204</v>
      </c>
      <c r="E391" s="157" t="s">
        <v>1</v>
      </c>
      <c r="F391" s="158" t="s">
        <v>855</v>
      </c>
      <c r="H391" s="159">
        <v>152.554</v>
      </c>
      <c r="I391" s="160"/>
      <c r="L391" s="156"/>
      <c r="M391" s="161"/>
      <c r="T391" s="162"/>
      <c r="AT391" s="157" t="s">
        <v>204</v>
      </c>
      <c r="AU391" s="157" t="s">
        <v>86</v>
      </c>
      <c r="AV391" s="13" t="s">
        <v>86</v>
      </c>
      <c r="AW391" s="13" t="s">
        <v>32</v>
      </c>
      <c r="AX391" s="13" t="s">
        <v>77</v>
      </c>
      <c r="AY391" s="157" t="s">
        <v>195</v>
      </c>
    </row>
    <row r="392" spans="2:65" s="13" customFormat="1" ht="10.199999999999999">
      <c r="B392" s="156"/>
      <c r="D392" s="150" t="s">
        <v>204</v>
      </c>
      <c r="E392" s="157" t="s">
        <v>1</v>
      </c>
      <c r="F392" s="158" t="s">
        <v>856</v>
      </c>
      <c r="H392" s="159">
        <v>-108.675</v>
      </c>
      <c r="I392" s="160"/>
      <c r="L392" s="156"/>
      <c r="M392" s="161"/>
      <c r="T392" s="162"/>
      <c r="AT392" s="157" t="s">
        <v>204</v>
      </c>
      <c r="AU392" s="157" t="s">
        <v>86</v>
      </c>
      <c r="AV392" s="13" t="s">
        <v>86</v>
      </c>
      <c r="AW392" s="13" t="s">
        <v>32</v>
      </c>
      <c r="AX392" s="13" t="s">
        <v>77</v>
      </c>
      <c r="AY392" s="157" t="s">
        <v>195</v>
      </c>
    </row>
    <row r="393" spans="2:65" s="12" customFormat="1" ht="10.199999999999999">
      <c r="B393" s="149"/>
      <c r="D393" s="150" t="s">
        <v>204</v>
      </c>
      <c r="E393" s="151" t="s">
        <v>1</v>
      </c>
      <c r="F393" s="152" t="s">
        <v>362</v>
      </c>
      <c r="H393" s="151" t="s">
        <v>1</v>
      </c>
      <c r="I393" s="153"/>
      <c r="L393" s="149"/>
      <c r="M393" s="154"/>
      <c r="T393" s="155"/>
      <c r="AT393" s="151" t="s">
        <v>204</v>
      </c>
      <c r="AU393" s="151" t="s">
        <v>86</v>
      </c>
      <c r="AV393" s="12" t="s">
        <v>84</v>
      </c>
      <c r="AW393" s="12" t="s">
        <v>32</v>
      </c>
      <c r="AX393" s="12" t="s">
        <v>77</v>
      </c>
      <c r="AY393" s="151" t="s">
        <v>195</v>
      </c>
    </row>
    <row r="394" spans="2:65" s="13" customFormat="1" ht="10.199999999999999">
      <c r="B394" s="156"/>
      <c r="D394" s="150" t="s">
        <v>204</v>
      </c>
      <c r="E394" s="157" t="s">
        <v>1</v>
      </c>
      <c r="F394" s="158" t="s">
        <v>857</v>
      </c>
      <c r="H394" s="159">
        <v>31.92</v>
      </c>
      <c r="I394" s="160"/>
      <c r="L394" s="156"/>
      <c r="M394" s="161"/>
      <c r="T394" s="162"/>
      <c r="AT394" s="157" t="s">
        <v>204</v>
      </c>
      <c r="AU394" s="157" t="s">
        <v>86</v>
      </c>
      <c r="AV394" s="13" t="s">
        <v>86</v>
      </c>
      <c r="AW394" s="13" t="s">
        <v>32</v>
      </c>
      <c r="AX394" s="13" t="s">
        <v>77</v>
      </c>
      <c r="AY394" s="157" t="s">
        <v>195</v>
      </c>
    </row>
    <row r="395" spans="2:65" s="14" customFormat="1" ht="10.199999999999999">
      <c r="B395" s="163"/>
      <c r="D395" s="150" t="s">
        <v>204</v>
      </c>
      <c r="E395" s="164" t="s">
        <v>1</v>
      </c>
      <c r="F395" s="165" t="s">
        <v>220</v>
      </c>
      <c r="H395" s="166">
        <v>529.17500000000007</v>
      </c>
      <c r="I395" s="167"/>
      <c r="L395" s="163"/>
      <c r="M395" s="168"/>
      <c r="T395" s="169"/>
      <c r="AT395" s="164" t="s">
        <v>204</v>
      </c>
      <c r="AU395" s="164" t="s">
        <v>86</v>
      </c>
      <c r="AV395" s="14" t="s">
        <v>202</v>
      </c>
      <c r="AW395" s="14" t="s">
        <v>32</v>
      </c>
      <c r="AX395" s="14" t="s">
        <v>84</v>
      </c>
      <c r="AY395" s="164" t="s">
        <v>195</v>
      </c>
    </row>
    <row r="396" spans="2:65" s="1" customFormat="1" ht="24.15" customHeight="1">
      <c r="B396" s="32"/>
      <c r="C396" s="136" t="s">
        <v>527</v>
      </c>
      <c r="D396" s="136" t="s">
        <v>197</v>
      </c>
      <c r="E396" s="137" t="s">
        <v>858</v>
      </c>
      <c r="F396" s="138" t="s">
        <v>859</v>
      </c>
      <c r="G396" s="139" t="s">
        <v>329</v>
      </c>
      <c r="H396" s="140">
        <v>290.89999999999998</v>
      </c>
      <c r="I396" s="141"/>
      <c r="J396" s="142">
        <f>ROUND(I396*H396,2)</f>
        <v>0</v>
      </c>
      <c r="K396" s="138" t="s">
        <v>201</v>
      </c>
      <c r="L396" s="32"/>
      <c r="M396" s="143" t="s">
        <v>1</v>
      </c>
      <c r="N396" s="144" t="s">
        <v>42</v>
      </c>
      <c r="P396" s="145">
        <f>O396*H396</f>
        <v>0</v>
      </c>
      <c r="Q396" s="145">
        <v>0</v>
      </c>
      <c r="R396" s="145">
        <f>Q396*H396</f>
        <v>0</v>
      </c>
      <c r="S396" s="145">
        <v>0</v>
      </c>
      <c r="T396" s="146">
        <f>S396*H396</f>
        <v>0</v>
      </c>
      <c r="AR396" s="147" t="s">
        <v>202</v>
      </c>
      <c r="AT396" s="147" t="s">
        <v>197</v>
      </c>
      <c r="AU396" s="147" t="s">
        <v>86</v>
      </c>
      <c r="AY396" s="17" t="s">
        <v>195</v>
      </c>
      <c r="BE396" s="148">
        <f>IF(N396="základní",J396,0)</f>
        <v>0</v>
      </c>
      <c r="BF396" s="148">
        <f>IF(N396="snížená",J396,0)</f>
        <v>0</v>
      </c>
      <c r="BG396" s="148">
        <f>IF(N396="zákl. přenesená",J396,0)</f>
        <v>0</v>
      </c>
      <c r="BH396" s="148">
        <f>IF(N396="sníž. přenesená",J396,0)</f>
        <v>0</v>
      </c>
      <c r="BI396" s="148">
        <f>IF(N396="nulová",J396,0)</f>
        <v>0</v>
      </c>
      <c r="BJ396" s="17" t="s">
        <v>84</v>
      </c>
      <c r="BK396" s="148">
        <f>ROUND(I396*H396,2)</f>
        <v>0</v>
      </c>
      <c r="BL396" s="17" t="s">
        <v>202</v>
      </c>
      <c r="BM396" s="147" t="s">
        <v>860</v>
      </c>
    </row>
    <row r="397" spans="2:65" s="12" customFormat="1" ht="10.199999999999999">
      <c r="B397" s="149"/>
      <c r="D397" s="150" t="s">
        <v>204</v>
      </c>
      <c r="E397" s="151" t="s">
        <v>1</v>
      </c>
      <c r="F397" s="152" t="s">
        <v>827</v>
      </c>
      <c r="H397" s="151" t="s">
        <v>1</v>
      </c>
      <c r="I397" s="153"/>
      <c r="L397" s="149"/>
      <c r="M397" s="154"/>
      <c r="T397" s="155"/>
      <c r="AT397" s="151" t="s">
        <v>204</v>
      </c>
      <c r="AU397" s="151" t="s">
        <v>86</v>
      </c>
      <c r="AV397" s="12" t="s">
        <v>84</v>
      </c>
      <c r="AW397" s="12" t="s">
        <v>32</v>
      </c>
      <c r="AX397" s="12" t="s">
        <v>77</v>
      </c>
      <c r="AY397" s="151" t="s">
        <v>195</v>
      </c>
    </row>
    <row r="398" spans="2:65" s="13" customFormat="1" ht="10.199999999999999">
      <c r="B398" s="156"/>
      <c r="D398" s="150" t="s">
        <v>204</v>
      </c>
      <c r="E398" s="157" t="s">
        <v>1</v>
      </c>
      <c r="F398" s="158" t="s">
        <v>861</v>
      </c>
      <c r="H398" s="159">
        <v>110.6</v>
      </c>
      <c r="I398" s="160"/>
      <c r="L398" s="156"/>
      <c r="M398" s="161"/>
      <c r="T398" s="162"/>
      <c r="AT398" s="157" t="s">
        <v>204</v>
      </c>
      <c r="AU398" s="157" t="s">
        <v>86</v>
      </c>
      <c r="AV398" s="13" t="s">
        <v>86</v>
      </c>
      <c r="AW398" s="13" t="s">
        <v>32</v>
      </c>
      <c r="AX398" s="13" t="s">
        <v>77</v>
      </c>
      <c r="AY398" s="157" t="s">
        <v>195</v>
      </c>
    </row>
    <row r="399" spans="2:65" s="13" customFormat="1" ht="10.199999999999999">
      <c r="B399" s="156"/>
      <c r="D399" s="150" t="s">
        <v>204</v>
      </c>
      <c r="E399" s="157" t="s">
        <v>1</v>
      </c>
      <c r="F399" s="158" t="s">
        <v>862</v>
      </c>
      <c r="H399" s="159">
        <v>48</v>
      </c>
      <c r="I399" s="160"/>
      <c r="L399" s="156"/>
      <c r="M399" s="161"/>
      <c r="T399" s="162"/>
      <c r="AT399" s="157" t="s">
        <v>204</v>
      </c>
      <c r="AU399" s="157" t="s">
        <v>86</v>
      </c>
      <c r="AV399" s="13" t="s">
        <v>86</v>
      </c>
      <c r="AW399" s="13" t="s">
        <v>32</v>
      </c>
      <c r="AX399" s="13" t="s">
        <v>77</v>
      </c>
      <c r="AY399" s="157" t="s">
        <v>195</v>
      </c>
    </row>
    <row r="400" spans="2:65" s="13" customFormat="1" ht="10.199999999999999">
      <c r="B400" s="156"/>
      <c r="D400" s="150" t="s">
        <v>204</v>
      </c>
      <c r="E400" s="157" t="s">
        <v>1</v>
      </c>
      <c r="F400" s="158" t="s">
        <v>863</v>
      </c>
      <c r="H400" s="159">
        <v>28.8</v>
      </c>
      <c r="I400" s="160"/>
      <c r="L400" s="156"/>
      <c r="M400" s="161"/>
      <c r="T400" s="162"/>
      <c r="AT400" s="157" t="s">
        <v>204</v>
      </c>
      <c r="AU400" s="157" t="s">
        <v>86</v>
      </c>
      <c r="AV400" s="13" t="s">
        <v>86</v>
      </c>
      <c r="AW400" s="13" t="s">
        <v>32</v>
      </c>
      <c r="AX400" s="13" t="s">
        <v>77</v>
      </c>
      <c r="AY400" s="157" t="s">
        <v>195</v>
      </c>
    </row>
    <row r="401" spans="2:65" s="13" customFormat="1" ht="10.199999999999999">
      <c r="B401" s="156"/>
      <c r="D401" s="150" t="s">
        <v>204</v>
      </c>
      <c r="E401" s="157" t="s">
        <v>1</v>
      </c>
      <c r="F401" s="158" t="s">
        <v>864</v>
      </c>
      <c r="H401" s="159">
        <v>36</v>
      </c>
      <c r="I401" s="160"/>
      <c r="L401" s="156"/>
      <c r="M401" s="161"/>
      <c r="T401" s="162"/>
      <c r="AT401" s="157" t="s">
        <v>204</v>
      </c>
      <c r="AU401" s="157" t="s">
        <v>86</v>
      </c>
      <c r="AV401" s="13" t="s">
        <v>86</v>
      </c>
      <c r="AW401" s="13" t="s">
        <v>32</v>
      </c>
      <c r="AX401" s="13" t="s">
        <v>77</v>
      </c>
      <c r="AY401" s="157" t="s">
        <v>195</v>
      </c>
    </row>
    <row r="402" spans="2:65" s="15" customFormat="1" ht="10.199999999999999">
      <c r="B402" s="173"/>
      <c r="D402" s="150" t="s">
        <v>204</v>
      </c>
      <c r="E402" s="174" t="s">
        <v>1</v>
      </c>
      <c r="F402" s="175" t="s">
        <v>281</v>
      </c>
      <c r="H402" s="176">
        <v>223.4</v>
      </c>
      <c r="I402" s="177"/>
      <c r="L402" s="173"/>
      <c r="M402" s="178"/>
      <c r="T402" s="179"/>
      <c r="AT402" s="174" t="s">
        <v>204</v>
      </c>
      <c r="AU402" s="174" t="s">
        <v>86</v>
      </c>
      <c r="AV402" s="15" t="s">
        <v>100</v>
      </c>
      <c r="AW402" s="15" t="s">
        <v>32</v>
      </c>
      <c r="AX402" s="15" t="s">
        <v>77</v>
      </c>
      <c r="AY402" s="174" t="s">
        <v>195</v>
      </c>
    </row>
    <row r="403" spans="2:65" s="12" customFormat="1" ht="10.199999999999999">
      <c r="B403" s="149"/>
      <c r="D403" s="150" t="s">
        <v>204</v>
      </c>
      <c r="E403" s="151" t="s">
        <v>1</v>
      </c>
      <c r="F403" s="152" t="s">
        <v>865</v>
      </c>
      <c r="H403" s="151" t="s">
        <v>1</v>
      </c>
      <c r="I403" s="153"/>
      <c r="L403" s="149"/>
      <c r="M403" s="154"/>
      <c r="T403" s="155"/>
      <c r="AT403" s="151" t="s">
        <v>204</v>
      </c>
      <c r="AU403" s="151" t="s">
        <v>86</v>
      </c>
      <c r="AV403" s="12" t="s">
        <v>84</v>
      </c>
      <c r="AW403" s="12" t="s">
        <v>32</v>
      </c>
      <c r="AX403" s="12" t="s">
        <v>77</v>
      </c>
      <c r="AY403" s="151" t="s">
        <v>195</v>
      </c>
    </row>
    <row r="404" spans="2:65" s="13" customFormat="1" ht="10.199999999999999">
      <c r="B404" s="156"/>
      <c r="D404" s="150" t="s">
        <v>204</v>
      </c>
      <c r="E404" s="157" t="s">
        <v>1</v>
      </c>
      <c r="F404" s="158" t="s">
        <v>866</v>
      </c>
      <c r="H404" s="159">
        <v>31.5</v>
      </c>
      <c r="I404" s="160"/>
      <c r="L404" s="156"/>
      <c r="M404" s="161"/>
      <c r="T404" s="162"/>
      <c r="AT404" s="157" t="s">
        <v>204</v>
      </c>
      <c r="AU404" s="157" t="s">
        <v>86</v>
      </c>
      <c r="AV404" s="13" t="s">
        <v>86</v>
      </c>
      <c r="AW404" s="13" t="s">
        <v>32</v>
      </c>
      <c r="AX404" s="13" t="s">
        <v>77</v>
      </c>
      <c r="AY404" s="157" t="s">
        <v>195</v>
      </c>
    </row>
    <row r="405" spans="2:65" s="13" customFormat="1" ht="10.199999999999999">
      <c r="B405" s="156"/>
      <c r="D405" s="150" t="s">
        <v>204</v>
      </c>
      <c r="E405" s="157" t="s">
        <v>1</v>
      </c>
      <c r="F405" s="158" t="s">
        <v>471</v>
      </c>
      <c r="H405" s="159">
        <v>36</v>
      </c>
      <c r="I405" s="160"/>
      <c r="L405" s="156"/>
      <c r="M405" s="161"/>
      <c r="T405" s="162"/>
      <c r="AT405" s="157" t="s">
        <v>204</v>
      </c>
      <c r="AU405" s="157" t="s">
        <v>86</v>
      </c>
      <c r="AV405" s="13" t="s">
        <v>86</v>
      </c>
      <c r="AW405" s="13" t="s">
        <v>32</v>
      </c>
      <c r="AX405" s="13" t="s">
        <v>77</v>
      </c>
      <c r="AY405" s="157" t="s">
        <v>195</v>
      </c>
    </row>
    <row r="406" spans="2:65" s="15" customFormat="1" ht="10.199999999999999">
      <c r="B406" s="173"/>
      <c r="D406" s="150" t="s">
        <v>204</v>
      </c>
      <c r="E406" s="174" t="s">
        <v>1</v>
      </c>
      <c r="F406" s="175" t="s">
        <v>281</v>
      </c>
      <c r="H406" s="176">
        <v>67.5</v>
      </c>
      <c r="I406" s="177"/>
      <c r="L406" s="173"/>
      <c r="M406" s="178"/>
      <c r="T406" s="179"/>
      <c r="AT406" s="174" t="s">
        <v>204</v>
      </c>
      <c r="AU406" s="174" t="s">
        <v>86</v>
      </c>
      <c r="AV406" s="15" t="s">
        <v>100</v>
      </c>
      <c r="AW406" s="15" t="s">
        <v>32</v>
      </c>
      <c r="AX406" s="15" t="s">
        <v>77</v>
      </c>
      <c r="AY406" s="174" t="s">
        <v>195</v>
      </c>
    </row>
    <row r="407" spans="2:65" s="14" customFormat="1" ht="10.199999999999999">
      <c r="B407" s="163"/>
      <c r="D407" s="150" t="s">
        <v>204</v>
      </c>
      <c r="E407" s="164" t="s">
        <v>1</v>
      </c>
      <c r="F407" s="165" t="s">
        <v>220</v>
      </c>
      <c r="H407" s="166">
        <v>290.89999999999998</v>
      </c>
      <c r="I407" s="167"/>
      <c r="L407" s="163"/>
      <c r="M407" s="168"/>
      <c r="T407" s="169"/>
      <c r="AT407" s="164" t="s">
        <v>204</v>
      </c>
      <c r="AU407" s="164" t="s">
        <v>86</v>
      </c>
      <c r="AV407" s="14" t="s">
        <v>202</v>
      </c>
      <c r="AW407" s="14" t="s">
        <v>32</v>
      </c>
      <c r="AX407" s="14" t="s">
        <v>84</v>
      </c>
      <c r="AY407" s="164" t="s">
        <v>195</v>
      </c>
    </row>
    <row r="408" spans="2:65" s="1" customFormat="1" ht="16.5" customHeight="1">
      <c r="B408" s="32"/>
      <c r="C408" s="183" t="s">
        <v>533</v>
      </c>
      <c r="D408" s="183" t="s">
        <v>612</v>
      </c>
      <c r="E408" s="184" t="s">
        <v>867</v>
      </c>
      <c r="F408" s="185" t="s">
        <v>868</v>
      </c>
      <c r="G408" s="186" t="s">
        <v>329</v>
      </c>
      <c r="H408" s="187">
        <v>245.74</v>
      </c>
      <c r="I408" s="188"/>
      <c r="J408" s="189">
        <f>ROUND(I408*H408,2)</f>
        <v>0</v>
      </c>
      <c r="K408" s="185" t="s">
        <v>201</v>
      </c>
      <c r="L408" s="190"/>
      <c r="M408" s="191" t="s">
        <v>1</v>
      </c>
      <c r="N408" s="192" t="s">
        <v>42</v>
      </c>
      <c r="P408" s="145">
        <f>O408*H408</f>
        <v>0</v>
      </c>
      <c r="Q408" s="145">
        <v>1E-4</v>
      </c>
      <c r="R408" s="145">
        <f>Q408*H408</f>
        <v>2.4574000000000002E-2</v>
      </c>
      <c r="S408" s="145">
        <v>0</v>
      </c>
      <c r="T408" s="146">
        <f>S408*H408</f>
        <v>0</v>
      </c>
      <c r="AR408" s="147" t="s">
        <v>240</v>
      </c>
      <c r="AT408" s="147" t="s">
        <v>612</v>
      </c>
      <c r="AU408" s="147" t="s">
        <v>86</v>
      </c>
      <c r="AY408" s="17" t="s">
        <v>195</v>
      </c>
      <c r="BE408" s="148">
        <f>IF(N408="základní",J408,0)</f>
        <v>0</v>
      </c>
      <c r="BF408" s="148">
        <f>IF(N408="snížená",J408,0)</f>
        <v>0</v>
      </c>
      <c r="BG408" s="148">
        <f>IF(N408="zákl. přenesená",J408,0)</f>
        <v>0</v>
      </c>
      <c r="BH408" s="148">
        <f>IF(N408="sníž. přenesená",J408,0)</f>
        <v>0</v>
      </c>
      <c r="BI408" s="148">
        <f>IF(N408="nulová",J408,0)</f>
        <v>0</v>
      </c>
      <c r="BJ408" s="17" t="s">
        <v>84</v>
      </c>
      <c r="BK408" s="148">
        <f>ROUND(I408*H408,2)</f>
        <v>0</v>
      </c>
      <c r="BL408" s="17" t="s">
        <v>202</v>
      </c>
      <c r="BM408" s="147" t="s">
        <v>869</v>
      </c>
    </row>
    <row r="409" spans="2:65" s="13" customFormat="1" ht="10.199999999999999">
      <c r="B409" s="156"/>
      <c r="D409" s="150" t="s">
        <v>204</v>
      </c>
      <c r="E409" s="157" t="s">
        <v>1</v>
      </c>
      <c r="F409" s="158" t="s">
        <v>870</v>
      </c>
      <c r="H409" s="159">
        <v>223.4</v>
      </c>
      <c r="I409" s="160"/>
      <c r="L409" s="156"/>
      <c r="M409" s="161"/>
      <c r="T409" s="162"/>
      <c r="AT409" s="157" t="s">
        <v>204</v>
      </c>
      <c r="AU409" s="157" t="s">
        <v>86</v>
      </c>
      <c r="AV409" s="13" t="s">
        <v>86</v>
      </c>
      <c r="AW409" s="13" t="s">
        <v>32</v>
      </c>
      <c r="AX409" s="13" t="s">
        <v>84</v>
      </c>
      <c r="AY409" s="157" t="s">
        <v>195</v>
      </c>
    </row>
    <row r="410" spans="2:65" s="13" customFormat="1" ht="10.199999999999999">
      <c r="B410" s="156"/>
      <c r="D410" s="150" t="s">
        <v>204</v>
      </c>
      <c r="F410" s="158" t="s">
        <v>871</v>
      </c>
      <c r="H410" s="159">
        <v>245.74</v>
      </c>
      <c r="I410" s="160"/>
      <c r="L410" s="156"/>
      <c r="M410" s="161"/>
      <c r="T410" s="162"/>
      <c r="AT410" s="157" t="s">
        <v>204</v>
      </c>
      <c r="AU410" s="157" t="s">
        <v>86</v>
      </c>
      <c r="AV410" s="13" t="s">
        <v>86</v>
      </c>
      <c r="AW410" s="13" t="s">
        <v>4</v>
      </c>
      <c r="AX410" s="13" t="s">
        <v>84</v>
      </c>
      <c r="AY410" s="157" t="s">
        <v>195</v>
      </c>
    </row>
    <row r="411" spans="2:65" s="1" customFormat="1" ht="24.15" customHeight="1">
      <c r="B411" s="32"/>
      <c r="C411" s="183" t="s">
        <v>537</v>
      </c>
      <c r="D411" s="183" t="s">
        <v>612</v>
      </c>
      <c r="E411" s="184" t="s">
        <v>872</v>
      </c>
      <c r="F411" s="185" t="s">
        <v>873</v>
      </c>
      <c r="G411" s="186" t="s">
        <v>329</v>
      </c>
      <c r="H411" s="187">
        <v>74.25</v>
      </c>
      <c r="I411" s="188"/>
      <c r="J411" s="189">
        <f>ROUND(I411*H411,2)</f>
        <v>0</v>
      </c>
      <c r="K411" s="185" t="s">
        <v>201</v>
      </c>
      <c r="L411" s="190"/>
      <c r="M411" s="191" t="s">
        <v>1</v>
      </c>
      <c r="N411" s="192" t="s">
        <v>42</v>
      </c>
      <c r="P411" s="145">
        <f>O411*H411</f>
        <v>0</v>
      </c>
      <c r="Q411" s="145">
        <v>2.9999999999999997E-4</v>
      </c>
      <c r="R411" s="145">
        <f>Q411*H411</f>
        <v>2.2275E-2</v>
      </c>
      <c r="S411" s="145">
        <v>0</v>
      </c>
      <c r="T411" s="146">
        <f>S411*H411</f>
        <v>0</v>
      </c>
      <c r="AR411" s="147" t="s">
        <v>240</v>
      </c>
      <c r="AT411" s="147" t="s">
        <v>612</v>
      </c>
      <c r="AU411" s="147" t="s">
        <v>86</v>
      </c>
      <c r="AY411" s="17" t="s">
        <v>195</v>
      </c>
      <c r="BE411" s="148">
        <f>IF(N411="základní",J411,0)</f>
        <v>0</v>
      </c>
      <c r="BF411" s="148">
        <f>IF(N411="snížená",J411,0)</f>
        <v>0</v>
      </c>
      <c r="BG411" s="148">
        <f>IF(N411="zákl. přenesená",J411,0)</f>
        <v>0</v>
      </c>
      <c r="BH411" s="148">
        <f>IF(N411="sníž. přenesená",J411,0)</f>
        <v>0</v>
      </c>
      <c r="BI411" s="148">
        <f>IF(N411="nulová",J411,0)</f>
        <v>0</v>
      </c>
      <c r="BJ411" s="17" t="s">
        <v>84</v>
      </c>
      <c r="BK411" s="148">
        <f>ROUND(I411*H411,2)</f>
        <v>0</v>
      </c>
      <c r="BL411" s="17" t="s">
        <v>202</v>
      </c>
      <c r="BM411" s="147" t="s">
        <v>874</v>
      </c>
    </row>
    <row r="412" spans="2:65" s="12" customFormat="1" ht="10.199999999999999">
      <c r="B412" s="149"/>
      <c r="D412" s="150" t="s">
        <v>204</v>
      </c>
      <c r="E412" s="151" t="s">
        <v>1</v>
      </c>
      <c r="F412" s="152" t="s">
        <v>825</v>
      </c>
      <c r="H412" s="151" t="s">
        <v>1</v>
      </c>
      <c r="I412" s="153"/>
      <c r="L412" s="149"/>
      <c r="M412" s="154"/>
      <c r="T412" s="155"/>
      <c r="AT412" s="151" t="s">
        <v>204</v>
      </c>
      <c r="AU412" s="151" t="s">
        <v>86</v>
      </c>
      <c r="AV412" s="12" t="s">
        <v>84</v>
      </c>
      <c r="AW412" s="12" t="s">
        <v>32</v>
      </c>
      <c r="AX412" s="12" t="s">
        <v>77</v>
      </c>
      <c r="AY412" s="151" t="s">
        <v>195</v>
      </c>
    </row>
    <row r="413" spans="2:65" s="13" customFormat="1" ht="10.199999999999999">
      <c r="B413" s="156"/>
      <c r="D413" s="150" t="s">
        <v>204</v>
      </c>
      <c r="E413" s="157" t="s">
        <v>1</v>
      </c>
      <c r="F413" s="158" t="s">
        <v>875</v>
      </c>
      <c r="H413" s="159">
        <v>67.5</v>
      </c>
      <c r="I413" s="160"/>
      <c r="L413" s="156"/>
      <c r="M413" s="161"/>
      <c r="T413" s="162"/>
      <c r="AT413" s="157" t="s">
        <v>204</v>
      </c>
      <c r="AU413" s="157" t="s">
        <v>86</v>
      </c>
      <c r="AV413" s="13" t="s">
        <v>86</v>
      </c>
      <c r="AW413" s="13" t="s">
        <v>32</v>
      </c>
      <c r="AX413" s="13" t="s">
        <v>84</v>
      </c>
      <c r="AY413" s="157" t="s">
        <v>195</v>
      </c>
    </row>
    <row r="414" spans="2:65" s="13" customFormat="1" ht="10.199999999999999">
      <c r="B414" s="156"/>
      <c r="D414" s="150" t="s">
        <v>204</v>
      </c>
      <c r="F414" s="158" t="s">
        <v>876</v>
      </c>
      <c r="H414" s="159">
        <v>74.25</v>
      </c>
      <c r="I414" s="160"/>
      <c r="L414" s="156"/>
      <c r="M414" s="161"/>
      <c r="T414" s="162"/>
      <c r="AT414" s="157" t="s">
        <v>204</v>
      </c>
      <c r="AU414" s="157" t="s">
        <v>86</v>
      </c>
      <c r="AV414" s="13" t="s">
        <v>86</v>
      </c>
      <c r="AW414" s="13" t="s">
        <v>4</v>
      </c>
      <c r="AX414" s="13" t="s">
        <v>84</v>
      </c>
      <c r="AY414" s="157" t="s">
        <v>195</v>
      </c>
    </row>
    <row r="415" spans="2:65" s="1" customFormat="1" ht="24.15" customHeight="1">
      <c r="B415" s="32"/>
      <c r="C415" s="136" t="s">
        <v>541</v>
      </c>
      <c r="D415" s="136" t="s">
        <v>197</v>
      </c>
      <c r="E415" s="137" t="s">
        <v>877</v>
      </c>
      <c r="F415" s="138" t="s">
        <v>878</v>
      </c>
      <c r="G415" s="139" t="s">
        <v>329</v>
      </c>
      <c r="H415" s="140">
        <v>60</v>
      </c>
      <c r="I415" s="141"/>
      <c r="J415" s="142">
        <f>ROUND(I415*H415,2)</f>
        <v>0</v>
      </c>
      <c r="K415" s="138" t="s">
        <v>201</v>
      </c>
      <c r="L415" s="32"/>
      <c r="M415" s="143" t="s">
        <v>1</v>
      </c>
      <c r="N415" s="144" t="s">
        <v>42</v>
      </c>
      <c r="P415" s="145">
        <f>O415*H415</f>
        <v>0</v>
      </c>
      <c r="Q415" s="145">
        <v>0</v>
      </c>
      <c r="R415" s="145">
        <f>Q415*H415</f>
        <v>0</v>
      </c>
      <c r="S415" s="145">
        <v>0</v>
      </c>
      <c r="T415" s="146">
        <f>S415*H415</f>
        <v>0</v>
      </c>
      <c r="AR415" s="147" t="s">
        <v>202</v>
      </c>
      <c r="AT415" s="147" t="s">
        <v>197</v>
      </c>
      <c r="AU415" s="147" t="s">
        <v>86</v>
      </c>
      <c r="AY415" s="17" t="s">
        <v>195</v>
      </c>
      <c r="BE415" s="148">
        <f>IF(N415="základní",J415,0)</f>
        <v>0</v>
      </c>
      <c r="BF415" s="148">
        <f>IF(N415="snížená",J415,0)</f>
        <v>0</v>
      </c>
      <c r="BG415" s="148">
        <f>IF(N415="zákl. přenesená",J415,0)</f>
        <v>0</v>
      </c>
      <c r="BH415" s="148">
        <f>IF(N415="sníž. přenesená",J415,0)</f>
        <v>0</v>
      </c>
      <c r="BI415" s="148">
        <f>IF(N415="nulová",J415,0)</f>
        <v>0</v>
      </c>
      <c r="BJ415" s="17" t="s">
        <v>84</v>
      </c>
      <c r="BK415" s="148">
        <f>ROUND(I415*H415,2)</f>
        <v>0</v>
      </c>
      <c r="BL415" s="17" t="s">
        <v>202</v>
      </c>
      <c r="BM415" s="147" t="s">
        <v>879</v>
      </c>
    </row>
    <row r="416" spans="2:65" s="12" customFormat="1" ht="10.199999999999999">
      <c r="B416" s="149"/>
      <c r="D416" s="150" t="s">
        <v>204</v>
      </c>
      <c r="E416" s="151" t="s">
        <v>1</v>
      </c>
      <c r="F416" s="152" t="s">
        <v>825</v>
      </c>
      <c r="H416" s="151" t="s">
        <v>1</v>
      </c>
      <c r="I416" s="153"/>
      <c r="L416" s="149"/>
      <c r="M416" s="154"/>
      <c r="T416" s="155"/>
      <c r="AT416" s="151" t="s">
        <v>204</v>
      </c>
      <c r="AU416" s="151" t="s">
        <v>86</v>
      </c>
      <c r="AV416" s="12" t="s">
        <v>84</v>
      </c>
      <c r="AW416" s="12" t="s">
        <v>32</v>
      </c>
      <c r="AX416" s="12" t="s">
        <v>77</v>
      </c>
      <c r="AY416" s="151" t="s">
        <v>195</v>
      </c>
    </row>
    <row r="417" spans="2:65" s="12" customFormat="1" ht="10.199999999999999">
      <c r="B417" s="149"/>
      <c r="D417" s="150" t="s">
        <v>204</v>
      </c>
      <c r="E417" s="151" t="s">
        <v>1</v>
      </c>
      <c r="F417" s="152" t="s">
        <v>362</v>
      </c>
      <c r="H417" s="151" t="s">
        <v>1</v>
      </c>
      <c r="I417" s="153"/>
      <c r="L417" s="149"/>
      <c r="M417" s="154"/>
      <c r="T417" s="155"/>
      <c r="AT417" s="151" t="s">
        <v>204</v>
      </c>
      <c r="AU417" s="151" t="s">
        <v>86</v>
      </c>
      <c r="AV417" s="12" t="s">
        <v>84</v>
      </c>
      <c r="AW417" s="12" t="s">
        <v>32</v>
      </c>
      <c r="AX417" s="12" t="s">
        <v>77</v>
      </c>
      <c r="AY417" s="151" t="s">
        <v>195</v>
      </c>
    </row>
    <row r="418" spans="2:65" s="13" customFormat="1" ht="10.199999999999999">
      <c r="B418" s="156"/>
      <c r="D418" s="150" t="s">
        <v>204</v>
      </c>
      <c r="E418" s="157" t="s">
        <v>1</v>
      </c>
      <c r="F418" s="158" t="s">
        <v>880</v>
      </c>
      <c r="H418" s="159">
        <v>60</v>
      </c>
      <c r="I418" s="160"/>
      <c r="L418" s="156"/>
      <c r="M418" s="161"/>
      <c r="T418" s="162"/>
      <c r="AT418" s="157" t="s">
        <v>204</v>
      </c>
      <c r="AU418" s="157" t="s">
        <v>86</v>
      </c>
      <c r="AV418" s="13" t="s">
        <v>86</v>
      </c>
      <c r="AW418" s="13" t="s">
        <v>32</v>
      </c>
      <c r="AX418" s="13" t="s">
        <v>84</v>
      </c>
      <c r="AY418" s="157" t="s">
        <v>195</v>
      </c>
    </row>
    <row r="419" spans="2:65" s="1" customFormat="1" ht="24.15" customHeight="1">
      <c r="B419" s="32"/>
      <c r="C419" s="183" t="s">
        <v>552</v>
      </c>
      <c r="D419" s="183" t="s">
        <v>612</v>
      </c>
      <c r="E419" s="184" t="s">
        <v>881</v>
      </c>
      <c r="F419" s="185" t="s">
        <v>882</v>
      </c>
      <c r="G419" s="186" t="s">
        <v>329</v>
      </c>
      <c r="H419" s="187">
        <v>66</v>
      </c>
      <c r="I419" s="188"/>
      <c r="J419" s="189">
        <f>ROUND(I419*H419,2)</f>
        <v>0</v>
      </c>
      <c r="K419" s="185" t="s">
        <v>201</v>
      </c>
      <c r="L419" s="190"/>
      <c r="M419" s="191" t="s">
        <v>1</v>
      </c>
      <c r="N419" s="192" t="s">
        <v>42</v>
      </c>
      <c r="P419" s="145">
        <f>O419*H419</f>
        <v>0</v>
      </c>
      <c r="Q419" s="145">
        <v>4.0000000000000003E-5</v>
      </c>
      <c r="R419" s="145">
        <f>Q419*H419</f>
        <v>2.6400000000000004E-3</v>
      </c>
      <c r="S419" s="145">
        <v>0</v>
      </c>
      <c r="T419" s="146">
        <f>S419*H419</f>
        <v>0</v>
      </c>
      <c r="AR419" s="147" t="s">
        <v>240</v>
      </c>
      <c r="AT419" s="147" t="s">
        <v>612</v>
      </c>
      <c r="AU419" s="147" t="s">
        <v>86</v>
      </c>
      <c r="AY419" s="17" t="s">
        <v>195</v>
      </c>
      <c r="BE419" s="148">
        <f>IF(N419="základní",J419,0)</f>
        <v>0</v>
      </c>
      <c r="BF419" s="148">
        <f>IF(N419="snížená",J419,0)</f>
        <v>0</v>
      </c>
      <c r="BG419" s="148">
        <f>IF(N419="zákl. přenesená",J419,0)</f>
        <v>0</v>
      </c>
      <c r="BH419" s="148">
        <f>IF(N419="sníž. přenesená",J419,0)</f>
        <v>0</v>
      </c>
      <c r="BI419" s="148">
        <f>IF(N419="nulová",J419,0)</f>
        <v>0</v>
      </c>
      <c r="BJ419" s="17" t="s">
        <v>84</v>
      </c>
      <c r="BK419" s="148">
        <f>ROUND(I419*H419,2)</f>
        <v>0</v>
      </c>
      <c r="BL419" s="17" t="s">
        <v>202</v>
      </c>
      <c r="BM419" s="147" t="s">
        <v>883</v>
      </c>
    </row>
    <row r="420" spans="2:65" s="13" customFormat="1" ht="10.199999999999999">
      <c r="B420" s="156"/>
      <c r="D420" s="150" t="s">
        <v>204</v>
      </c>
      <c r="E420" s="157" t="s">
        <v>1</v>
      </c>
      <c r="F420" s="158" t="s">
        <v>884</v>
      </c>
      <c r="H420" s="159">
        <v>60</v>
      </c>
      <c r="I420" s="160"/>
      <c r="L420" s="156"/>
      <c r="M420" s="161"/>
      <c r="T420" s="162"/>
      <c r="AT420" s="157" t="s">
        <v>204</v>
      </c>
      <c r="AU420" s="157" t="s">
        <v>86</v>
      </c>
      <c r="AV420" s="13" t="s">
        <v>86</v>
      </c>
      <c r="AW420" s="13" t="s">
        <v>32</v>
      </c>
      <c r="AX420" s="13" t="s">
        <v>84</v>
      </c>
      <c r="AY420" s="157" t="s">
        <v>195</v>
      </c>
    </row>
    <row r="421" spans="2:65" s="13" customFormat="1" ht="10.199999999999999">
      <c r="B421" s="156"/>
      <c r="D421" s="150" t="s">
        <v>204</v>
      </c>
      <c r="F421" s="158" t="s">
        <v>885</v>
      </c>
      <c r="H421" s="159">
        <v>66</v>
      </c>
      <c r="I421" s="160"/>
      <c r="L421" s="156"/>
      <c r="M421" s="161"/>
      <c r="T421" s="162"/>
      <c r="AT421" s="157" t="s">
        <v>204</v>
      </c>
      <c r="AU421" s="157" t="s">
        <v>86</v>
      </c>
      <c r="AV421" s="13" t="s">
        <v>86</v>
      </c>
      <c r="AW421" s="13" t="s">
        <v>4</v>
      </c>
      <c r="AX421" s="13" t="s">
        <v>84</v>
      </c>
      <c r="AY421" s="157" t="s">
        <v>195</v>
      </c>
    </row>
    <row r="422" spans="2:65" s="1" customFormat="1" ht="24.15" customHeight="1">
      <c r="B422" s="32"/>
      <c r="C422" s="136" t="s">
        <v>558</v>
      </c>
      <c r="D422" s="136" t="s">
        <v>197</v>
      </c>
      <c r="E422" s="137" t="s">
        <v>886</v>
      </c>
      <c r="F422" s="138" t="s">
        <v>887</v>
      </c>
      <c r="G422" s="139" t="s">
        <v>200</v>
      </c>
      <c r="H422" s="140">
        <v>146.965</v>
      </c>
      <c r="I422" s="141"/>
      <c r="J422" s="142">
        <f>ROUND(I422*H422,2)</f>
        <v>0</v>
      </c>
      <c r="K422" s="138" t="s">
        <v>201</v>
      </c>
      <c r="L422" s="32"/>
      <c r="M422" s="143" t="s">
        <v>1</v>
      </c>
      <c r="N422" s="144" t="s">
        <v>42</v>
      </c>
      <c r="P422" s="145">
        <f>O422*H422</f>
        <v>0</v>
      </c>
      <c r="Q422" s="145">
        <v>1.8000000000000001E-4</v>
      </c>
      <c r="R422" s="145">
        <f>Q422*H422</f>
        <v>2.6453700000000004E-2</v>
      </c>
      <c r="S422" s="145">
        <v>0</v>
      </c>
      <c r="T422" s="146">
        <f>S422*H422</f>
        <v>0</v>
      </c>
      <c r="AR422" s="147" t="s">
        <v>202</v>
      </c>
      <c r="AT422" s="147" t="s">
        <v>197</v>
      </c>
      <c r="AU422" s="147" t="s">
        <v>86</v>
      </c>
      <c r="AY422" s="17" t="s">
        <v>195</v>
      </c>
      <c r="BE422" s="148">
        <f>IF(N422="základní",J422,0)</f>
        <v>0</v>
      </c>
      <c r="BF422" s="148">
        <f>IF(N422="snížená",J422,0)</f>
        <v>0</v>
      </c>
      <c r="BG422" s="148">
        <f>IF(N422="zákl. přenesená",J422,0)</f>
        <v>0</v>
      </c>
      <c r="BH422" s="148">
        <f>IF(N422="sníž. přenesená",J422,0)</f>
        <v>0</v>
      </c>
      <c r="BI422" s="148">
        <f>IF(N422="nulová",J422,0)</f>
        <v>0</v>
      </c>
      <c r="BJ422" s="17" t="s">
        <v>84</v>
      </c>
      <c r="BK422" s="148">
        <f>ROUND(I422*H422,2)</f>
        <v>0</v>
      </c>
      <c r="BL422" s="17" t="s">
        <v>202</v>
      </c>
      <c r="BM422" s="147" t="s">
        <v>888</v>
      </c>
    </row>
    <row r="423" spans="2:65" s="12" customFormat="1" ht="10.199999999999999">
      <c r="B423" s="149"/>
      <c r="D423" s="150" t="s">
        <v>204</v>
      </c>
      <c r="E423" s="151" t="s">
        <v>1</v>
      </c>
      <c r="F423" s="152" t="s">
        <v>337</v>
      </c>
      <c r="H423" s="151" t="s">
        <v>1</v>
      </c>
      <c r="I423" s="153"/>
      <c r="L423" s="149"/>
      <c r="M423" s="154"/>
      <c r="T423" s="155"/>
      <c r="AT423" s="151" t="s">
        <v>204</v>
      </c>
      <c r="AU423" s="151" t="s">
        <v>86</v>
      </c>
      <c r="AV423" s="12" t="s">
        <v>84</v>
      </c>
      <c r="AW423" s="12" t="s">
        <v>32</v>
      </c>
      <c r="AX423" s="12" t="s">
        <v>77</v>
      </c>
      <c r="AY423" s="151" t="s">
        <v>195</v>
      </c>
    </row>
    <row r="424" spans="2:65" s="12" customFormat="1" ht="10.199999999999999">
      <c r="B424" s="149"/>
      <c r="D424" s="150" t="s">
        <v>204</v>
      </c>
      <c r="E424" s="151" t="s">
        <v>1</v>
      </c>
      <c r="F424" s="152" t="s">
        <v>889</v>
      </c>
      <c r="H424" s="151" t="s">
        <v>1</v>
      </c>
      <c r="I424" s="153"/>
      <c r="L424" s="149"/>
      <c r="M424" s="154"/>
      <c r="T424" s="155"/>
      <c r="AT424" s="151" t="s">
        <v>204</v>
      </c>
      <c r="AU424" s="151" t="s">
        <v>86</v>
      </c>
      <c r="AV424" s="12" t="s">
        <v>84</v>
      </c>
      <c r="AW424" s="12" t="s">
        <v>32</v>
      </c>
      <c r="AX424" s="12" t="s">
        <v>77</v>
      </c>
      <c r="AY424" s="151" t="s">
        <v>195</v>
      </c>
    </row>
    <row r="425" spans="2:65" s="12" customFormat="1" ht="10.199999999999999">
      <c r="B425" s="149"/>
      <c r="D425" s="150" t="s">
        <v>204</v>
      </c>
      <c r="E425" s="151" t="s">
        <v>1</v>
      </c>
      <c r="F425" s="152" t="s">
        <v>890</v>
      </c>
      <c r="H425" s="151" t="s">
        <v>1</v>
      </c>
      <c r="I425" s="153"/>
      <c r="L425" s="149"/>
      <c r="M425" s="154"/>
      <c r="T425" s="155"/>
      <c r="AT425" s="151" t="s">
        <v>204</v>
      </c>
      <c r="AU425" s="151" t="s">
        <v>86</v>
      </c>
      <c r="AV425" s="12" t="s">
        <v>84</v>
      </c>
      <c r="AW425" s="12" t="s">
        <v>32</v>
      </c>
      <c r="AX425" s="12" t="s">
        <v>77</v>
      </c>
      <c r="AY425" s="151" t="s">
        <v>195</v>
      </c>
    </row>
    <row r="426" spans="2:65" s="13" customFormat="1" ht="10.199999999999999">
      <c r="B426" s="156"/>
      <c r="D426" s="150" t="s">
        <v>204</v>
      </c>
      <c r="E426" s="157" t="s">
        <v>1</v>
      </c>
      <c r="F426" s="158" t="s">
        <v>798</v>
      </c>
      <c r="H426" s="159">
        <v>84.18</v>
      </c>
      <c r="I426" s="160"/>
      <c r="L426" s="156"/>
      <c r="M426" s="161"/>
      <c r="T426" s="162"/>
      <c r="AT426" s="157" t="s">
        <v>204</v>
      </c>
      <c r="AU426" s="157" t="s">
        <v>86</v>
      </c>
      <c r="AV426" s="13" t="s">
        <v>86</v>
      </c>
      <c r="AW426" s="13" t="s">
        <v>32</v>
      </c>
      <c r="AX426" s="13" t="s">
        <v>77</v>
      </c>
      <c r="AY426" s="157" t="s">
        <v>195</v>
      </c>
    </row>
    <row r="427" spans="2:65" s="12" customFormat="1" ht="10.199999999999999">
      <c r="B427" s="149"/>
      <c r="D427" s="150" t="s">
        <v>204</v>
      </c>
      <c r="E427" s="151" t="s">
        <v>1</v>
      </c>
      <c r="F427" s="152" t="s">
        <v>891</v>
      </c>
      <c r="H427" s="151" t="s">
        <v>1</v>
      </c>
      <c r="I427" s="153"/>
      <c r="L427" s="149"/>
      <c r="M427" s="154"/>
      <c r="T427" s="155"/>
      <c r="AT427" s="151" t="s">
        <v>204</v>
      </c>
      <c r="AU427" s="151" t="s">
        <v>86</v>
      </c>
      <c r="AV427" s="12" t="s">
        <v>84</v>
      </c>
      <c r="AW427" s="12" t="s">
        <v>32</v>
      </c>
      <c r="AX427" s="12" t="s">
        <v>77</v>
      </c>
      <c r="AY427" s="151" t="s">
        <v>195</v>
      </c>
    </row>
    <row r="428" spans="2:65" s="13" customFormat="1" ht="10.199999999999999">
      <c r="B428" s="156"/>
      <c r="D428" s="150" t="s">
        <v>204</v>
      </c>
      <c r="E428" s="157" t="s">
        <v>1</v>
      </c>
      <c r="F428" s="158" t="s">
        <v>800</v>
      </c>
      <c r="H428" s="159">
        <v>54.18</v>
      </c>
      <c r="I428" s="160"/>
      <c r="L428" s="156"/>
      <c r="M428" s="161"/>
      <c r="T428" s="162"/>
      <c r="AT428" s="157" t="s">
        <v>204</v>
      </c>
      <c r="AU428" s="157" t="s">
        <v>86</v>
      </c>
      <c r="AV428" s="13" t="s">
        <v>86</v>
      </c>
      <c r="AW428" s="13" t="s">
        <v>32</v>
      </c>
      <c r="AX428" s="13" t="s">
        <v>77</v>
      </c>
      <c r="AY428" s="157" t="s">
        <v>195</v>
      </c>
    </row>
    <row r="429" spans="2:65" s="13" customFormat="1" ht="10.199999999999999">
      <c r="B429" s="156"/>
      <c r="D429" s="150" t="s">
        <v>204</v>
      </c>
      <c r="E429" s="157" t="s">
        <v>1</v>
      </c>
      <c r="F429" s="158" t="s">
        <v>801</v>
      </c>
      <c r="H429" s="159">
        <v>-37.799999999999997</v>
      </c>
      <c r="I429" s="160"/>
      <c r="L429" s="156"/>
      <c r="M429" s="161"/>
      <c r="T429" s="162"/>
      <c r="AT429" s="157" t="s">
        <v>204</v>
      </c>
      <c r="AU429" s="157" t="s">
        <v>86</v>
      </c>
      <c r="AV429" s="13" t="s">
        <v>86</v>
      </c>
      <c r="AW429" s="13" t="s">
        <v>32</v>
      </c>
      <c r="AX429" s="13" t="s">
        <v>77</v>
      </c>
      <c r="AY429" s="157" t="s">
        <v>195</v>
      </c>
    </row>
    <row r="430" spans="2:65" s="12" customFormat="1" ht="10.199999999999999">
      <c r="B430" s="149"/>
      <c r="D430" s="150" t="s">
        <v>204</v>
      </c>
      <c r="E430" s="151" t="s">
        <v>1</v>
      </c>
      <c r="F430" s="152" t="s">
        <v>892</v>
      </c>
      <c r="H430" s="151" t="s">
        <v>1</v>
      </c>
      <c r="I430" s="153"/>
      <c r="L430" s="149"/>
      <c r="M430" s="154"/>
      <c r="T430" s="155"/>
      <c r="AT430" s="151" t="s">
        <v>204</v>
      </c>
      <c r="AU430" s="151" t="s">
        <v>86</v>
      </c>
      <c r="AV430" s="12" t="s">
        <v>84</v>
      </c>
      <c r="AW430" s="12" t="s">
        <v>32</v>
      </c>
      <c r="AX430" s="12" t="s">
        <v>77</v>
      </c>
      <c r="AY430" s="151" t="s">
        <v>195</v>
      </c>
    </row>
    <row r="431" spans="2:65" s="12" customFormat="1" ht="10.199999999999999">
      <c r="B431" s="149"/>
      <c r="D431" s="150" t="s">
        <v>204</v>
      </c>
      <c r="E431" s="151" t="s">
        <v>1</v>
      </c>
      <c r="F431" s="152" t="s">
        <v>893</v>
      </c>
      <c r="H431" s="151" t="s">
        <v>1</v>
      </c>
      <c r="I431" s="153"/>
      <c r="L431" s="149"/>
      <c r="M431" s="154"/>
      <c r="T431" s="155"/>
      <c r="AT431" s="151" t="s">
        <v>204</v>
      </c>
      <c r="AU431" s="151" t="s">
        <v>86</v>
      </c>
      <c r="AV431" s="12" t="s">
        <v>84</v>
      </c>
      <c r="AW431" s="12" t="s">
        <v>32</v>
      </c>
      <c r="AX431" s="12" t="s">
        <v>77</v>
      </c>
      <c r="AY431" s="151" t="s">
        <v>195</v>
      </c>
    </row>
    <row r="432" spans="2:65" s="13" customFormat="1" ht="10.199999999999999">
      <c r="B432" s="156"/>
      <c r="D432" s="150" t="s">
        <v>204</v>
      </c>
      <c r="E432" s="157" t="s">
        <v>1</v>
      </c>
      <c r="F432" s="158" t="s">
        <v>846</v>
      </c>
      <c r="H432" s="159">
        <v>36.380000000000003</v>
      </c>
      <c r="I432" s="160"/>
      <c r="L432" s="156"/>
      <c r="M432" s="161"/>
      <c r="T432" s="162"/>
      <c r="AT432" s="157" t="s">
        <v>204</v>
      </c>
      <c r="AU432" s="157" t="s">
        <v>86</v>
      </c>
      <c r="AV432" s="13" t="s">
        <v>86</v>
      </c>
      <c r="AW432" s="13" t="s">
        <v>32</v>
      </c>
      <c r="AX432" s="13" t="s">
        <v>77</v>
      </c>
      <c r="AY432" s="157" t="s">
        <v>195</v>
      </c>
    </row>
    <row r="433" spans="2:65" s="12" customFormat="1" ht="10.199999999999999">
      <c r="B433" s="149"/>
      <c r="D433" s="150" t="s">
        <v>204</v>
      </c>
      <c r="E433" s="151" t="s">
        <v>1</v>
      </c>
      <c r="F433" s="152" t="s">
        <v>894</v>
      </c>
      <c r="H433" s="151" t="s">
        <v>1</v>
      </c>
      <c r="I433" s="153"/>
      <c r="L433" s="149"/>
      <c r="M433" s="154"/>
      <c r="T433" s="155"/>
      <c r="AT433" s="151" t="s">
        <v>204</v>
      </c>
      <c r="AU433" s="151" t="s">
        <v>86</v>
      </c>
      <c r="AV433" s="12" t="s">
        <v>84</v>
      </c>
      <c r="AW433" s="12" t="s">
        <v>32</v>
      </c>
      <c r="AX433" s="12" t="s">
        <v>77</v>
      </c>
      <c r="AY433" s="151" t="s">
        <v>195</v>
      </c>
    </row>
    <row r="434" spans="2:65" s="13" customFormat="1" ht="10.199999999999999">
      <c r="B434" s="156"/>
      <c r="D434" s="150" t="s">
        <v>204</v>
      </c>
      <c r="E434" s="157" t="s">
        <v>1</v>
      </c>
      <c r="F434" s="158" t="s">
        <v>851</v>
      </c>
      <c r="H434" s="159">
        <v>22.975000000000001</v>
      </c>
      <c r="I434" s="160"/>
      <c r="L434" s="156"/>
      <c r="M434" s="161"/>
      <c r="T434" s="162"/>
      <c r="AT434" s="157" t="s">
        <v>204</v>
      </c>
      <c r="AU434" s="157" t="s">
        <v>86</v>
      </c>
      <c r="AV434" s="13" t="s">
        <v>86</v>
      </c>
      <c r="AW434" s="13" t="s">
        <v>32</v>
      </c>
      <c r="AX434" s="13" t="s">
        <v>77</v>
      </c>
      <c r="AY434" s="157" t="s">
        <v>195</v>
      </c>
    </row>
    <row r="435" spans="2:65" s="13" customFormat="1" ht="10.199999999999999">
      <c r="B435" s="156"/>
      <c r="D435" s="150" t="s">
        <v>204</v>
      </c>
      <c r="E435" s="157" t="s">
        <v>1</v>
      </c>
      <c r="F435" s="158" t="s">
        <v>852</v>
      </c>
      <c r="H435" s="159">
        <v>-15.75</v>
      </c>
      <c r="I435" s="160"/>
      <c r="L435" s="156"/>
      <c r="M435" s="161"/>
      <c r="T435" s="162"/>
      <c r="AT435" s="157" t="s">
        <v>204</v>
      </c>
      <c r="AU435" s="157" t="s">
        <v>86</v>
      </c>
      <c r="AV435" s="13" t="s">
        <v>86</v>
      </c>
      <c r="AW435" s="13" t="s">
        <v>32</v>
      </c>
      <c r="AX435" s="13" t="s">
        <v>77</v>
      </c>
      <c r="AY435" s="157" t="s">
        <v>195</v>
      </c>
    </row>
    <row r="436" spans="2:65" s="13" customFormat="1" ht="10.199999999999999">
      <c r="B436" s="156"/>
      <c r="D436" s="150" t="s">
        <v>204</v>
      </c>
      <c r="E436" s="157" t="s">
        <v>1</v>
      </c>
      <c r="F436" s="158" t="s">
        <v>853</v>
      </c>
      <c r="H436" s="159">
        <v>2.8</v>
      </c>
      <c r="I436" s="160"/>
      <c r="L436" s="156"/>
      <c r="M436" s="161"/>
      <c r="T436" s="162"/>
      <c r="AT436" s="157" t="s">
        <v>204</v>
      </c>
      <c r="AU436" s="157" t="s">
        <v>86</v>
      </c>
      <c r="AV436" s="13" t="s">
        <v>86</v>
      </c>
      <c r="AW436" s="13" t="s">
        <v>32</v>
      </c>
      <c r="AX436" s="13" t="s">
        <v>77</v>
      </c>
      <c r="AY436" s="157" t="s">
        <v>195</v>
      </c>
    </row>
    <row r="437" spans="2:65" s="14" customFormat="1" ht="10.199999999999999">
      <c r="B437" s="163"/>
      <c r="D437" s="150" t="s">
        <v>204</v>
      </c>
      <c r="E437" s="164" t="s">
        <v>1</v>
      </c>
      <c r="F437" s="165" t="s">
        <v>220</v>
      </c>
      <c r="H437" s="166">
        <v>146.96500000000003</v>
      </c>
      <c r="I437" s="167"/>
      <c r="L437" s="163"/>
      <c r="M437" s="168"/>
      <c r="T437" s="169"/>
      <c r="AT437" s="164" t="s">
        <v>204</v>
      </c>
      <c r="AU437" s="164" t="s">
        <v>86</v>
      </c>
      <c r="AV437" s="14" t="s">
        <v>202</v>
      </c>
      <c r="AW437" s="14" t="s">
        <v>32</v>
      </c>
      <c r="AX437" s="14" t="s">
        <v>84</v>
      </c>
      <c r="AY437" s="164" t="s">
        <v>195</v>
      </c>
    </row>
    <row r="438" spans="2:65" s="1" customFormat="1" ht="24.15" customHeight="1">
      <c r="B438" s="32"/>
      <c r="C438" s="136" t="s">
        <v>884</v>
      </c>
      <c r="D438" s="136" t="s">
        <v>197</v>
      </c>
      <c r="E438" s="137" t="s">
        <v>895</v>
      </c>
      <c r="F438" s="138" t="s">
        <v>896</v>
      </c>
      <c r="G438" s="139" t="s">
        <v>200</v>
      </c>
      <c r="H438" s="140">
        <v>381.28899999999999</v>
      </c>
      <c r="I438" s="141"/>
      <c r="J438" s="142">
        <f>ROUND(I438*H438,2)</f>
        <v>0</v>
      </c>
      <c r="K438" s="138" t="s">
        <v>201</v>
      </c>
      <c r="L438" s="32"/>
      <c r="M438" s="143" t="s">
        <v>1</v>
      </c>
      <c r="N438" s="144" t="s">
        <v>42</v>
      </c>
      <c r="P438" s="145">
        <f>O438*H438</f>
        <v>0</v>
      </c>
      <c r="Q438" s="145">
        <v>1.3999999999999999E-4</v>
      </c>
      <c r="R438" s="145">
        <f>Q438*H438</f>
        <v>5.3380459999999991E-2</v>
      </c>
      <c r="S438" s="145">
        <v>0</v>
      </c>
      <c r="T438" s="146">
        <f>S438*H438</f>
        <v>0</v>
      </c>
      <c r="AR438" s="147" t="s">
        <v>202</v>
      </c>
      <c r="AT438" s="147" t="s">
        <v>197</v>
      </c>
      <c r="AU438" s="147" t="s">
        <v>86</v>
      </c>
      <c r="AY438" s="17" t="s">
        <v>195</v>
      </c>
      <c r="BE438" s="148">
        <f>IF(N438="základní",J438,0)</f>
        <v>0</v>
      </c>
      <c r="BF438" s="148">
        <f>IF(N438="snížená",J438,0)</f>
        <v>0</v>
      </c>
      <c r="BG438" s="148">
        <f>IF(N438="zákl. přenesená",J438,0)</f>
        <v>0</v>
      </c>
      <c r="BH438" s="148">
        <f>IF(N438="sníž. přenesená",J438,0)</f>
        <v>0</v>
      </c>
      <c r="BI438" s="148">
        <f>IF(N438="nulová",J438,0)</f>
        <v>0</v>
      </c>
      <c r="BJ438" s="17" t="s">
        <v>84</v>
      </c>
      <c r="BK438" s="148">
        <f>ROUND(I438*H438,2)</f>
        <v>0</v>
      </c>
      <c r="BL438" s="17" t="s">
        <v>202</v>
      </c>
      <c r="BM438" s="147" t="s">
        <v>897</v>
      </c>
    </row>
    <row r="439" spans="2:65" s="12" customFormat="1" ht="10.199999999999999">
      <c r="B439" s="149"/>
      <c r="D439" s="150" t="s">
        <v>204</v>
      </c>
      <c r="E439" s="151" t="s">
        <v>1</v>
      </c>
      <c r="F439" s="152" t="s">
        <v>337</v>
      </c>
      <c r="H439" s="151" t="s">
        <v>1</v>
      </c>
      <c r="I439" s="153"/>
      <c r="L439" s="149"/>
      <c r="M439" s="154"/>
      <c r="T439" s="155"/>
      <c r="AT439" s="151" t="s">
        <v>204</v>
      </c>
      <c r="AU439" s="151" t="s">
        <v>86</v>
      </c>
      <c r="AV439" s="12" t="s">
        <v>84</v>
      </c>
      <c r="AW439" s="12" t="s">
        <v>32</v>
      </c>
      <c r="AX439" s="12" t="s">
        <v>77</v>
      </c>
      <c r="AY439" s="151" t="s">
        <v>195</v>
      </c>
    </row>
    <row r="440" spans="2:65" s="12" customFormat="1" ht="10.199999999999999">
      <c r="B440" s="149"/>
      <c r="D440" s="150" t="s">
        <v>204</v>
      </c>
      <c r="E440" s="151" t="s">
        <v>1</v>
      </c>
      <c r="F440" s="152" t="s">
        <v>898</v>
      </c>
      <c r="H440" s="151" t="s">
        <v>1</v>
      </c>
      <c r="I440" s="153"/>
      <c r="L440" s="149"/>
      <c r="M440" s="154"/>
      <c r="T440" s="155"/>
      <c r="AT440" s="151" t="s">
        <v>204</v>
      </c>
      <c r="AU440" s="151" t="s">
        <v>86</v>
      </c>
      <c r="AV440" s="12" t="s">
        <v>84</v>
      </c>
      <c r="AW440" s="12" t="s">
        <v>32</v>
      </c>
      <c r="AX440" s="12" t="s">
        <v>77</v>
      </c>
      <c r="AY440" s="151" t="s">
        <v>195</v>
      </c>
    </row>
    <row r="441" spans="2:65" s="13" customFormat="1" ht="10.199999999999999">
      <c r="B441" s="156"/>
      <c r="D441" s="150" t="s">
        <v>204</v>
      </c>
      <c r="E441" s="157" t="s">
        <v>1</v>
      </c>
      <c r="F441" s="158" t="s">
        <v>899</v>
      </c>
      <c r="H441" s="159">
        <v>321.89</v>
      </c>
      <c r="I441" s="160"/>
      <c r="L441" s="156"/>
      <c r="M441" s="161"/>
      <c r="T441" s="162"/>
      <c r="AT441" s="157" t="s">
        <v>204</v>
      </c>
      <c r="AU441" s="157" t="s">
        <v>86</v>
      </c>
      <c r="AV441" s="13" t="s">
        <v>86</v>
      </c>
      <c r="AW441" s="13" t="s">
        <v>32</v>
      </c>
      <c r="AX441" s="13" t="s">
        <v>77</v>
      </c>
      <c r="AY441" s="157" t="s">
        <v>195</v>
      </c>
    </row>
    <row r="442" spans="2:65" s="13" customFormat="1" ht="10.199999999999999">
      <c r="B442" s="156"/>
      <c r="D442" s="150" t="s">
        <v>204</v>
      </c>
      <c r="E442" s="157" t="s">
        <v>1</v>
      </c>
      <c r="F442" s="158" t="s">
        <v>810</v>
      </c>
      <c r="H442" s="159">
        <v>-43.2</v>
      </c>
      <c r="I442" s="160"/>
      <c r="L442" s="156"/>
      <c r="M442" s="161"/>
      <c r="T442" s="162"/>
      <c r="AT442" s="157" t="s">
        <v>204</v>
      </c>
      <c r="AU442" s="157" t="s">
        <v>86</v>
      </c>
      <c r="AV442" s="13" t="s">
        <v>86</v>
      </c>
      <c r="AW442" s="13" t="s">
        <v>32</v>
      </c>
      <c r="AX442" s="13" t="s">
        <v>77</v>
      </c>
      <c r="AY442" s="157" t="s">
        <v>195</v>
      </c>
    </row>
    <row r="443" spans="2:65" s="13" customFormat="1" ht="10.199999999999999">
      <c r="B443" s="156"/>
      <c r="D443" s="150" t="s">
        <v>204</v>
      </c>
      <c r="E443" s="157" t="s">
        <v>1</v>
      </c>
      <c r="F443" s="158" t="s">
        <v>849</v>
      </c>
      <c r="H443" s="159">
        <v>26.8</v>
      </c>
      <c r="I443" s="160"/>
      <c r="L443" s="156"/>
      <c r="M443" s="161"/>
      <c r="T443" s="162"/>
      <c r="AT443" s="157" t="s">
        <v>204</v>
      </c>
      <c r="AU443" s="157" t="s">
        <v>86</v>
      </c>
      <c r="AV443" s="13" t="s">
        <v>86</v>
      </c>
      <c r="AW443" s="13" t="s">
        <v>32</v>
      </c>
      <c r="AX443" s="13" t="s">
        <v>77</v>
      </c>
      <c r="AY443" s="157" t="s">
        <v>195</v>
      </c>
    </row>
    <row r="444" spans="2:65" s="12" customFormat="1" ht="10.199999999999999">
      <c r="B444" s="149"/>
      <c r="D444" s="150" t="s">
        <v>204</v>
      </c>
      <c r="E444" s="151" t="s">
        <v>1</v>
      </c>
      <c r="F444" s="152" t="s">
        <v>854</v>
      </c>
      <c r="H444" s="151" t="s">
        <v>1</v>
      </c>
      <c r="I444" s="153"/>
      <c r="L444" s="149"/>
      <c r="M444" s="154"/>
      <c r="T444" s="155"/>
      <c r="AT444" s="151" t="s">
        <v>204</v>
      </c>
      <c r="AU444" s="151" t="s">
        <v>86</v>
      </c>
      <c r="AV444" s="12" t="s">
        <v>84</v>
      </c>
      <c r="AW444" s="12" t="s">
        <v>32</v>
      </c>
      <c r="AX444" s="12" t="s">
        <v>77</v>
      </c>
      <c r="AY444" s="151" t="s">
        <v>195</v>
      </c>
    </row>
    <row r="445" spans="2:65" s="13" customFormat="1" ht="10.199999999999999">
      <c r="B445" s="156"/>
      <c r="D445" s="150" t="s">
        <v>204</v>
      </c>
      <c r="E445" s="157" t="s">
        <v>1</v>
      </c>
      <c r="F445" s="158" t="s">
        <v>855</v>
      </c>
      <c r="H445" s="159">
        <v>152.554</v>
      </c>
      <c r="I445" s="160"/>
      <c r="L445" s="156"/>
      <c r="M445" s="161"/>
      <c r="T445" s="162"/>
      <c r="AT445" s="157" t="s">
        <v>204</v>
      </c>
      <c r="AU445" s="157" t="s">
        <v>86</v>
      </c>
      <c r="AV445" s="13" t="s">
        <v>86</v>
      </c>
      <c r="AW445" s="13" t="s">
        <v>32</v>
      </c>
      <c r="AX445" s="13" t="s">
        <v>77</v>
      </c>
      <c r="AY445" s="157" t="s">
        <v>195</v>
      </c>
    </row>
    <row r="446" spans="2:65" s="13" customFormat="1" ht="10.199999999999999">
      <c r="B446" s="156"/>
      <c r="D446" s="150" t="s">
        <v>204</v>
      </c>
      <c r="E446" s="157" t="s">
        <v>1</v>
      </c>
      <c r="F446" s="158" t="s">
        <v>856</v>
      </c>
      <c r="H446" s="159">
        <v>-108.675</v>
      </c>
      <c r="I446" s="160"/>
      <c r="L446" s="156"/>
      <c r="M446" s="161"/>
      <c r="T446" s="162"/>
      <c r="AT446" s="157" t="s">
        <v>204</v>
      </c>
      <c r="AU446" s="157" t="s">
        <v>86</v>
      </c>
      <c r="AV446" s="13" t="s">
        <v>86</v>
      </c>
      <c r="AW446" s="13" t="s">
        <v>32</v>
      </c>
      <c r="AX446" s="13" t="s">
        <v>77</v>
      </c>
      <c r="AY446" s="157" t="s">
        <v>195</v>
      </c>
    </row>
    <row r="447" spans="2:65" s="12" customFormat="1" ht="10.199999999999999">
      <c r="B447" s="149"/>
      <c r="D447" s="150" t="s">
        <v>204</v>
      </c>
      <c r="E447" s="151" t="s">
        <v>1</v>
      </c>
      <c r="F447" s="152" t="s">
        <v>362</v>
      </c>
      <c r="H447" s="151" t="s">
        <v>1</v>
      </c>
      <c r="I447" s="153"/>
      <c r="L447" s="149"/>
      <c r="M447" s="154"/>
      <c r="T447" s="155"/>
      <c r="AT447" s="151" t="s">
        <v>204</v>
      </c>
      <c r="AU447" s="151" t="s">
        <v>86</v>
      </c>
      <c r="AV447" s="12" t="s">
        <v>84</v>
      </c>
      <c r="AW447" s="12" t="s">
        <v>32</v>
      </c>
      <c r="AX447" s="12" t="s">
        <v>77</v>
      </c>
      <c r="AY447" s="151" t="s">
        <v>195</v>
      </c>
    </row>
    <row r="448" spans="2:65" s="13" customFormat="1" ht="10.199999999999999">
      <c r="B448" s="156"/>
      <c r="D448" s="150" t="s">
        <v>204</v>
      </c>
      <c r="E448" s="157" t="s">
        <v>1</v>
      </c>
      <c r="F448" s="158" t="s">
        <v>857</v>
      </c>
      <c r="H448" s="159">
        <v>31.92</v>
      </c>
      <c r="I448" s="160"/>
      <c r="L448" s="156"/>
      <c r="M448" s="161"/>
      <c r="T448" s="162"/>
      <c r="AT448" s="157" t="s">
        <v>204</v>
      </c>
      <c r="AU448" s="157" t="s">
        <v>86</v>
      </c>
      <c r="AV448" s="13" t="s">
        <v>86</v>
      </c>
      <c r="AW448" s="13" t="s">
        <v>32</v>
      </c>
      <c r="AX448" s="13" t="s">
        <v>77</v>
      </c>
      <c r="AY448" s="157" t="s">
        <v>195</v>
      </c>
    </row>
    <row r="449" spans="2:65" s="14" customFormat="1" ht="10.199999999999999">
      <c r="B449" s="163"/>
      <c r="D449" s="150" t="s">
        <v>204</v>
      </c>
      <c r="E449" s="164" t="s">
        <v>1</v>
      </c>
      <c r="F449" s="165" t="s">
        <v>220</v>
      </c>
      <c r="H449" s="166">
        <v>381.28899999999999</v>
      </c>
      <c r="I449" s="167"/>
      <c r="L449" s="163"/>
      <c r="M449" s="168"/>
      <c r="T449" s="169"/>
      <c r="AT449" s="164" t="s">
        <v>204</v>
      </c>
      <c r="AU449" s="164" t="s">
        <v>86</v>
      </c>
      <c r="AV449" s="14" t="s">
        <v>202</v>
      </c>
      <c r="AW449" s="14" t="s">
        <v>32</v>
      </c>
      <c r="AX449" s="14" t="s">
        <v>84</v>
      </c>
      <c r="AY449" s="164" t="s">
        <v>195</v>
      </c>
    </row>
    <row r="450" spans="2:65" s="1" customFormat="1" ht="24.15" customHeight="1">
      <c r="B450" s="32"/>
      <c r="C450" s="136" t="s">
        <v>900</v>
      </c>
      <c r="D450" s="136" t="s">
        <v>197</v>
      </c>
      <c r="E450" s="137" t="s">
        <v>901</v>
      </c>
      <c r="F450" s="138" t="s">
        <v>902</v>
      </c>
      <c r="G450" s="139" t="s">
        <v>200</v>
      </c>
      <c r="H450" s="140">
        <v>146.965</v>
      </c>
      <c r="I450" s="141"/>
      <c r="J450" s="142">
        <f>ROUND(I450*H450,2)</f>
        <v>0</v>
      </c>
      <c r="K450" s="138" t="s">
        <v>201</v>
      </c>
      <c r="L450" s="32"/>
      <c r="M450" s="143" t="s">
        <v>1</v>
      </c>
      <c r="N450" s="144" t="s">
        <v>42</v>
      </c>
      <c r="P450" s="145">
        <f>O450*H450</f>
        <v>0</v>
      </c>
      <c r="Q450" s="145">
        <v>5.7000000000000002E-3</v>
      </c>
      <c r="R450" s="145">
        <f>Q450*H450</f>
        <v>0.83770050000000007</v>
      </c>
      <c r="S450" s="145">
        <v>0</v>
      </c>
      <c r="T450" s="146">
        <f>S450*H450</f>
        <v>0</v>
      </c>
      <c r="AR450" s="147" t="s">
        <v>202</v>
      </c>
      <c r="AT450" s="147" t="s">
        <v>197</v>
      </c>
      <c r="AU450" s="147" t="s">
        <v>86</v>
      </c>
      <c r="AY450" s="17" t="s">
        <v>195</v>
      </c>
      <c r="BE450" s="148">
        <f>IF(N450="základní",J450,0)</f>
        <v>0</v>
      </c>
      <c r="BF450" s="148">
        <f>IF(N450="snížená",J450,0)</f>
        <v>0</v>
      </c>
      <c r="BG450" s="148">
        <f>IF(N450="zákl. přenesená",J450,0)</f>
        <v>0</v>
      </c>
      <c r="BH450" s="148">
        <f>IF(N450="sníž. přenesená",J450,0)</f>
        <v>0</v>
      </c>
      <c r="BI450" s="148">
        <f>IF(N450="nulová",J450,0)</f>
        <v>0</v>
      </c>
      <c r="BJ450" s="17" t="s">
        <v>84</v>
      </c>
      <c r="BK450" s="148">
        <f>ROUND(I450*H450,2)</f>
        <v>0</v>
      </c>
      <c r="BL450" s="17" t="s">
        <v>202</v>
      </c>
      <c r="BM450" s="147" t="s">
        <v>903</v>
      </c>
    </row>
    <row r="451" spans="2:65" s="13" customFormat="1" ht="10.199999999999999">
      <c r="B451" s="156"/>
      <c r="D451" s="150" t="s">
        <v>204</v>
      </c>
      <c r="E451" s="157" t="s">
        <v>1</v>
      </c>
      <c r="F451" s="158" t="s">
        <v>904</v>
      </c>
      <c r="H451" s="159">
        <v>146.965</v>
      </c>
      <c r="I451" s="160"/>
      <c r="L451" s="156"/>
      <c r="M451" s="161"/>
      <c r="T451" s="162"/>
      <c r="AT451" s="157" t="s">
        <v>204</v>
      </c>
      <c r="AU451" s="157" t="s">
        <v>86</v>
      </c>
      <c r="AV451" s="13" t="s">
        <v>86</v>
      </c>
      <c r="AW451" s="13" t="s">
        <v>32</v>
      </c>
      <c r="AX451" s="13" t="s">
        <v>84</v>
      </c>
      <c r="AY451" s="157" t="s">
        <v>195</v>
      </c>
    </row>
    <row r="452" spans="2:65" s="1" customFormat="1" ht="24.15" customHeight="1">
      <c r="B452" s="32"/>
      <c r="C452" s="136" t="s">
        <v>905</v>
      </c>
      <c r="D452" s="136" t="s">
        <v>197</v>
      </c>
      <c r="E452" s="137" t="s">
        <v>906</v>
      </c>
      <c r="F452" s="138" t="s">
        <v>907</v>
      </c>
      <c r="G452" s="139" t="s">
        <v>200</v>
      </c>
      <c r="H452" s="140">
        <v>381.28899999999999</v>
      </c>
      <c r="I452" s="141"/>
      <c r="J452" s="142">
        <f>ROUND(I452*H452,2)</f>
        <v>0</v>
      </c>
      <c r="K452" s="138" t="s">
        <v>201</v>
      </c>
      <c r="L452" s="32"/>
      <c r="M452" s="143" t="s">
        <v>1</v>
      </c>
      <c r="N452" s="144" t="s">
        <v>42</v>
      </c>
      <c r="P452" s="145">
        <f>O452*H452</f>
        <v>0</v>
      </c>
      <c r="Q452" s="145">
        <v>3.3E-3</v>
      </c>
      <c r="R452" s="145">
        <f>Q452*H452</f>
        <v>1.2582537</v>
      </c>
      <c r="S452" s="145">
        <v>0</v>
      </c>
      <c r="T452" s="146">
        <f>S452*H452</f>
        <v>0</v>
      </c>
      <c r="AR452" s="147" t="s">
        <v>202</v>
      </c>
      <c r="AT452" s="147" t="s">
        <v>197</v>
      </c>
      <c r="AU452" s="147" t="s">
        <v>86</v>
      </c>
      <c r="AY452" s="17" t="s">
        <v>195</v>
      </c>
      <c r="BE452" s="148">
        <f>IF(N452="základní",J452,0)</f>
        <v>0</v>
      </c>
      <c r="BF452" s="148">
        <f>IF(N452="snížená",J452,0)</f>
        <v>0</v>
      </c>
      <c r="BG452" s="148">
        <f>IF(N452="zákl. přenesená",J452,0)</f>
        <v>0</v>
      </c>
      <c r="BH452" s="148">
        <f>IF(N452="sníž. přenesená",J452,0)</f>
        <v>0</v>
      </c>
      <c r="BI452" s="148">
        <f>IF(N452="nulová",J452,0)</f>
        <v>0</v>
      </c>
      <c r="BJ452" s="17" t="s">
        <v>84</v>
      </c>
      <c r="BK452" s="148">
        <f>ROUND(I452*H452,2)</f>
        <v>0</v>
      </c>
      <c r="BL452" s="17" t="s">
        <v>202</v>
      </c>
      <c r="BM452" s="147" t="s">
        <v>908</v>
      </c>
    </row>
    <row r="453" spans="2:65" s="13" customFormat="1" ht="10.199999999999999">
      <c r="B453" s="156"/>
      <c r="D453" s="150" t="s">
        <v>204</v>
      </c>
      <c r="E453" s="157" t="s">
        <v>1</v>
      </c>
      <c r="F453" s="158" t="s">
        <v>909</v>
      </c>
      <c r="H453" s="159">
        <v>381.28899999999999</v>
      </c>
      <c r="I453" s="160"/>
      <c r="L453" s="156"/>
      <c r="M453" s="161"/>
      <c r="T453" s="162"/>
      <c r="AT453" s="157" t="s">
        <v>204</v>
      </c>
      <c r="AU453" s="157" t="s">
        <v>86</v>
      </c>
      <c r="AV453" s="13" t="s">
        <v>86</v>
      </c>
      <c r="AW453" s="13" t="s">
        <v>32</v>
      </c>
      <c r="AX453" s="13" t="s">
        <v>84</v>
      </c>
      <c r="AY453" s="157" t="s">
        <v>195</v>
      </c>
    </row>
    <row r="454" spans="2:65" s="1" customFormat="1" ht="16.5" customHeight="1">
      <c r="B454" s="32"/>
      <c r="C454" s="136" t="s">
        <v>910</v>
      </c>
      <c r="D454" s="136" t="s">
        <v>197</v>
      </c>
      <c r="E454" s="137" t="s">
        <v>911</v>
      </c>
      <c r="F454" s="138" t="s">
        <v>912</v>
      </c>
      <c r="G454" s="139" t="s">
        <v>329</v>
      </c>
      <c r="H454" s="140">
        <v>36</v>
      </c>
      <c r="I454" s="141"/>
      <c r="J454" s="142">
        <f>ROUND(I454*H454,2)</f>
        <v>0</v>
      </c>
      <c r="K454" s="138" t="s">
        <v>201</v>
      </c>
      <c r="L454" s="32"/>
      <c r="M454" s="143" t="s">
        <v>1</v>
      </c>
      <c r="N454" s="144" t="s">
        <v>42</v>
      </c>
      <c r="P454" s="145">
        <f>O454*H454</f>
        <v>0</v>
      </c>
      <c r="Q454" s="145">
        <v>4.4000000000000002E-4</v>
      </c>
      <c r="R454" s="145">
        <f>Q454*H454</f>
        <v>1.584E-2</v>
      </c>
      <c r="S454" s="145">
        <v>0</v>
      </c>
      <c r="T454" s="146">
        <f>S454*H454</f>
        <v>0</v>
      </c>
      <c r="AR454" s="147" t="s">
        <v>202</v>
      </c>
      <c r="AT454" s="147" t="s">
        <v>197</v>
      </c>
      <c r="AU454" s="147" t="s">
        <v>86</v>
      </c>
      <c r="AY454" s="17" t="s">
        <v>195</v>
      </c>
      <c r="BE454" s="148">
        <f>IF(N454="základní",J454,0)</f>
        <v>0</v>
      </c>
      <c r="BF454" s="148">
        <f>IF(N454="snížená",J454,0)</f>
        <v>0</v>
      </c>
      <c r="BG454" s="148">
        <f>IF(N454="zákl. přenesená",J454,0)</f>
        <v>0</v>
      </c>
      <c r="BH454" s="148">
        <f>IF(N454="sníž. přenesená",J454,0)</f>
        <v>0</v>
      </c>
      <c r="BI454" s="148">
        <f>IF(N454="nulová",J454,0)</f>
        <v>0</v>
      </c>
      <c r="BJ454" s="17" t="s">
        <v>84</v>
      </c>
      <c r="BK454" s="148">
        <f>ROUND(I454*H454,2)</f>
        <v>0</v>
      </c>
      <c r="BL454" s="17" t="s">
        <v>202</v>
      </c>
      <c r="BM454" s="147" t="s">
        <v>913</v>
      </c>
    </row>
    <row r="455" spans="2:65" s="1" customFormat="1" ht="28.8">
      <c r="B455" s="32"/>
      <c r="D455" s="150" t="s">
        <v>251</v>
      </c>
      <c r="F455" s="170" t="s">
        <v>914</v>
      </c>
      <c r="I455" s="171"/>
      <c r="L455" s="32"/>
      <c r="M455" s="172"/>
      <c r="T455" s="56"/>
      <c r="AT455" s="17" t="s">
        <v>251</v>
      </c>
      <c r="AU455" s="17" t="s">
        <v>86</v>
      </c>
    </row>
    <row r="456" spans="2:65" s="12" customFormat="1" ht="10.199999999999999">
      <c r="B456" s="149"/>
      <c r="D456" s="150" t="s">
        <v>204</v>
      </c>
      <c r="E456" s="151" t="s">
        <v>1</v>
      </c>
      <c r="F456" s="152" t="s">
        <v>915</v>
      </c>
      <c r="H456" s="151" t="s">
        <v>1</v>
      </c>
      <c r="I456" s="153"/>
      <c r="L456" s="149"/>
      <c r="M456" s="154"/>
      <c r="T456" s="155"/>
      <c r="AT456" s="151" t="s">
        <v>204</v>
      </c>
      <c r="AU456" s="151" t="s">
        <v>86</v>
      </c>
      <c r="AV456" s="12" t="s">
        <v>84</v>
      </c>
      <c r="AW456" s="12" t="s">
        <v>32</v>
      </c>
      <c r="AX456" s="12" t="s">
        <v>77</v>
      </c>
      <c r="AY456" s="151" t="s">
        <v>195</v>
      </c>
    </row>
    <row r="457" spans="2:65" s="13" customFormat="1" ht="10.199999999999999">
      <c r="B457" s="156"/>
      <c r="D457" s="150" t="s">
        <v>204</v>
      </c>
      <c r="E457" s="157" t="s">
        <v>1</v>
      </c>
      <c r="F457" s="158" t="s">
        <v>471</v>
      </c>
      <c r="H457" s="159">
        <v>36</v>
      </c>
      <c r="I457" s="160"/>
      <c r="L457" s="156"/>
      <c r="M457" s="161"/>
      <c r="T457" s="162"/>
      <c r="AT457" s="157" t="s">
        <v>204</v>
      </c>
      <c r="AU457" s="157" t="s">
        <v>86</v>
      </c>
      <c r="AV457" s="13" t="s">
        <v>86</v>
      </c>
      <c r="AW457" s="13" t="s">
        <v>32</v>
      </c>
      <c r="AX457" s="13" t="s">
        <v>84</v>
      </c>
      <c r="AY457" s="157" t="s">
        <v>195</v>
      </c>
    </row>
    <row r="458" spans="2:65" s="1" customFormat="1" ht="24.15" customHeight="1">
      <c r="B458" s="32"/>
      <c r="C458" s="136" t="s">
        <v>916</v>
      </c>
      <c r="D458" s="136" t="s">
        <v>197</v>
      </c>
      <c r="E458" s="137" t="s">
        <v>917</v>
      </c>
      <c r="F458" s="138" t="s">
        <v>918</v>
      </c>
      <c r="G458" s="139" t="s">
        <v>200</v>
      </c>
      <c r="H458" s="140">
        <v>335.25</v>
      </c>
      <c r="I458" s="141"/>
      <c r="J458" s="142">
        <f>ROUND(I458*H458,2)</f>
        <v>0</v>
      </c>
      <c r="K458" s="138" t="s">
        <v>201</v>
      </c>
      <c r="L458" s="32"/>
      <c r="M458" s="143" t="s">
        <v>1</v>
      </c>
      <c r="N458" s="144" t="s">
        <v>42</v>
      </c>
      <c r="P458" s="145">
        <f>O458*H458</f>
        <v>0</v>
      </c>
      <c r="Q458" s="145">
        <v>3.8999999999999999E-4</v>
      </c>
      <c r="R458" s="145">
        <f>Q458*H458</f>
        <v>0.13074749999999999</v>
      </c>
      <c r="S458" s="145">
        <v>1.0000000000000001E-5</v>
      </c>
      <c r="T458" s="146">
        <f>S458*H458</f>
        <v>3.3525000000000004E-3</v>
      </c>
      <c r="AR458" s="147" t="s">
        <v>202</v>
      </c>
      <c r="AT458" s="147" t="s">
        <v>197</v>
      </c>
      <c r="AU458" s="147" t="s">
        <v>86</v>
      </c>
      <c r="AY458" s="17" t="s">
        <v>195</v>
      </c>
      <c r="BE458" s="148">
        <f>IF(N458="základní",J458,0)</f>
        <v>0</v>
      </c>
      <c r="BF458" s="148">
        <f>IF(N458="snížená",J458,0)</f>
        <v>0</v>
      </c>
      <c r="BG458" s="148">
        <f>IF(N458="zákl. přenesená",J458,0)</f>
        <v>0</v>
      </c>
      <c r="BH458" s="148">
        <f>IF(N458="sníž. přenesená",J458,0)</f>
        <v>0</v>
      </c>
      <c r="BI458" s="148">
        <f>IF(N458="nulová",J458,0)</f>
        <v>0</v>
      </c>
      <c r="BJ458" s="17" t="s">
        <v>84</v>
      </c>
      <c r="BK458" s="148">
        <f>ROUND(I458*H458,2)</f>
        <v>0</v>
      </c>
      <c r="BL458" s="17" t="s">
        <v>202</v>
      </c>
      <c r="BM458" s="147" t="s">
        <v>919</v>
      </c>
    </row>
    <row r="459" spans="2:65" s="12" customFormat="1" ht="10.199999999999999">
      <c r="B459" s="149"/>
      <c r="D459" s="150" t="s">
        <v>204</v>
      </c>
      <c r="E459" s="151" t="s">
        <v>1</v>
      </c>
      <c r="F459" s="152" t="s">
        <v>920</v>
      </c>
      <c r="H459" s="151" t="s">
        <v>1</v>
      </c>
      <c r="I459" s="153"/>
      <c r="L459" s="149"/>
      <c r="M459" s="154"/>
      <c r="T459" s="155"/>
      <c r="AT459" s="151" t="s">
        <v>204</v>
      </c>
      <c r="AU459" s="151" t="s">
        <v>86</v>
      </c>
      <c r="AV459" s="12" t="s">
        <v>84</v>
      </c>
      <c r="AW459" s="12" t="s">
        <v>32</v>
      </c>
      <c r="AX459" s="12" t="s">
        <v>77</v>
      </c>
      <c r="AY459" s="151" t="s">
        <v>195</v>
      </c>
    </row>
    <row r="460" spans="2:65" s="13" customFormat="1" ht="10.199999999999999">
      <c r="B460" s="156"/>
      <c r="D460" s="150" t="s">
        <v>204</v>
      </c>
      <c r="E460" s="157" t="s">
        <v>1</v>
      </c>
      <c r="F460" s="158" t="s">
        <v>316</v>
      </c>
      <c r="H460" s="159">
        <v>43.2</v>
      </c>
      <c r="I460" s="160"/>
      <c r="L460" s="156"/>
      <c r="M460" s="161"/>
      <c r="T460" s="162"/>
      <c r="AT460" s="157" t="s">
        <v>204</v>
      </c>
      <c r="AU460" s="157" t="s">
        <v>86</v>
      </c>
      <c r="AV460" s="13" t="s">
        <v>86</v>
      </c>
      <c r="AW460" s="13" t="s">
        <v>32</v>
      </c>
      <c r="AX460" s="13" t="s">
        <v>77</v>
      </c>
      <c r="AY460" s="157" t="s">
        <v>195</v>
      </c>
    </row>
    <row r="461" spans="2:65" s="13" customFormat="1" ht="10.199999999999999">
      <c r="B461" s="156"/>
      <c r="D461" s="150" t="s">
        <v>204</v>
      </c>
      <c r="E461" s="157" t="s">
        <v>1</v>
      </c>
      <c r="F461" s="158" t="s">
        <v>921</v>
      </c>
      <c r="H461" s="159">
        <v>124.425</v>
      </c>
      <c r="I461" s="160"/>
      <c r="L461" s="156"/>
      <c r="M461" s="161"/>
      <c r="T461" s="162"/>
      <c r="AT461" s="157" t="s">
        <v>204</v>
      </c>
      <c r="AU461" s="157" t="s">
        <v>86</v>
      </c>
      <c r="AV461" s="13" t="s">
        <v>86</v>
      </c>
      <c r="AW461" s="13" t="s">
        <v>32</v>
      </c>
      <c r="AX461" s="13" t="s">
        <v>77</v>
      </c>
      <c r="AY461" s="157" t="s">
        <v>195</v>
      </c>
    </row>
    <row r="462" spans="2:65" s="14" customFormat="1" ht="10.199999999999999">
      <c r="B462" s="163"/>
      <c r="D462" s="150" t="s">
        <v>204</v>
      </c>
      <c r="E462" s="164" t="s">
        <v>1</v>
      </c>
      <c r="F462" s="165" t="s">
        <v>220</v>
      </c>
      <c r="H462" s="166">
        <v>167.625</v>
      </c>
      <c r="I462" s="167"/>
      <c r="L462" s="163"/>
      <c r="M462" s="168"/>
      <c r="T462" s="169"/>
      <c r="AT462" s="164" t="s">
        <v>204</v>
      </c>
      <c r="AU462" s="164" t="s">
        <v>86</v>
      </c>
      <c r="AV462" s="14" t="s">
        <v>202</v>
      </c>
      <c r="AW462" s="14" t="s">
        <v>32</v>
      </c>
      <c r="AX462" s="14" t="s">
        <v>77</v>
      </c>
      <c r="AY462" s="164" t="s">
        <v>195</v>
      </c>
    </row>
    <row r="463" spans="2:65" s="13" customFormat="1" ht="10.199999999999999">
      <c r="B463" s="156"/>
      <c r="D463" s="150" t="s">
        <v>204</v>
      </c>
      <c r="E463" s="157" t="s">
        <v>1</v>
      </c>
      <c r="F463" s="158" t="s">
        <v>922</v>
      </c>
      <c r="H463" s="159">
        <v>335.25</v>
      </c>
      <c r="I463" s="160"/>
      <c r="L463" s="156"/>
      <c r="M463" s="161"/>
      <c r="T463" s="162"/>
      <c r="AT463" s="157" t="s">
        <v>204</v>
      </c>
      <c r="AU463" s="157" t="s">
        <v>86</v>
      </c>
      <c r="AV463" s="13" t="s">
        <v>86</v>
      </c>
      <c r="AW463" s="13" t="s">
        <v>32</v>
      </c>
      <c r="AX463" s="13" t="s">
        <v>77</v>
      </c>
      <c r="AY463" s="157" t="s">
        <v>195</v>
      </c>
    </row>
    <row r="464" spans="2:65" s="14" customFormat="1" ht="10.199999999999999">
      <c r="B464" s="163"/>
      <c r="D464" s="150" t="s">
        <v>204</v>
      </c>
      <c r="E464" s="164" t="s">
        <v>1</v>
      </c>
      <c r="F464" s="165" t="s">
        <v>220</v>
      </c>
      <c r="H464" s="166">
        <v>335.25</v>
      </c>
      <c r="I464" s="167"/>
      <c r="L464" s="163"/>
      <c r="M464" s="168"/>
      <c r="T464" s="169"/>
      <c r="AT464" s="164" t="s">
        <v>204</v>
      </c>
      <c r="AU464" s="164" t="s">
        <v>86</v>
      </c>
      <c r="AV464" s="14" t="s">
        <v>202</v>
      </c>
      <c r="AW464" s="14" t="s">
        <v>32</v>
      </c>
      <c r="AX464" s="14" t="s">
        <v>84</v>
      </c>
      <c r="AY464" s="164" t="s">
        <v>195</v>
      </c>
    </row>
    <row r="465" spans="2:65" s="1" customFormat="1" ht="16.5" customHeight="1">
      <c r="B465" s="32"/>
      <c r="C465" s="136" t="s">
        <v>923</v>
      </c>
      <c r="D465" s="136" t="s">
        <v>197</v>
      </c>
      <c r="E465" s="137" t="s">
        <v>924</v>
      </c>
      <c r="F465" s="138" t="s">
        <v>925</v>
      </c>
      <c r="G465" s="139" t="s">
        <v>200</v>
      </c>
      <c r="H465" s="140">
        <v>827.68499999999995</v>
      </c>
      <c r="I465" s="141"/>
      <c r="J465" s="142">
        <f>ROUND(I465*H465,2)</f>
        <v>0</v>
      </c>
      <c r="K465" s="138" t="s">
        <v>201</v>
      </c>
      <c r="L465" s="32"/>
      <c r="M465" s="143" t="s">
        <v>1</v>
      </c>
      <c r="N465" s="144" t="s">
        <v>42</v>
      </c>
      <c r="P465" s="145">
        <f>O465*H465</f>
        <v>0</v>
      </c>
      <c r="Q465" s="145">
        <v>0</v>
      </c>
      <c r="R465" s="145">
        <f>Q465*H465</f>
        <v>0</v>
      </c>
      <c r="S465" s="145">
        <v>0</v>
      </c>
      <c r="T465" s="146">
        <f>S465*H465</f>
        <v>0</v>
      </c>
      <c r="AR465" s="147" t="s">
        <v>202</v>
      </c>
      <c r="AT465" s="147" t="s">
        <v>197</v>
      </c>
      <c r="AU465" s="147" t="s">
        <v>86</v>
      </c>
      <c r="AY465" s="17" t="s">
        <v>195</v>
      </c>
      <c r="BE465" s="148">
        <f>IF(N465="základní",J465,0)</f>
        <v>0</v>
      </c>
      <c r="BF465" s="148">
        <f>IF(N465="snížená",J465,0)</f>
        <v>0</v>
      </c>
      <c r="BG465" s="148">
        <f>IF(N465="zákl. přenesená",J465,0)</f>
        <v>0</v>
      </c>
      <c r="BH465" s="148">
        <f>IF(N465="sníž. přenesená",J465,0)</f>
        <v>0</v>
      </c>
      <c r="BI465" s="148">
        <f>IF(N465="nulová",J465,0)</f>
        <v>0</v>
      </c>
      <c r="BJ465" s="17" t="s">
        <v>84</v>
      </c>
      <c r="BK465" s="148">
        <f>ROUND(I465*H465,2)</f>
        <v>0</v>
      </c>
      <c r="BL465" s="17" t="s">
        <v>202</v>
      </c>
      <c r="BM465" s="147" t="s">
        <v>926</v>
      </c>
    </row>
    <row r="466" spans="2:65" s="13" customFormat="1" ht="10.199999999999999">
      <c r="B466" s="156"/>
      <c r="D466" s="150" t="s">
        <v>204</v>
      </c>
      <c r="E466" s="157" t="s">
        <v>1</v>
      </c>
      <c r="F466" s="158" t="s">
        <v>927</v>
      </c>
      <c r="H466" s="159">
        <v>827.68499999999995</v>
      </c>
      <c r="I466" s="160"/>
      <c r="L466" s="156"/>
      <c r="M466" s="161"/>
      <c r="T466" s="162"/>
      <c r="AT466" s="157" t="s">
        <v>204</v>
      </c>
      <c r="AU466" s="157" t="s">
        <v>86</v>
      </c>
      <c r="AV466" s="13" t="s">
        <v>86</v>
      </c>
      <c r="AW466" s="13" t="s">
        <v>32</v>
      </c>
      <c r="AX466" s="13" t="s">
        <v>84</v>
      </c>
      <c r="AY466" s="157" t="s">
        <v>195</v>
      </c>
    </row>
    <row r="467" spans="2:65" s="1" customFormat="1" ht="33" customHeight="1">
      <c r="B467" s="32"/>
      <c r="C467" s="136" t="s">
        <v>928</v>
      </c>
      <c r="D467" s="136" t="s">
        <v>197</v>
      </c>
      <c r="E467" s="137" t="s">
        <v>929</v>
      </c>
      <c r="F467" s="138" t="s">
        <v>930</v>
      </c>
      <c r="G467" s="139" t="s">
        <v>329</v>
      </c>
      <c r="H467" s="140">
        <v>117.51</v>
      </c>
      <c r="I467" s="141"/>
      <c r="J467" s="142">
        <f>ROUND(I467*H467,2)</f>
        <v>0</v>
      </c>
      <c r="K467" s="138" t="s">
        <v>201</v>
      </c>
      <c r="L467" s="32"/>
      <c r="M467" s="143" t="s">
        <v>1</v>
      </c>
      <c r="N467" s="144" t="s">
        <v>42</v>
      </c>
      <c r="P467" s="145">
        <f>O467*H467</f>
        <v>0</v>
      </c>
      <c r="Q467" s="145">
        <v>2.0000000000000002E-5</v>
      </c>
      <c r="R467" s="145">
        <f>Q467*H467</f>
        <v>2.3502000000000002E-3</v>
      </c>
      <c r="S467" s="145">
        <v>0</v>
      </c>
      <c r="T467" s="146">
        <f>S467*H467</f>
        <v>0</v>
      </c>
      <c r="AR467" s="147" t="s">
        <v>202</v>
      </c>
      <c r="AT467" s="147" t="s">
        <v>197</v>
      </c>
      <c r="AU467" s="147" t="s">
        <v>86</v>
      </c>
      <c r="AY467" s="17" t="s">
        <v>195</v>
      </c>
      <c r="BE467" s="148">
        <f>IF(N467="základní",J467,0)</f>
        <v>0</v>
      </c>
      <c r="BF467" s="148">
        <f>IF(N467="snížená",J467,0)</f>
        <v>0</v>
      </c>
      <c r="BG467" s="148">
        <f>IF(N467="zákl. přenesená",J467,0)</f>
        <v>0</v>
      </c>
      <c r="BH467" s="148">
        <f>IF(N467="sníž. přenesená",J467,0)</f>
        <v>0</v>
      </c>
      <c r="BI467" s="148">
        <f>IF(N467="nulová",J467,0)</f>
        <v>0</v>
      </c>
      <c r="BJ467" s="17" t="s">
        <v>84</v>
      </c>
      <c r="BK467" s="148">
        <f>ROUND(I467*H467,2)</f>
        <v>0</v>
      </c>
      <c r="BL467" s="17" t="s">
        <v>202</v>
      </c>
      <c r="BM467" s="147" t="s">
        <v>931</v>
      </c>
    </row>
    <row r="468" spans="2:65" s="13" customFormat="1" ht="10.199999999999999">
      <c r="B468" s="156"/>
      <c r="D468" s="150" t="s">
        <v>204</v>
      </c>
      <c r="E468" s="157" t="s">
        <v>1</v>
      </c>
      <c r="F468" s="158" t="s">
        <v>932</v>
      </c>
      <c r="H468" s="159">
        <v>117.51</v>
      </c>
      <c r="I468" s="160"/>
      <c r="L468" s="156"/>
      <c r="M468" s="161"/>
      <c r="T468" s="162"/>
      <c r="AT468" s="157" t="s">
        <v>204</v>
      </c>
      <c r="AU468" s="157" t="s">
        <v>86</v>
      </c>
      <c r="AV468" s="13" t="s">
        <v>86</v>
      </c>
      <c r="AW468" s="13" t="s">
        <v>32</v>
      </c>
      <c r="AX468" s="13" t="s">
        <v>84</v>
      </c>
      <c r="AY468" s="157" t="s">
        <v>195</v>
      </c>
    </row>
    <row r="469" spans="2:65" s="1" customFormat="1" ht="24.15" customHeight="1">
      <c r="B469" s="32"/>
      <c r="C469" s="136" t="s">
        <v>933</v>
      </c>
      <c r="D469" s="136" t="s">
        <v>197</v>
      </c>
      <c r="E469" s="137" t="s">
        <v>934</v>
      </c>
      <c r="F469" s="138" t="s">
        <v>935</v>
      </c>
      <c r="G469" s="139" t="s">
        <v>432</v>
      </c>
      <c r="H469" s="140">
        <v>1</v>
      </c>
      <c r="I469" s="141"/>
      <c r="J469" s="142">
        <f>ROUND(I469*H469,2)</f>
        <v>0</v>
      </c>
      <c r="K469" s="138" t="s">
        <v>249</v>
      </c>
      <c r="L469" s="32"/>
      <c r="M469" s="143" t="s">
        <v>1</v>
      </c>
      <c r="N469" s="144" t="s">
        <v>42</v>
      </c>
      <c r="P469" s="145">
        <f>O469*H469</f>
        <v>0</v>
      </c>
      <c r="Q469" s="145">
        <v>2.0000000000000002E-5</v>
      </c>
      <c r="R469" s="145">
        <f>Q469*H469</f>
        <v>2.0000000000000002E-5</v>
      </c>
      <c r="S469" s="145">
        <v>0</v>
      </c>
      <c r="T469" s="146">
        <f>S469*H469</f>
        <v>0</v>
      </c>
      <c r="AR469" s="147" t="s">
        <v>202</v>
      </c>
      <c r="AT469" s="147" t="s">
        <v>197</v>
      </c>
      <c r="AU469" s="147" t="s">
        <v>86</v>
      </c>
      <c r="AY469" s="17" t="s">
        <v>195</v>
      </c>
      <c r="BE469" s="148">
        <f>IF(N469="základní",J469,0)</f>
        <v>0</v>
      </c>
      <c r="BF469" s="148">
        <f>IF(N469="snížená",J469,0)</f>
        <v>0</v>
      </c>
      <c r="BG469" s="148">
        <f>IF(N469="zákl. přenesená",J469,0)</f>
        <v>0</v>
      </c>
      <c r="BH469" s="148">
        <f>IF(N469="sníž. přenesená",J469,0)</f>
        <v>0</v>
      </c>
      <c r="BI469" s="148">
        <f>IF(N469="nulová",J469,0)</f>
        <v>0</v>
      </c>
      <c r="BJ469" s="17" t="s">
        <v>84</v>
      </c>
      <c r="BK469" s="148">
        <f>ROUND(I469*H469,2)</f>
        <v>0</v>
      </c>
      <c r="BL469" s="17" t="s">
        <v>202</v>
      </c>
      <c r="BM469" s="147" t="s">
        <v>936</v>
      </c>
    </row>
    <row r="470" spans="2:65" s="13" customFormat="1" ht="10.199999999999999">
      <c r="B470" s="156"/>
      <c r="D470" s="150" t="s">
        <v>204</v>
      </c>
      <c r="E470" s="157" t="s">
        <v>1</v>
      </c>
      <c r="F470" s="158" t="s">
        <v>84</v>
      </c>
      <c r="H470" s="159">
        <v>1</v>
      </c>
      <c r="I470" s="160"/>
      <c r="L470" s="156"/>
      <c r="M470" s="161"/>
      <c r="T470" s="162"/>
      <c r="AT470" s="157" t="s">
        <v>204</v>
      </c>
      <c r="AU470" s="157" t="s">
        <v>86</v>
      </c>
      <c r="AV470" s="13" t="s">
        <v>86</v>
      </c>
      <c r="AW470" s="13" t="s">
        <v>32</v>
      </c>
      <c r="AX470" s="13" t="s">
        <v>84</v>
      </c>
      <c r="AY470" s="157" t="s">
        <v>195</v>
      </c>
    </row>
    <row r="471" spans="2:65" s="1" customFormat="1" ht="24.15" customHeight="1">
      <c r="B471" s="32"/>
      <c r="C471" s="136" t="s">
        <v>937</v>
      </c>
      <c r="D471" s="136" t="s">
        <v>197</v>
      </c>
      <c r="E471" s="137" t="s">
        <v>938</v>
      </c>
      <c r="F471" s="138" t="s">
        <v>939</v>
      </c>
      <c r="G471" s="139" t="s">
        <v>329</v>
      </c>
      <c r="H471" s="140">
        <v>132.81</v>
      </c>
      <c r="I471" s="141"/>
      <c r="J471" s="142">
        <f>ROUND(I471*H471,2)</f>
        <v>0</v>
      </c>
      <c r="K471" s="138" t="s">
        <v>249</v>
      </c>
      <c r="L471" s="32"/>
      <c r="M471" s="143" t="s">
        <v>1</v>
      </c>
      <c r="N471" s="144" t="s">
        <v>42</v>
      </c>
      <c r="P471" s="145">
        <f>O471*H471</f>
        <v>0</v>
      </c>
      <c r="Q471" s="145">
        <v>2.0000000000000002E-5</v>
      </c>
      <c r="R471" s="145">
        <f>Q471*H471</f>
        <v>2.6562000000000001E-3</v>
      </c>
      <c r="S471" s="145">
        <v>0</v>
      </c>
      <c r="T471" s="146">
        <f>S471*H471</f>
        <v>0</v>
      </c>
      <c r="AR471" s="147" t="s">
        <v>202</v>
      </c>
      <c r="AT471" s="147" t="s">
        <v>197</v>
      </c>
      <c r="AU471" s="147" t="s">
        <v>86</v>
      </c>
      <c r="AY471" s="17" t="s">
        <v>195</v>
      </c>
      <c r="BE471" s="148">
        <f>IF(N471="základní",J471,0)</f>
        <v>0</v>
      </c>
      <c r="BF471" s="148">
        <f>IF(N471="snížená",J471,0)</f>
        <v>0</v>
      </c>
      <c r="BG471" s="148">
        <f>IF(N471="zákl. přenesená",J471,0)</f>
        <v>0</v>
      </c>
      <c r="BH471" s="148">
        <f>IF(N471="sníž. přenesená",J471,0)</f>
        <v>0</v>
      </c>
      <c r="BI471" s="148">
        <f>IF(N471="nulová",J471,0)</f>
        <v>0</v>
      </c>
      <c r="BJ471" s="17" t="s">
        <v>84</v>
      </c>
      <c r="BK471" s="148">
        <f>ROUND(I471*H471,2)</f>
        <v>0</v>
      </c>
      <c r="BL471" s="17" t="s">
        <v>202</v>
      </c>
      <c r="BM471" s="147" t="s">
        <v>940</v>
      </c>
    </row>
    <row r="472" spans="2:65" s="12" customFormat="1" ht="20.399999999999999">
      <c r="B472" s="149"/>
      <c r="D472" s="150" t="s">
        <v>204</v>
      </c>
      <c r="E472" s="151" t="s">
        <v>1</v>
      </c>
      <c r="F472" s="152" t="s">
        <v>941</v>
      </c>
      <c r="H472" s="151" t="s">
        <v>1</v>
      </c>
      <c r="I472" s="153"/>
      <c r="L472" s="149"/>
      <c r="M472" s="154"/>
      <c r="T472" s="155"/>
      <c r="AT472" s="151" t="s">
        <v>204</v>
      </c>
      <c r="AU472" s="151" t="s">
        <v>86</v>
      </c>
      <c r="AV472" s="12" t="s">
        <v>84</v>
      </c>
      <c r="AW472" s="12" t="s">
        <v>32</v>
      </c>
      <c r="AX472" s="12" t="s">
        <v>77</v>
      </c>
      <c r="AY472" s="151" t="s">
        <v>195</v>
      </c>
    </row>
    <row r="473" spans="2:65" s="13" customFormat="1" ht="10.199999999999999">
      <c r="B473" s="156"/>
      <c r="D473" s="150" t="s">
        <v>204</v>
      </c>
      <c r="E473" s="157" t="s">
        <v>1</v>
      </c>
      <c r="F473" s="158" t="s">
        <v>942</v>
      </c>
      <c r="H473" s="159">
        <v>115.81</v>
      </c>
      <c r="I473" s="160"/>
      <c r="L473" s="156"/>
      <c r="M473" s="161"/>
      <c r="T473" s="162"/>
      <c r="AT473" s="157" t="s">
        <v>204</v>
      </c>
      <c r="AU473" s="157" t="s">
        <v>86</v>
      </c>
      <c r="AV473" s="13" t="s">
        <v>86</v>
      </c>
      <c r="AW473" s="13" t="s">
        <v>32</v>
      </c>
      <c r="AX473" s="13" t="s">
        <v>77</v>
      </c>
      <c r="AY473" s="157" t="s">
        <v>195</v>
      </c>
    </row>
    <row r="474" spans="2:65" s="13" customFormat="1" ht="10.199999999999999">
      <c r="B474" s="156"/>
      <c r="D474" s="150" t="s">
        <v>204</v>
      </c>
      <c r="E474" s="157" t="s">
        <v>1</v>
      </c>
      <c r="F474" s="158" t="s">
        <v>943</v>
      </c>
      <c r="H474" s="159">
        <v>17</v>
      </c>
      <c r="I474" s="160"/>
      <c r="L474" s="156"/>
      <c r="M474" s="161"/>
      <c r="T474" s="162"/>
      <c r="AT474" s="157" t="s">
        <v>204</v>
      </c>
      <c r="AU474" s="157" t="s">
        <v>86</v>
      </c>
      <c r="AV474" s="13" t="s">
        <v>86</v>
      </c>
      <c r="AW474" s="13" t="s">
        <v>32</v>
      </c>
      <c r="AX474" s="13" t="s">
        <v>77</v>
      </c>
      <c r="AY474" s="157" t="s">
        <v>195</v>
      </c>
    </row>
    <row r="475" spans="2:65" s="14" customFormat="1" ht="10.199999999999999">
      <c r="B475" s="163"/>
      <c r="D475" s="150" t="s">
        <v>204</v>
      </c>
      <c r="E475" s="164" t="s">
        <v>1</v>
      </c>
      <c r="F475" s="165" t="s">
        <v>220</v>
      </c>
      <c r="H475" s="166">
        <v>132.81</v>
      </c>
      <c r="I475" s="167"/>
      <c r="L475" s="163"/>
      <c r="M475" s="168"/>
      <c r="T475" s="169"/>
      <c r="AT475" s="164" t="s">
        <v>204</v>
      </c>
      <c r="AU475" s="164" t="s">
        <v>86</v>
      </c>
      <c r="AV475" s="14" t="s">
        <v>202</v>
      </c>
      <c r="AW475" s="14" t="s">
        <v>32</v>
      </c>
      <c r="AX475" s="14" t="s">
        <v>84</v>
      </c>
      <c r="AY475" s="164" t="s">
        <v>195</v>
      </c>
    </row>
    <row r="476" spans="2:65" s="1" customFormat="1" ht="24.15" customHeight="1">
      <c r="B476" s="32"/>
      <c r="C476" s="136" t="s">
        <v>944</v>
      </c>
      <c r="D476" s="136" t="s">
        <v>197</v>
      </c>
      <c r="E476" s="137" t="s">
        <v>945</v>
      </c>
      <c r="F476" s="138" t="s">
        <v>946</v>
      </c>
      <c r="G476" s="139" t="s">
        <v>244</v>
      </c>
      <c r="H476" s="140">
        <v>7</v>
      </c>
      <c r="I476" s="141"/>
      <c r="J476" s="142">
        <f>ROUND(I476*H476,2)</f>
        <v>0</v>
      </c>
      <c r="K476" s="138" t="s">
        <v>201</v>
      </c>
      <c r="L476" s="32"/>
      <c r="M476" s="143" t="s">
        <v>1</v>
      </c>
      <c r="N476" s="144" t="s">
        <v>42</v>
      </c>
      <c r="P476" s="145">
        <f>O476*H476</f>
        <v>0</v>
      </c>
      <c r="Q476" s="145">
        <v>0</v>
      </c>
      <c r="R476" s="145">
        <f>Q476*H476</f>
        <v>0</v>
      </c>
      <c r="S476" s="145">
        <v>0</v>
      </c>
      <c r="T476" s="146">
        <f>S476*H476</f>
        <v>0</v>
      </c>
      <c r="AR476" s="147" t="s">
        <v>202</v>
      </c>
      <c r="AT476" s="147" t="s">
        <v>197</v>
      </c>
      <c r="AU476" s="147" t="s">
        <v>86</v>
      </c>
      <c r="AY476" s="17" t="s">
        <v>195</v>
      </c>
      <c r="BE476" s="148">
        <f>IF(N476="základní",J476,0)</f>
        <v>0</v>
      </c>
      <c r="BF476" s="148">
        <f>IF(N476="snížená",J476,0)</f>
        <v>0</v>
      </c>
      <c r="BG476" s="148">
        <f>IF(N476="zákl. přenesená",J476,0)</f>
        <v>0</v>
      </c>
      <c r="BH476" s="148">
        <f>IF(N476="sníž. přenesená",J476,0)</f>
        <v>0</v>
      </c>
      <c r="BI476" s="148">
        <f>IF(N476="nulová",J476,0)</f>
        <v>0</v>
      </c>
      <c r="BJ476" s="17" t="s">
        <v>84</v>
      </c>
      <c r="BK476" s="148">
        <f>ROUND(I476*H476,2)</f>
        <v>0</v>
      </c>
      <c r="BL476" s="17" t="s">
        <v>202</v>
      </c>
      <c r="BM476" s="147" t="s">
        <v>947</v>
      </c>
    </row>
    <row r="477" spans="2:65" s="12" customFormat="1" ht="10.199999999999999">
      <c r="B477" s="149"/>
      <c r="D477" s="150" t="s">
        <v>204</v>
      </c>
      <c r="E477" s="151" t="s">
        <v>1</v>
      </c>
      <c r="F477" s="152" t="s">
        <v>948</v>
      </c>
      <c r="H477" s="151" t="s">
        <v>1</v>
      </c>
      <c r="I477" s="153"/>
      <c r="L477" s="149"/>
      <c r="M477" s="154"/>
      <c r="T477" s="155"/>
      <c r="AT477" s="151" t="s">
        <v>204</v>
      </c>
      <c r="AU477" s="151" t="s">
        <v>86</v>
      </c>
      <c r="AV477" s="12" t="s">
        <v>84</v>
      </c>
      <c r="AW477" s="12" t="s">
        <v>32</v>
      </c>
      <c r="AX477" s="12" t="s">
        <v>77</v>
      </c>
      <c r="AY477" s="151" t="s">
        <v>195</v>
      </c>
    </row>
    <row r="478" spans="2:65" s="13" customFormat="1" ht="10.199999999999999">
      <c r="B478" s="156"/>
      <c r="D478" s="150" t="s">
        <v>204</v>
      </c>
      <c r="E478" s="157" t="s">
        <v>1</v>
      </c>
      <c r="F478" s="158" t="s">
        <v>234</v>
      </c>
      <c r="H478" s="159">
        <v>7</v>
      </c>
      <c r="I478" s="160"/>
      <c r="L478" s="156"/>
      <c r="M478" s="161"/>
      <c r="T478" s="162"/>
      <c r="AT478" s="157" t="s">
        <v>204</v>
      </c>
      <c r="AU478" s="157" t="s">
        <v>86</v>
      </c>
      <c r="AV478" s="13" t="s">
        <v>86</v>
      </c>
      <c r="AW478" s="13" t="s">
        <v>32</v>
      </c>
      <c r="AX478" s="13" t="s">
        <v>77</v>
      </c>
      <c r="AY478" s="157" t="s">
        <v>195</v>
      </c>
    </row>
    <row r="479" spans="2:65" s="14" customFormat="1" ht="10.199999999999999">
      <c r="B479" s="163"/>
      <c r="D479" s="150" t="s">
        <v>204</v>
      </c>
      <c r="E479" s="164" t="s">
        <v>1</v>
      </c>
      <c r="F479" s="165" t="s">
        <v>220</v>
      </c>
      <c r="H479" s="166">
        <v>7</v>
      </c>
      <c r="I479" s="167"/>
      <c r="L479" s="163"/>
      <c r="M479" s="168"/>
      <c r="T479" s="169"/>
      <c r="AT479" s="164" t="s">
        <v>204</v>
      </c>
      <c r="AU479" s="164" t="s">
        <v>86</v>
      </c>
      <c r="AV479" s="14" t="s">
        <v>202</v>
      </c>
      <c r="AW479" s="14" t="s">
        <v>32</v>
      </c>
      <c r="AX479" s="14" t="s">
        <v>84</v>
      </c>
      <c r="AY479" s="164" t="s">
        <v>195</v>
      </c>
    </row>
    <row r="480" spans="2:65" s="1" customFormat="1" ht="21.75" customHeight="1">
      <c r="B480" s="32"/>
      <c r="C480" s="183" t="s">
        <v>949</v>
      </c>
      <c r="D480" s="183" t="s">
        <v>612</v>
      </c>
      <c r="E480" s="184" t="s">
        <v>950</v>
      </c>
      <c r="F480" s="185" t="s">
        <v>951</v>
      </c>
      <c r="G480" s="186" t="s">
        <v>244</v>
      </c>
      <c r="H480" s="187">
        <v>7</v>
      </c>
      <c r="I480" s="188"/>
      <c r="J480" s="189">
        <f>ROUND(I480*H480,2)</f>
        <v>0</v>
      </c>
      <c r="K480" s="185" t="s">
        <v>249</v>
      </c>
      <c r="L480" s="190"/>
      <c r="M480" s="191" t="s">
        <v>1</v>
      </c>
      <c r="N480" s="192" t="s">
        <v>42</v>
      </c>
      <c r="P480" s="145">
        <f>O480*H480</f>
        <v>0</v>
      </c>
      <c r="Q480" s="145">
        <v>6.0000000000000002E-5</v>
      </c>
      <c r="R480" s="145">
        <f>Q480*H480</f>
        <v>4.2000000000000002E-4</v>
      </c>
      <c r="S480" s="145">
        <v>0</v>
      </c>
      <c r="T480" s="146">
        <f>S480*H480</f>
        <v>0</v>
      </c>
      <c r="AR480" s="147" t="s">
        <v>240</v>
      </c>
      <c r="AT480" s="147" t="s">
        <v>612</v>
      </c>
      <c r="AU480" s="147" t="s">
        <v>86</v>
      </c>
      <c r="AY480" s="17" t="s">
        <v>195</v>
      </c>
      <c r="BE480" s="148">
        <f>IF(N480="základní",J480,0)</f>
        <v>0</v>
      </c>
      <c r="BF480" s="148">
        <f>IF(N480="snížená",J480,0)</f>
        <v>0</v>
      </c>
      <c r="BG480" s="148">
        <f>IF(N480="zákl. přenesená",J480,0)</f>
        <v>0</v>
      </c>
      <c r="BH480" s="148">
        <f>IF(N480="sníž. přenesená",J480,0)</f>
        <v>0</v>
      </c>
      <c r="BI480" s="148">
        <f>IF(N480="nulová",J480,0)</f>
        <v>0</v>
      </c>
      <c r="BJ480" s="17" t="s">
        <v>84</v>
      </c>
      <c r="BK480" s="148">
        <f>ROUND(I480*H480,2)</f>
        <v>0</v>
      </c>
      <c r="BL480" s="17" t="s">
        <v>202</v>
      </c>
      <c r="BM480" s="147" t="s">
        <v>952</v>
      </c>
    </row>
    <row r="481" spans="2:65" s="13" customFormat="1" ht="10.199999999999999">
      <c r="B481" s="156"/>
      <c r="D481" s="150" t="s">
        <v>204</v>
      </c>
      <c r="E481" s="157" t="s">
        <v>1</v>
      </c>
      <c r="F481" s="158" t="s">
        <v>234</v>
      </c>
      <c r="H481" s="159">
        <v>7</v>
      </c>
      <c r="I481" s="160"/>
      <c r="L481" s="156"/>
      <c r="M481" s="161"/>
      <c r="T481" s="162"/>
      <c r="AT481" s="157" t="s">
        <v>204</v>
      </c>
      <c r="AU481" s="157" t="s">
        <v>86</v>
      </c>
      <c r="AV481" s="13" t="s">
        <v>86</v>
      </c>
      <c r="AW481" s="13" t="s">
        <v>32</v>
      </c>
      <c r="AX481" s="13" t="s">
        <v>84</v>
      </c>
      <c r="AY481" s="157" t="s">
        <v>195</v>
      </c>
    </row>
    <row r="482" spans="2:65" s="1" customFormat="1" ht="16.5" customHeight="1">
      <c r="B482" s="32"/>
      <c r="C482" s="136" t="s">
        <v>953</v>
      </c>
      <c r="D482" s="136" t="s">
        <v>197</v>
      </c>
      <c r="E482" s="137" t="s">
        <v>954</v>
      </c>
      <c r="F482" s="138" t="s">
        <v>955</v>
      </c>
      <c r="G482" s="139" t="s">
        <v>244</v>
      </c>
      <c r="H482" s="140">
        <v>7</v>
      </c>
      <c r="I482" s="141"/>
      <c r="J482" s="142">
        <f>ROUND(I482*H482,2)</f>
        <v>0</v>
      </c>
      <c r="K482" s="138" t="s">
        <v>201</v>
      </c>
      <c r="L482" s="32"/>
      <c r="M482" s="143" t="s">
        <v>1</v>
      </c>
      <c r="N482" s="144" t="s">
        <v>42</v>
      </c>
      <c r="P482" s="145">
        <f>O482*H482</f>
        <v>0</v>
      </c>
      <c r="Q482" s="145">
        <v>0</v>
      </c>
      <c r="R482" s="145">
        <f>Q482*H482</f>
        <v>0</v>
      </c>
      <c r="S482" s="145">
        <v>0</v>
      </c>
      <c r="T482" s="146">
        <f>S482*H482</f>
        <v>0</v>
      </c>
      <c r="AR482" s="147" t="s">
        <v>202</v>
      </c>
      <c r="AT482" s="147" t="s">
        <v>197</v>
      </c>
      <c r="AU482" s="147" t="s">
        <v>86</v>
      </c>
      <c r="AY482" s="17" t="s">
        <v>195</v>
      </c>
      <c r="BE482" s="148">
        <f>IF(N482="základní",J482,0)</f>
        <v>0</v>
      </c>
      <c r="BF482" s="148">
        <f>IF(N482="snížená",J482,0)</f>
        <v>0</v>
      </c>
      <c r="BG482" s="148">
        <f>IF(N482="zákl. přenesená",J482,0)</f>
        <v>0</v>
      </c>
      <c r="BH482" s="148">
        <f>IF(N482="sníž. přenesená",J482,0)</f>
        <v>0</v>
      </c>
      <c r="BI482" s="148">
        <f>IF(N482="nulová",J482,0)</f>
        <v>0</v>
      </c>
      <c r="BJ482" s="17" t="s">
        <v>84</v>
      </c>
      <c r="BK482" s="148">
        <f>ROUND(I482*H482,2)</f>
        <v>0</v>
      </c>
      <c r="BL482" s="17" t="s">
        <v>202</v>
      </c>
      <c r="BM482" s="147" t="s">
        <v>956</v>
      </c>
    </row>
    <row r="483" spans="2:65" s="13" customFormat="1" ht="10.199999999999999">
      <c r="B483" s="156"/>
      <c r="D483" s="150" t="s">
        <v>204</v>
      </c>
      <c r="E483" s="157" t="s">
        <v>1</v>
      </c>
      <c r="F483" s="158" t="s">
        <v>234</v>
      </c>
      <c r="H483" s="159">
        <v>7</v>
      </c>
      <c r="I483" s="160"/>
      <c r="L483" s="156"/>
      <c r="M483" s="161"/>
      <c r="T483" s="162"/>
      <c r="AT483" s="157" t="s">
        <v>204</v>
      </c>
      <c r="AU483" s="157" t="s">
        <v>86</v>
      </c>
      <c r="AV483" s="13" t="s">
        <v>86</v>
      </c>
      <c r="AW483" s="13" t="s">
        <v>32</v>
      </c>
      <c r="AX483" s="13" t="s">
        <v>77</v>
      </c>
      <c r="AY483" s="157" t="s">
        <v>195</v>
      </c>
    </row>
    <row r="484" spans="2:65" s="14" customFormat="1" ht="10.199999999999999">
      <c r="B484" s="163"/>
      <c r="D484" s="150" t="s">
        <v>204</v>
      </c>
      <c r="E484" s="164" t="s">
        <v>1</v>
      </c>
      <c r="F484" s="165" t="s">
        <v>220</v>
      </c>
      <c r="H484" s="166">
        <v>7</v>
      </c>
      <c r="I484" s="167"/>
      <c r="L484" s="163"/>
      <c r="M484" s="168"/>
      <c r="T484" s="169"/>
      <c r="AT484" s="164" t="s">
        <v>204</v>
      </c>
      <c r="AU484" s="164" t="s">
        <v>86</v>
      </c>
      <c r="AV484" s="14" t="s">
        <v>202</v>
      </c>
      <c r="AW484" s="14" t="s">
        <v>32</v>
      </c>
      <c r="AX484" s="14" t="s">
        <v>84</v>
      </c>
      <c r="AY484" s="164" t="s">
        <v>195</v>
      </c>
    </row>
    <row r="485" spans="2:65" s="1" customFormat="1" ht="16.5" customHeight="1">
      <c r="B485" s="32"/>
      <c r="C485" s="183" t="s">
        <v>957</v>
      </c>
      <c r="D485" s="183" t="s">
        <v>612</v>
      </c>
      <c r="E485" s="184" t="s">
        <v>958</v>
      </c>
      <c r="F485" s="185" t="s">
        <v>959</v>
      </c>
      <c r="G485" s="186" t="s">
        <v>244</v>
      </c>
      <c r="H485" s="187">
        <v>7</v>
      </c>
      <c r="I485" s="188"/>
      <c r="J485" s="189">
        <f>ROUND(I485*H485,2)</f>
        <v>0</v>
      </c>
      <c r="K485" s="185" t="s">
        <v>201</v>
      </c>
      <c r="L485" s="190"/>
      <c r="M485" s="191" t="s">
        <v>1</v>
      </c>
      <c r="N485" s="192" t="s">
        <v>42</v>
      </c>
      <c r="P485" s="145">
        <f>O485*H485</f>
        <v>0</v>
      </c>
      <c r="Q485" s="145">
        <v>1.1900000000000001E-3</v>
      </c>
      <c r="R485" s="145">
        <f>Q485*H485</f>
        <v>8.3300000000000006E-3</v>
      </c>
      <c r="S485" s="145">
        <v>0</v>
      </c>
      <c r="T485" s="146">
        <f>S485*H485</f>
        <v>0</v>
      </c>
      <c r="AR485" s="147" t="s">
        <v>240</v>
      </c>
      <c r="AT485" s="147" t="s">
        <v>612</v>
      </c>
      <c r="AU485" s="147" t="s">
        <v>86</v>
      </c>
      <c r="AY485" s="17" t="s">
        <v>195</v>
      </c>
      <c r="BE485" s="148">
        <f>IF(N485="základní",J485,0)</f>
        <v>0</v>
      </c>
      <c r="BF485" s="148">
        <f>IF(N485="snížená",J485,0)</f>
        <v>0</v>
      </c>
      <c r="BG485" s="148">
        <f>IF(N485="zákl. přenesená",J485,0)</f>
        <v>0</v>
      </c>
      <c r="BH485" s="148">
        <f>IF(N485="sníž. přenesená",J485,0)</f>
        <v>0</v>
      </c>
      <c r="BI485" s="148">
        <f>IF(N485="nulová",J485,0)</f>
        <v>0</v>
      </c>
      <c r="BJ485" s="17" t="s">
        <v>84</v>
      </c>
      <c r="BK485" s="148">
        <f>ROUND(I485*H485,2)</f>
        <v>0</v>
      </c>
      <c r="BL485" s="17" t="s">
        <v>202</v>
      </c>
      <c r="BM485" s="147" t="s">
        <v>960</v>
      </c>
    </row>
    <row r="486" spans="2:65" s="13" customFormat="1" ht="10.199999999999999">
      <c r="B486" s="156"/>
      <c r="D486" s="150" t="s">
        <v>204</v>
      </c>
      <c r="E486" s="157" t="s">
        <v>1</v>
      </c>
      <c r="F486" s="158" t="s">
        <v>234</v>
      </c>
      <c r="H486" s="159">
        <v>7</v>
      </c>
      <c r="I486" s="160"/>
      <c r="L486" s="156"/>
      <c r="M486" s="161"/>
      <c r="T486" s="162"/>
      <c r="AT486" s="157" t="s">
        <v>204</v>
      </c>
      <c r="AU486" s="157" t="s">
        <v>86</v>
      </c>
      <c r="AV486" s="13" t="s">
        <v>86</v>
      </c>
      <c r="AW486" s="13" t="s">
        <v>32</v>
      </c>
      <c r="AX486" s="13" t="s">
        <v>84</v>
      </c>
      <c r="AY486" s="157" t="s">
        <v>195</v>
      </c>
    </row>
    <row r="487" spans="2:65" s="11" customFormat="1" ht="22.8" customHeight="1">
      <c r="B487" s="124"/>
      <c r="D487" s="125" t="s">
        <v>76</v>
      </c>
      <c r="E487" s="134" t="s">
        <v>246</v>
      </c>
      <c r="F487" s="134" t="s">
        <v>961</v>
      </c>
      <c r="I487" s="127"/>
      <c r="J487" s="135">
        <f>BK487</f>
        <v>0</v>
      </c>
      <c r="L487" s="124"/>
      <c r="M487" s="129"/>
      <c r="P487" s="130">
        <f>SUM(P488:P522)</f>
        <v>0</v>
      </c>
      <c r="R487" s="130">
        <f>SUM(R488:R522)</f>
        <v>0.15837325000000002</v>
      </c>
      <c r="T487" s="131">
        <f>SUM(T488:T522)</f>
        <v>0</v>
      </c>
      <c r="AR487" s="125" t="s">
        <v>84</v>
      </c>
      <c r="AT487" s="132" t="s">
        <v>76</v>
      </c>
      <c r="AU487" s="132" t="s">
        <v>84</v>
      </c>
      <c r="AY487" s="125" t="s">
        <v>195</v>
      </c>
      <c r="BK487" s="133">
        <f>SUM(BK488:BK522)</f>
        <v>0</v>
      </c>
    </row>
    <row r="488" spans="2:65" s="1" customFormat="1" ht="33" customHeight="1">
      <c r="B488" s="32"/>
      <c r="C488" s="136" t="s">
        <v>962</v>
      </c>
      <c r="D488" s="136" t="s">
        <v>197</v>
      </c>
      <c r="E488" s="137" t="s">
        <v>963</v>
      </c>
      <c r="F488" s="138" t="s">
        <v>964</v>
      </c>
      <c r="G488" s="139" t="s">
        <v>200</v>
      </c>
      <c r="H488" s="140">
        <v>662</v>
      </c>
      <c r="I488" s="141"/>
      <c r="J488" s="142">
        <f>ROUND(I488*H488,2)</f>
        <v>0</v>
      </c>
      <c r="K488" s="138" t="s">
        <v>201</v>
      </c>
      <c r="L488" s="32"/>
      <c r="M488" s="143" t="s">
        <v>1</v>
      </c>
      <c r="N488" s="144" t="s">
        <v>42</v>
      </c>
      <c r="P488" s="145">
        <f>O488*H488</f>
        <v>0</v>
      </c>
      <c r="Q488" s="145">
        <v>0</v>
      </c>
      <c r="R488" s="145">
        <f>Q488*H488</f>
        <v>0</v>
      </c>
      <c r="S488" s="145">
        <v>0</v>
      </c>
      <c r="T488" s="146">
        <f>S488*H488</f>
        <v>0</v>
      </c>
      <c r="AR488" s="147" t="s">
        <v>202</v>
      </c>
      <c r="AT488" s="147" t="s">
        <v>197</v>
      </c>
      <c r="AU488" s="147" t="s">
        <v>86</v>
      </c>
      <c r="AY488" s="17" t="s">
        <v>195</v>
      </c>
      <c r="BE488" s="148">
        <f>IF(N488="základní",J488,0)</f>
        <v>0</v>
      </c>
      <c r="BF488" s="148">
        <f>IF(N488="snížená",J488,0)</f>
        <v>0</v>
      </c>
      <c r="BG488" s="148">
        <f>IF(N488="zákl. přenesená",J488,0)</f>
        <v>0</v>
      </c>
      <c r="BH488" s="148">
        <f>IF(N488="sníž. přenesená",J488,0)</f>
        <v>0</v>
      </c>
      <c r="BI488" s="148">
        <f>IF(N488="nulová",J488,0)</f>
        <v>0</v>
      </c>
      <c r="BJ488" s="17" t="s">
        <v>84</v>
      </c>
      <c r="BK488" s="148">
        <f>ROUND(I488*H488,2)</f>
        <v>0</v>
      </c>
      <c r="BL488" s="17" t="s">
        <v>202</v>
      </c>
      <c r="BM488" s="147" t="s">
        <v>965</v>
      </c>
    </row>
    <row r="489" spans="2:65" s="12" customFormat="1" ht="10.199999999999999">
      <c r="B489" s="149"/>
      <c r="D489" s="150" t="s">
        <v>204</v>
      </c>
      <c r="E489" s="151" t="s">
        <v>1</v>
      </c>
      <c r="F489" s="152" t="s">
        <v>966</v>
      </c>
      <c r="H489" s="151" t="s">
        <v>1</v>
      </c>
      <c r="I489" s="153"/>
      <c r="L489" s="149"/>
      <c r="M489" s="154"/>
      <c r="T489" s="155"/>
      <c r="AT489" s="151" t="s">
        <v>204</v>
      </c>
      <c r="AU489" s="151" t="s">
        <v>86</v>
      </c>
      <c r="AV489" s="12" t="s">
        <v>84</v>
      </c>
      <c r="AW489" s="12" t="s">
        <v>32</v>
      </c>
      <c r="AX489" s="12" t="s">
        <v>77</v>
      </c>
      <c r="AY489" s="151" t="s">
        <v>195</v>
      </c>
    </row>
    <row r="490" spans="2:65" s="13" customFormat="1" ht="10.199999999999999">
      <c r="B490" s="156"/>
      <c r="D490" s="150" t="s">
        <v>204</v>
      </c>
      <c r="E490" s="157" t="s">
        <v>1</v>
      </c>
      <c r="F490" s="158" t="s">
        <v>967</v>
      </c>
      <c r="H490" s="159">
        <v>480</v>
      </c>
      <c r="I490" s="160"/>
      <c r="L490" s="156"/>
      <c r="M490" s="161"/>
      <c r="T490" s="162"/>
      <c r="AT490" s="157" t="s">
        <v>204</v>
      </c>
      <c r="AU490" s="157" t="s">
        <v>86</v>
      </c>
      <c r="AV490" s="13" t="s">
        <v>86</v>
      </c>
      <c r="AW490" s="13" t="s">
        <v>32</v>
      </c>
      <c r="AX490" s="13" t="s">
        <v>77</v>
      </c>
      <c r="AY490" s="157" t="s">
        <v>195</v>
      </c>
    </row>
    <row r="491" spans="2:65" s="13" customFormat="1" ht="10.199999999999999">
      <c r="B491" s="156"/>
      <c r="D491" s="150" t="s">
        <v>204</v>
      </c>
      <c r="E491" s="157" t="s">
        <v>1</v>
      </c>
      <c r="F491" s="158" t="s">
        <v>968</v>
      </c>
      <c r="H491" s="159">
        <v>182</v>
      </c>
      <c r="I491" s="160"/>
      <c r="L491" s="156"/>
      <c r="M491" s="161"/>
      <c r="T491" s="162"/>
      <c r="AT491" s="157" t="s">
        <v>204</v>
      </c>
      <c r="AU491" s="157" t="s">
        <v>86</v>
      </c>
      <c r="AV491" s="13" t="s">
        <v>86</v>
      </c>
      <c r="AW491" s="13" t="s">
        <v>32</v>
      </c>
      <c r="AX491" s="13" t="s">
        <v>77</v>
      </c>
      <c r="AY491" s="157" t="s">
        <v>195</v>
      </c>
    </row>
    <row r="492" spans="2:65" s="14" customFormat="1" ht="10.199999999999999">
      <c r="B492" s="163"/>
      <c r="D492" s="150" t="s">
        <v>204</v>
      </c>
      <c r="E492" s="164" t="s">
        <v>1</v>
      </c>
      <c r="F492" s="165" t="s">
        <v>220</v>
      </c>
      <c r="H492" s="166">
        <v>662</v>
      </c>
      <c r="I492" s="167"/>
      <c r="L492" s="163"/>
      <c r="M492" s="168"/>
      <c r="T492" s="169"/>
      <c r="AT492" s="164" t="s">
        <v>204</v>
      </c>
      <c r="AU492" s="164" t="s">
        <v>86</v>
      </c>
      <c r="AV492" s="14" t="s">
        <v>202</v>
      </c>
      <c r="AW492" s="14" t="s">
        <v>32</v>
      </c>
      <c r="AX492" s="14" t="s">
        <v>84</v>
      </c>
      <c r="AY492" s="164" t="s">
        <v>195</v>
      </c>
    </row>
    <row r="493" spans="2:65" s="1" customFormat="1" ht="33" customHeight="1">
      <c r="B493" s="32"/>
      <c r="C493" s="136" t="s">
        <v>969</v>
      </c>
      <c r="D493" s="136" t="s">
        <v>197</v>
      </c>
      <c r="E493" s="137" t="s">
        <v>970</v>
      </c>
      <c r="F493" s="138" t="s">
        <v>971</v>
      </c>
      <c r="G493" s="139" t="s">
        <v>200</v>
      </c>
      <c r="H493" s="140">
        <v>39720</v>
      </c>
      <c r="I493" s="141"/>
      <c r="J493" s="142">
        <f>ROUND(I493*H493,2)</f>
        <v>0</v>
      </c>
      <c r="K493" s="138" t="s">
        <v>201</v>
      </c>
      <c r="L493" s="32"/>
      <c r="M493" s="143" t="s">
        <v>1</v>
      </c>
      <c r="N493" s="144" t="s">
        <v>42</v>
      </c>
      <c r="P493" s="145">
        <f>O493*H493</f>
        <v>0</v>
      </c>
      <c r="Q493" s="145">
        <v>0</v>
      </c>
      <c r="R493" s="145">
        <f>Q493*H493</f>
        <v>0</v>
      </c>
      <c r="S493" s="145">
        <v>0</v>
      </c>
      <c r="T493" s="146">
        <f>S493*H493</f>
        <v>0</v>
      </c>
      <c r="AR493" s="147" t="s">
        <v>202</v>
      </c>
      <c r="AT493" s="147" t="s">
        <v>197</v>
      </c>
      <c r="AU493" s="147" t="s">
        <v>86</v>
      </c>
      <c r="AY493" s="17" t="s">
        <v>195</v>
      </c>
      <c r="BE493" s="148">
        <f>IF(N493="základní",J493,0)</f>
        <v>0</v>
      </c>
      <c r="BF493" s="148">
        <f>IF(N493="snížená",J493,0)</f>
        <v>0</v>
      </c>
      <c r="BG493" s="148">
        <f>IF(N493="zákl. přenesená",J493,0)</f>
        <v>0</v>
      </c>
      <c r="BH493" s="148">
        <f>IF(N493="sníž. přenesená",J493,0)</f>
        <v>0</v>
      </c>
      <c r="BI493" s="148">
        <f>IF(N493="nulová",J493,0)</f>
        <v>0</v>
      </c>
      <c r="BJ493" s="17" t="s">
        <v>84</v>
      </c>
      <c r="BK493" s="148">
        <f>ROUND(I493*H493,2)</f>
        <v>0</v>
      </c>
      <c r="BL493" s="17" t="s">
        <v>202</v>
      </c>
      <c r="BM493" s="147" t="s">
        <v>972</v>
      </c>
    </row>
    <row r="494" spans="2:65" s="13" customFormat="1" ht="10.199999999999999">
      <c r="B494" s="156"/>
      <c r="D494" s="150" t="s">
        <v>204</v>
      </c>
      <c r="E494" s="157" t="s">
        <v>1</v>
      </c>
      <c r="F494" s="158" t="s">
        <v>973</v>
      </c>
      <c r="H494" s="159">
        <v>39720</v>
      </c>
      <c r="I494" s="160"/>
      <c r="L494" s="156"/>
      <c r="M494" s="161"/>
      <c r="T494" s="162"/>
      <c r="AT494" s="157" t="s">
        <v>204</v>
      </c>
      <c r="AU494" s="157" t="s">
        <v>86</v>
      </c>
      <c r="AV494" s="13" t="s">
        <v>86</v>
      </c>
      <c r="AW494" s="13" t="s">
        <v>32</v>
      </c>
      <c r="AX494" s="13" t="s">
        <v>84</v>
      </c>
      <c r="AY494" s="157" t="s">
        <v>195</v>
      </c>
    </row>
    <row r="495" spans="2:65" s="1" customFormat="1" ht="33" customHeight="1">
      <c r="B495" s="32"/>
      <c r="C495" s="136" t="s">
        <v>974</v>
      </c>
      <c r="D495" s="136" t="s">
        <v>197</v>
      </c>
      <c r="E495" s="137" t="s">
        <v>975</v>
      </c>
      <c r="F495" s="138" t="s">
        <v>976</v>
      </c>
      <c r="G495" s="139" t="s">
        <v>200</v>
      </c>
      <c r="H495" s="140">
        <v>662</v>
      </c>
      <c r="I495" s="141"/>
      <c r="J495" s="142">
        <f>ROUND(I495*H495,2)</f>
        <v>0</v>
      </c>
      <c r="K495" s="138" t="s">
        <v>201</v>
      </c>
      <c r="L495" s="32"/>
      <c r="M495" s="143" t="s">
        <v>1</v>
      </c>
      <c r="N495" s="144" t="s">
        <v>42</v>
      </c>
      <c r="P495" s="145">
        <f>O495*H495</f>
        <v>0</v>
      </c>
      <c r="Q495" s="145">
        <v>0</v>
      </c>
      <c r="R495" s="145">
        <f>Q495*H495</f>
        <v>0</v>
      </c>
      <c r="S495" s="145">
        <v>0</v>
      </c>
      <c r="T495" s="146">
        <f>S495*H495</f>
        <v>0</v>
      </c>
      <c r="AR495" s="147" t="s">
        <v>202</v>
      </c>
      <c r="AT495" s="147" t="s">
        <v>197</v>
      </c>
      <c r="AU495" s="147" t="s">
        <v>86</v>
      </c>
      <c r="AY495" s="17" t="s">
        <v>195</v>
      </c>
      <c r="BE495" s="148">
        <f>IF(N495="základní",J495,0)</f>
        <v>0</v>
      </c>
      <c r="BF495" s="148">
        <f>IF(N495="snížená",J495,0)</f>
        <v>0</v>
      </c>
      <c r="BG495" s="148">
        <f>IF(N495="zákl. přenesená",J495,0)</f>
        <v>0</v>
      </c>
      <c r="BH495" s="148">
        <f>IF(N495="sníž. přenesená",J495,0)</f>
        <v>0</v>
      </c>
      <c r="BI495" s="148">
        <f>IF(N495="nulová",J495,0)</f>
        <v>0</v>
      </c>
      <c r="BJ495" s="17" t="s">
        <v>84</v>
      </c>
      <c r="BK495" s="148">
        <f>ROUND(I495*H495,2)</f>
        <v>0</v>
      </c>
      <c r="BL495" s="17" t="s">
        <v>202</v>
      </c>
      <c r="BM495" s="147" t="s">
        <v>977</v>
      </c>
    </row>
    <row r="496" spans="2:65" s="13" customFormat="1" ht="10.199999999999999">
      <c r="B496" s="156"/>
      <c r="D496" s="150" t="s">
        <v>204</v>
      </c>
      <c r="E496" s="157" t="s">
        <v>1</v>
      </c>
      <c r="F496" s="158" t="s">
        <v>978</v>
      </c>
      <c r="H496" s="159">
        <v>662</v>
      </c>
      <c r="I496" s="160"/>
      <c r="L496" s="156"/>
      <c r="M496" s="161"/>
      <c r="T496" s="162"/>
      <c r="AT496" s="157" t="s">
        <v>204</v>
      </c>
      <c r="AU496" s="157" t="s">
        <v>86</v>
      </c>
      <c r="AV496" s="13" t="s">
        <v>86</v>
      </c>
      <c r="AW496" s="13" t="s">
        <v>32</v>
      </c>
      <c r="AX496" s="13" t="s">
        <v>84</v>
      </c>
      <c r="AY496" s="157" t="s">
        <v>195</v>
      </c>
    </row>
    <row r="497" spans="2:65" s="1" customFormat="1" ht="16.5" customHeight="1">
      <c r="B497" s="32"/>
      <c r="C497" s="136" t="s">
        <v>979</v>
      </c>
      <c r="D497" s="136" t="s">
        <v>197</v>
      </c>
      <c r="E497" s="137" t="s">
        <v>980</v>
      </c>
      <c r="F497" s="138" t="s">
        <v>981</v>
      </c>
      <c r="G497" s="139" t="s">
        <v>200</v>
      </c>
      <c r="H497" s="140">
        <v>662</v>
      </c>
      <c r="I497" s="141"/>
      <c r="J497" s="142">
        <f>ROUND(I497*H497,2)</f>
        <v>0</v>
      </c>
      <c r="K497" s="138" t="s">
        <v>201</v>
      </c>
      <c r="L497" s="32"/>
      <c r="M497" s="143" t="s">
        <v>1</v>
      </c>
      <c r="N497" s="144" t="s">
        <v>42</v>
      </c>
      <c r="P497" s="145">
        <f>O497*H497</f>
        <v>0</v>
      </c>
      <c r="Q497" s="145">
        <v>0</v>
      </c>
      <c r="R497" s="145">
        <f>Q497*H497</f>
        <v>0</v>
      </c>
      <c r="S497" s="145">
        <v>0</v>
      </c>
      <c r="T497" s="146">
        <f>S497*H497</f>
        <v>0</v>
      </c>
      <c r="AR497" s="147" t="s">
        <v>202</v>
      </c>
      <c r="AT497" s="147" t="s">
        <v>197</v>
      </c>
      <c r="AU497" s="147" t="s">
        <v>86</v>
      </c>
      <c r="AY497" s="17" t="s">
        <v>195</v>
      </c>
      <c r="BE497" s="148">
        <f>IF(N497="základní",J497,0)</f>
        <v>0</v>
      </c>
      <c r="BF497" s="148">
        <f>IF(N497="snížená",J497,0)</f>
        <v>0</v>
      </c>
      <c r="BG497" s="148">
        <f>IF(N497="zákl. přenesená",J497,0)</f>
        <v>0</v>
      </c>
      <c r="BH497" s="148">
        <f>IF(N497="sníž. přenesená",J497,0)</f>
        <v>0</v>
      </c>
      <c r="BI497" s="148">
        <f>IF(N497="nulová",J497,0)</f>
        <v>0</v>
      </c>
      <c r="BJ497" s="17" t="s">
        <v>84</v>
      </c>
      <c r="BK497" s="148">
        <f>ROUND(I497*H497,2)</f>
        <v>0</v>
      </c>
      <c r="BL497" s="17" t="s">
        <v>202</v>
      </c>
      <c r="BM497" s="147" t="s">
        <v>982</v>
      </c>
    </row>
    <row r="498" spans="2:65" s="13" customFormat="1" ht="10.199999999999999">
      <c r="B498" s="156"/>
      <c r="D498" s="150" t="s">
        <v>204</v>
      </c>
      <c r="E498" s="157" t="s">
        <v>1</v>
      </c>
      <c r="F498" s="158" t="s">
        <v>978</v>
      </c>
      <c r="H498" s="159">
        <v>662</v>
      </c>
      <c r="I498" s="160"/>
      <c r="L498" s="156"/>
      <c r="M498" s="161"/>
      <c r="T498" s="162"/>
      <c r="AT498" s="157" t="s">
        <v>204</v>
      </c>
      <c r="AU498" s="157" t="s">
        <v>86</v>
      </c>
      <c r="AV498" s="13" t="s">
        <v>86</v>
      </c>
      <c r="AW498" s="13" t="s">
        <v>32</v>
      </c>
      <c r="AX498" s="13" t="s">
        <v>84</v>
      </c>
      <c r="AY498" s="157" t="s">
        <v>195</v>
      </c>
    </row>
    <row r="499" spans="2:65" s="1" customFormat="1" ht="21.75" customHeight="1">
      <c r="B499" s="32"/>
      <c r="C499" s="136" t="s">
        <v>983</v>
      </c>
      <c r="D499" s="136" t="s">
        <v>197</v>
      </c>
      <c r="E499" s="137" t="s">
        <v>984</v>
      </c>
      <c r="F499" s="138" t="s">
        <v>985</v>
      </c>
      <c r="G499" s="139" t="s">
        <v>200</v>
      </c>
      <c r="H499" s="140">
        <v>39720</v>
      </c>
      <c r="I499" s="141"/>
      <c r="J499" s="142">
        <f>ROUND(I499*H499,2)</f>
        <v>0</v>
      </c>
      <c r="K499" s="138" t="s">
        <v>201</v>
      </c>
      <c r="L499" s="32"/>
      <c r="M499" s="143" t="s">
        <v>1</v>
      </c>
      <c r="N499" s="144" t="s">
        <v>42</v>
      </c>
      <c r="P499" s="145">
        <f>O499*H499</f>
        <v>0</v>
      </c>
      <c r="Q499" s="145">
        <v>0</v>
      </c>
      <c r="R499" s="145">
        <f>Q499*H499</f>
        <v>0</v>
      </c>
      <c r="S499" s="145">
        <v>0</v>
      </c>
      <c r="T499" s="146">
        <f>S499*H499</f>
        <v>0</v>
      </c>
      <c r="AR499" s="147" t="s">
        <v>202</v>
      </c>
      <c r="AT499" s="147" t="s">
        <v>197</v>
      </c>
      <c r="AU499" s="147" t="s">
        <v>86</v>
      </c>
      <c r="AY499" s="17" t="s">
        <v>195</v>
      </c>
      <c r="BE499" s="148">
        <f>IF(N499="základní",J499,0)</f>
        <v>0</v>
      </c>
      <c r="BF499" s="148">
        <f>IF(N499="snížená",J499,0)</f>
        <v>0</v>
      </c>
      <c r="BG499" s="148">
        <f>IF(N499="zákl. přenesená",J499,0)</f>
        <v>0</v>
      </c>
      <c r="BH499" s="148">
        <f>IF(N499="sníž. přenesená",J499,0)</f>
        <v>0</v>
      </c>
      <c r="BI499" s="148">
        <f>IF(N499="nulová",J499,0)</f>
        <v>0</v>
      </c>
      <c r="BJ499" s="17" t="s">
        <v>84</v>
      </c>
      <c r="BK499" s="148">
        <f>ROUND(I499*H499,2)</f>
        <v>0</v>
      </c>
      <c r="BL499" s="17" t="s">
        <v>202</v>
      </c>
      <c r="BM499" s="147" t="s">
        <v>986</v>
      </c>
    </row>
    <row r="500" spans="2:65" s="13" customFormat="1" ht="10.199999999999999">
      <c r="B500" s="156"/>
      <c r="D500" s="150" t="s">
        <v>204</v>
      </c>
      <c r="E500" s="157" t="s">
        <v>1</v>
      </c>
      <c r="F500" s="158" t="s">
        <v>973</v>
      </c>
      <c r="H500" s="159">
        <v>39720</v>
      </c>
      <c r="I500" s="160"/>
      <c r="L500" s="156"/>
      <c r="M500" s="161"/>
      <c r="T500" s="162"/>
      <c r="AT500" s="157" t="s">
        <v>204</v>
      </c>
      <c r="AU500" s="157" t="s">
        <v>86</v>
      </c>
      <c r="AV500" s="13" t="s">
        <v>86</v>
      </c>
      <c r="AW500" s="13" t="s">
        <v>32</v>
      </c>
      <c r="AX500" s="13" t="s">
        <v>84</v>
      </c>
      <c r="AY500" s="157" t="s">
        <v>195</v>
      </c>
    </row>
    <row r="501" spans="2:65" s="1" customFormat="1" ht="21.75" customHeight="1">
      <c r="B501" s="32"/>
      <c r="C501" s="136" t="s">
        <v>987</v>
      </c>
      <c r="D501" s="136" t="s">
        <v>197</v>
      </c>
      <c r="E501" s="137" t="s">
        <v>988</v>
      </c>
      <c r="F501" s="138" t="s">
        <v>989</v>
      </c>
      <c r="G501" s="139" t="s">
        <v>200</v>
      </c>
      <c r="H501" s="140">
        <v>662</v>
      </c>
      <c r="I501" s="141"/>
      <c r="J501" s="142">
        <f>ROUND(I501*H501,2)</f>
        <v>0</v>
      </c>
      <c r="K501" s="138" t="s">
        <v>201</v>
      </c>
      <c r="L501" s="32"/>
      <c r="M501" s="143" t="s">
        <v>1</v>
      </c>
      <c r="N501" s="144" t="s">
        <v>42</v>
      </c>
      <c r="P501" s="145">
        <f>O501*H501</f>
        <v>0</v>
      </c>
      <c r="Q501" s="145">
        <v>0</v>
      </c>
      <c r="R501" s="145">
        <f>Q501*H501</f>
        <v>0</v>
      </c>
      <c r="S501" s="145">
        <v>0</v>
      </c>
      <c r="T501" s="146">
        <f>S501*H501</f>
        <v>0</v>
      </c>
      <c r="AR501" s="147" t="s">
        <v>202</v>
      </c>
      <c r="AT501" s="147" t="s">
        <v>197</v>
      </c>
      <c r="AU501" s="147" t="s">
        <v>86</v>
      </c>
      <c r="AY501" s="17" t="s">
        <v>195</v>
      </c>
      <c r="BE501" s="148">
        <f>IF(N501="základní",J501,0)</f>
        <v>0</v>
      </c>
      <c r="BF501" s="148">
        <f>IF(N501="snížená",J501,0)</f>
        <v>0</v>
      </c>
      <c r="BG501" s="148">
        <f>IF(N501="zákl. přenesená",J501,0)</f>
        <v>0</v>
      </c>
      <c r="BH501" s="148">
        <f>IF(N501="sníž. přenesená",J501,0)</f>
        <v>0</v>
      </c>
      <c r="BI501" s="148">
        <f>IF(N501="nulová",J501,0)</f>
        <v>0</v>
      </c>
      <c r="BJ501" s="17" t="s">
        <v>84</v>
      </c>
      <c r="BK501" s="148">
        <f>ROUND(I501*H501,2)</f>
        <v>0</v>
      </c>
      <c r="BL501" s="17" t="s">
        <v>202</v>
      </c>
      <c r="BM501" s="147" t="s">
        <v>990</v>
      </c>
    </row>
    <row r="502" spans="2:65" s="13" customFormat="1" ht="10.199999999999999">
      <c r="B502" s="156"/>
      <c r="D502" s="150" t="s">
        <v>204</v>
      </c>
      <c r="E502" s="157" t="s">
        <v>1</v>
      </c>
      <c r="F502" s="158" t="s">
        <v>978</v>
      </c>
      <c r="H502" s="159">
        <v>662</v>
      </c>
      <c r="I502" s="160"/>
      <c r="L502" s="156"/>
      <c r="M502" s="161"/>
      <c r="T502" s="162"/>
      <c r="AT502" s="157" t="s">
        <v>204</v>
      </c>
      <c r="AU502" s="157" t="s">
        <v>86</v>
      </c>
      <c r="AV502" s="13" t="s">
        <v>86</v>
      </c>
      <c r="AW502" s="13" t="s">
        <v>32</v>
      </c>
      <c r="AX502" s="13" t="s">
        <v>84</v>
      </c>
      <c r="AY502" s="157" t="s">
        <v>195</v>
      </c>
    </row>
    <row r="503" spans="2:65" s="1" customFormat="1" ht="37.799999999999997" customHeight="1">
      <c r="B503" s="32"/>
      <c r="C503" s="136" t="s">
        <v>991</v>
      </c>
      <c r="D503" s="136" t="s">
        <v>197</v>
      </c>
      <c r="E503" s="137" t="s">
        <v>992</v>
      </c>
      <c r="F503" s="138" t="s">
        <v>993</v>
      </c>
      <c r="G503" s="139" t="s">
        <v>200</v>
      </c>
      <c r="H503" s="140">
        <v>585.37300000000005</v>
      </c>
      <c r="I503" s="141"/>
      <c r="J503" s="142">
        <f>ROUND(I503*H503,2)</f>
        <v>0</v>
      </c>
      <c r="K503" s="138" t="s">
        <v>201</v>
      </c>
      <c r="L503" s="32"/>
      <c r="M503" s="143" t="s">
        <v>1</v>
      </c>
      <c r="N503" s="144" t="s">
        <v>42</v>
      </c>
      <c r="P503" s="145">
        <f>O503*H503</f>
        <v>0</v>
      </c>
      <c r="Q503" s="145">
        <v>2.1000000000000001E-4</v>
      </c>
      <c r="R503" s="145">
        <f>Q503*H503</f>
        <v>0.12292833000000002</v>
      </c>
      <c r="S503" s="145">
        <v>0</v>
      </c>
      <c r="T503" s="146">
        <f>S503*H503</f>
        <v>0</v>
      </c>
      <c r="AR503" s="147" t="s">
        <v>202</v>
      </c>
      <c r="AT503" s="147" t="s">
        <v>197</v>
      </c>
      <c r="AU503" s="147" t="s">
        <v>86</v>
      </c>
      <c r="AY503" s="17" t="s">
        <v>195</v>
      </c>
      <c r="BE503" s="148">
        <f>IF(N503="základní",J503,0)</f>
        <v>0</v>
      </c>
      <c r="BF503" s="148">
        <f>IF(N503="snížená",J503,0)</f>
        <v>0</v>
      </c>
      <c r="BG503" s="148">
        <f>IF(N503="zákl. přenesená",J503,0)</f>
        <v>0</v>
      </c>
      <c r="BH503" s="148">
        <f>IF(N503="sníž. přenesená",J503,0)</f>
        <v>0</v>
      </c>
      <c r="BI503" s="148">
        <f>IF(N503="nulová",J503,0)</f>
        <v>0</v>
      </c>
      <c r="BJ503" s="17" t="s">
        <v>84</v>
      </c>
      <c r="BK503" s="148">
        <f>ROUND(I503*H503,2)</f>
        <v>0</v>
      </c>
      <c r="BL503" s="17" t="s">
        <v>202</v>
      </c>
      <c r="BM503" s="147" t="s">
        <v>994</v>
      </c>
    </row>
    <row r="504" spans="2:65" s="13" customFormat="1" ht="10.199999999999999">
      <c r="B504" s="156"/>
      <c r="D504" s="150" t="s">
        <v>204</v>
      </c>
      <c r="E504" s="157" t="s">
        <v>1</v>
      </c>
      <c r="F504" s="158" t="s">
        <v>995</v>
      </c>
      <c r="H504" s="159">
        <v>556</v>
      </c>
      <c r="I504" s="160"/>
      <c r="L504" s="156"/>
      <c r="M504" s="161"/>
      <c r="T504" s="162"/>
      <c r="AT504" s="157" t="s">
        <v>204</v>
      </c>
      <c r="AU504" s="157" t="s">
        <v>86</v>
      </c>
      <c r="AV504" s="13" t="s">
        <v>86</v>
      </c>
      <c r="AW504" s="13" t="s">
        <v>32</v>
      </c>
      <c r="AX504" s="13" t="s">
        <v>77</v>
      </c>
      <c r="AY504" s="157" t="s">
        <v>195</v>
      </c>
    </row>
    <row r="505" spans="2:65" s="13" customFormat="1" ht="10.199999999999999">
      <c r="B505" s="156"/>
      <c r="D505" s="150" t="s">
        <v>204</v>
      </c>
      <c r="E505" s="157" t="s">
        <v>1</v>
      </c>
      <c r="F505" s="158" t="s">
        <v>305</v>
      </c>
      <c r="H505" s="159">
        <v>29.373000000000001</v>
      </c>
      <c r="I505" s="160"/>
      <c r="L505" s="156"/>
      <c r="M505" s="161"/>
      <c r="T505" s="162"/>
      <c r="AT505" s="157" t="s">
        <v>204</v>
      </c>
      <c r="AU505" s="157" t="s">
        <v>86</v>
      </c>
      <c r="AV505" s="13" t="s">
        <v>86</v>
      </c>
      <c r="AW505" s="13" t="s">
        <v>32</v>
      </c>
      <c r="AX505" s="13" t="s">
        <v>77</v>
      </c>
      <c r="AY505" s="157" t="s">
        <v>195</v>
      </c>
    </row>
    <row r="506" spans="2:65" s="14" customFormat="1" ht="10.199999999999999">
      <c r="B506" s="163"/>
      <c r="D506" s="150" t="s">
        <v>204</v>
      </c>
      <c r="E506" s="164" t="s">
        <v>1</v>
      </c>
      <c r="F506" s="165" t="s">
        <v>220</v>
      </c>
      <c r="H506" s="166">
        <v>585.37300000000005</v>
      </c>
      <c r="I506" s="167"/>
      <c r="L506" s="163"/>
      <c r="M506" s="168"/>
      <c r="T506" s="169"/>
      <c r="AT506" s="164" t="s">
        <v>204</v>
      </c>
      <c r="AU506" s="164" t="s">
        <v>86</v>
      </c>
      <c r="AV506" s="14" t="s">
        <v>202</v>
      </c>
      <c r="AW506" s="14" t="s">
        <v>32</v>
      </c>
      <c r="AX506" s="14" t="s">
        <v>84</v>
      </c>
      <c r="AY506" s="164" t="s">
        <v>195</v>
      </c>
    </row>
    <row r="507" spans="2:65" s="1" customFormat="1" ht="24.15" customHeight="1">
      <c r="B507" s="32"/>
      <c r="C507" s="136" t="s">
        <v>996</v>
      </c>
      <c r="D507" s="136" t="s">
        <v>197</v>
      </c>
      <c r="E507" s="137" t="s">
        <v>997</v>
      </c>
      <c r="F507" s="138" t="s">
        <v>998</v>
      </c>
      <c r="G507" s="139" t="s">
        <v>200</v>
      </c>
      <c r="H507" s="140">
        <v>583.37300000000005</v>
      </c>
      <c r="I507" s="141"/>
      <c r="J507" s="142">
        <f>ROUND(I507*H507,2)</f>
        <v>0</v>
      </c>
      <c r="K507" s="138" t="s">
        <v>201</v>
      </c>
      <c r="L507" s="32"/>
      <c r="M507" s="143" t="s">
        <v>1</v>
      </c>
      <c r="N507" s="144" t="s">
        <v>42</v>
      </c>
      <c r="P507" s="145">
        <f>O507*H507</f>
        <v>0</v>
      </c>
      <c r="Q507" s="145">
        <v>4.0000000000000003E-5</v>
      </c>
      <c r="R507" s="145">
        <f>Q507*H507</f>
        <v>2.3334920000000006E-2</v>
      </c>
      <c r="S507" s="145">
        <v>0</v>
      </c>
      <c r="T507" s="146">
        <f>S507*H507</f>
        <v>0</v>
      </c>
      <c r="AR507" s="147" t="s">
        <v>202</v>
      </c>
      <c r="AT507" s="147" t="s">
        <v>197</v>
      </c>
      <c r="AU507" s="147" t="s">
        <v>86</v>
      </c>
      <c r="AY507" s="17" t="s">
        <v>195</v>
      </c>
      <c r="BE507" s="148">
        <f>IF(N507="základní",J507,0)</f>
        <v>0</v>
      </c>
      <c r="BF507" s="148">
        <f>IF(N507="snížená",J507,0)</f>
        <v>0</v>
      </c>
      <c r="BG507" s="148">
        <f>IF(N507="zákl. přenesená",J507,0)</f>
        <v>0</v>
      </c>
      <c r="BH507" s="148">
        <f>IF(N507="sníž. přenesená",J507,0)</f>
        <v>0</v>
      </c>
      <c r="BI507" s="148">
        <f>IF(N507="nulová",J507,0)</f>
        <v>0</v>
      </c>
      <c r="BJ507" s="17" t="s">
        <v>84</v>
      </c>
      <c r="BK507" s="148">
        <f>ROUND(I507*H507,2)</f>
        <v>0</v>
      </c>
      <c r="BL507" s="17" t="s">
        <v>202</v>
      </c>
      <c r="BM507" s="147" t="s">
        <v>999</v>
      </c>
    </row>
    <row r="508" spans="2:65" s="13" customFormat="1" ht="10.199999999999999">
      <c r="B508" s="156"/>
      <c r="D508" s="150" t="s">
        <v>204</v>
      </c>
      <c r="E508" s="157" t="s">
        <v>1</v>
      </c>
      <c r="F508" s="158" t="s">
        <v>1000</v>
      </c>
      <c r="H508" s="159">
        <v>583.37300000000005</v>
      </c>
      <c r="I508" s="160"/>
      <c r="L508" s="156"/>
      <c r="M508" s="161"/>
      <c r="T508" s="162"/>
      <c r="AT508" s="157" t="s">
        <v>204</v>
      </c>
      <c r="AU508" s="157" t="s">
        <v>86</v>
      </c>
      <c r="AV508" s="13" t="s">
        <v>86</v>
      </c>
      <c r="AW508" s="13" t="s">
        <v>32</v>
      </c>
      <c r="AX508" s="13" t="s">
        <v>84</v>
      </c>
      <c r="AY508" s="157" t="s">
        <v>195</v>
      </c>
    </row>
    <row r="509" spans="2:65" s="1" customFormat="1" ht="16.5" customHeight="1">
      <c r="B509" s="32"/>
      <c r="C509" s="136" t="s">
        <v>1001</v>
      </c>
      <c r="D509" s="136" t="s">
        <v>197</v>
      </c>
      <c r="E509" s="137" t="s">
        <v>1002</v>
      </c>
      <c r="F509" s="138" t="s">
        <v>1003</v>
      </c>
      <c r="G509" s="139" t="s">
        <v>244</v>
      </c>
      <c r="H509" s="140">
        <v>1</v>
      </c>
      <c r="I509" s="141"/>
      <c r="J509" s="142">
        <f>ROUND(I509*H509,2)</f>
        <v>0</v>
      </c>
      <c r="K509" s="138" t="s">
        <v>201</v>
      </c>
      <c r="L509" s="32"/>
      <c r="M509" s="143" t="s">
        <v>1</v>
      </c>
      <c r="N509" s="144" t="s">
        <v>42</v>
      </c>
      <c r="P509" s="145">
        <f>O509*H509</f>
        <v>0</v>
      </c>
      <c r="Q509" s="145">
        <v>1.1E-4</v>
      </c>
      <c r="R509" s="145">
        <f>Q509*H509</f>
        <v>1.1E-4</v>
      </c>
      <c r="S509" s="145">
        <v>0</v>
      </c>
      <c r="T509" s="146">
        <f>S509*H509</f>
        <v>0</v>
      </c>
      <c r="AR509" s="147" t="s">
        <v>202</v>
      </c>
      <c r="AT509" s="147" t="s">
        <v>197</v>
      </c>
      <c r="AU509" s="147" t="s">
        <v>86</v>
      </c>
      <c r="AY509" s="17" t="s">
        <v>195</v>
      </c>
      <c r="BE509" s="148">
        <f>IF(N509="základní",J509,0)</f>
        <v>0</v>
      </c>
      <c r="BF509" s="148">
        <f>IF(N509="snížená",J509,0)</f>
        <v>0</v>
      </c>
      <c r="BG509" s="148">
        <f>IF(N509="zákl. přenesená",J509,0)</f>
        <v>0</v>
      </c>
      <c r="BH509" s="148">
        <f>IF(N509="sníž. přenesená",J509,0)</f>
        <v>0</v>
      </c>
      <c r="BI509" s="148">
        <f>IF(N509="nulová",J509,0)</f>
        <v>0</v>
      </c>
      <c r="BJ509" s="17" t="s">
        <v>84</v>
      </c>
      <c r="BK509" s="148">
        <f>ROUND(I509*H509,2)</f>
        <v>0</v>
      </c>
      <c r="BL509" s="17" t="s">
        <v>202</v>
      </c>
      <c r="BM509" s="147" t="s">
        <v>1004</v>
      </c>
    </row>
    <row r="510" spans="2:65" s="12" customFormat="1" ht="10.199999999999999">
      <c r="B510" s="149"/>
      <c r="D510" s="150" t="s">
        <v>204</v>
      </c>
      <c r="E510" s="151" t="s">
        <v>1</v>
      </c>
      <c r="F510" s="152" t="s">
        <v>1005</v>
      </c>
      <c r="H510" s="151" t="s">
        <v>1</v>
      </c>
      <c r="I510" s="153"/>
      <c r="L510" s="149"/>
      <c r="M510" s="154"/>
      <c r="T510" s="155"/>
      <c r="AT510" s="151" t="s">
        <v>204</v>
      </c>
      <c r="AU510" s="151" t="s">
        <v>86</v>
      </c>
      <c r="AV510" s="12" t="s">
        <v>84</v>
      </c>
      <c r="AW510" s="12" t="s">
        <v>32</v>
      </c>
      <c r="AX510" s="12" t="s">
        <v>77</v>
      </c>
      <c r="AY510" s="151" t="s">
        <v>195</v>
      </c>
    </row>
    <row r="511" spans="2:65" s="13" customFormat="1" ht="10.199999999999999">
      <c r="B511" s="156"/>
      <c r="D511" s="150" t="s">
        <v>204</v>
      </c>
      <c r="E511" s="157" t="s">
        <v>1</v>
      </c>
      <c r="F511" s="158" t="s">
        <v>84</v>
      </c>
      <c r="H511" s="159">
        <v>1</v>
      </c>
      <c r="I511" s="160"/>
      <c r="L511" s="156"/>
      <c r="M511" s="161"/>
      <c r="T511" s="162"/>
      <c r="AT511" s="157" t="s">
        <v>204</v>
      </c>
      <c r="AU511" s="157" t="s">
        <v>86</v>
      </c>
      <c r="AV511" s="13" t="s">
        <v>86</v>
      </c>
      <c r="AW511" s="13" t="s">
        <v>32</v>
      </c>
      <c r="AX511" s="13" t="s">
        <v>84</v>
      </c>
      <c r="AY511" s="157" t="s">
        <v>195</v>
      </c>
    </row>
    <row r="512" spans="2:65" s="1" customFormat="1" ht="16.5" customHeight="1">
      <c r="B512" s="32"/>
      <c r="C512" s="183" t="s">
        <v>1006</v>
      </c>
      <c r="D512" s="183" t="s">
        <v>612</v>
      </c>
      <c r="E512" s="184" t="s">
        <v>1007</v>
      </c>
      <c r="F512" s="185" t="s">
        <v>1008</v>
      </c>
      <c r="G512" s="186" t="s">
        <v>244</v>
      </c>
      <c r="H512" s="187">
        <v>1</v>
      </c>
      <c r="I512" s="188"/>
      <c r="J512" s="189">
        <f>ROUND(I512*H512,2)</f>
        <v>0</v>
      </c>
      <c r="K512" s="185" t="s">
        <v>201</v>
      </c>
      <c r="L512" s="190"/>
      <c r="M512" s="191" t="s">
        <v>1</v>
      </c>
      <c r="N512" s="192" t="s">
        <v>42</v>
      </c>
      <c r="P512" s="145">
        <f>O512*H512</f>
        <v>0</v>
      </c>
      <c r="Q512" s="145">
        <v>1.2E-2</v>
      </c>
      <c r="R512" s="145">
        <f>Q512*H512</f>
        <v>1.2E-2</v>
      </c>
      <c r="S512" s="145">
        <v>0</v>
      </c>
      <c r="T512" s="146">
        <f>S512*H512</f>
        <v>0</v>
      </c>
      <c r="AR512" s="147" t="s">
        <v>240</v>
      </c>
      <c r="AT512" s="147" t="s">
        <v>612</v>
      </c>
      <c r="AU512" s="147" t="s">
        <v>86</v>
      </c>
      <c r="AY512" s="17" t="s">
        <v>195</v>
      </c>
      <c r="BE512" s="148">
        <f>IF(N512="základní",J512,0)</f>
        <v>0</v>
      </c>
      <c r="BF512" s="148">
        <f>IF(N512="snížená",J512,0)</f>
        <v>0</v>
      </c>
      <c r="BG512" s="148">
        <f>IF(N512="zákl. přenesená",J512,0)</f>
        <v>0</v>
      </c>
      <c r="BH512" s="148">
        <f>IF(N512="sníž. přenesená",J512,0)</f>
        <v>0</v>
      </c>
      <c r="BI512" s="148">
        <f>IF(N512="nulová",J512,0)</f>
        <v>0</v>
      </c>
      <c r="BJ512" s="17" t="s">
        <v>84</v>
      </c>
      <c r="BK512" s="148">
        <f>ROUND(I512*H512,2)</f>
        <v>0</v>
      </c>
      <c r="BL512" s="17" t="s">
        <v>202</v>
      </c>
      <c r="BM512" s="147" t="s">
        <v>1009</v>
      </c>
    </row>
    <row r="513" spans="2:65" s="1" customFormat="1" ht="37.799999999999997" customHeight="1">
      <c r="B513" s="32"/>
      <c r="C513" s="136" t="s">
        <v>1010</v>
      </c>
      <c r="D513" s="136" t="s">
        <v>197</v>
      </c>
      <c r="E513" s="137" t="s">
        <v>1011</v>
      </c>
      <c r="F513" s="138" t="s">
        <v>1012</v>
      </c>
      <c r="G513" s="139" t="s">
        <v>329</v>
      </c>
      <c r="H513" s="140">
        <v>561</v>
      </c>
      <c r="I513" s="141"/>
      <c r="J513" s="142">
        <f>ROUND(I513*H513,2)</f>
        <v>0</v>
      </c>
      <c r="K513" s="138" t="s">
        <v>201</v>
      </c>
      <c r="L513" s="32"/>
      <c r="M513" s="143" t="s">
        <v>1</v>
      </c>
      <c r="N513" s="144" t="s">
        <v>42</v>
      </c>
      <c r="P513" s="145">
        <f>O513*H513</f>
        <v>0</v>
      </c>
      <c r="Q513" s="145">
        <v>0</v>
      </c>
      <c r="R513" s="145">
        <f>Q513*H513</f>
        <v>0</v>
      </c>
      <c r="S513" s="145">
        <v>0</v>
      </c>
      <c r="T513" s="146">
        <f>S513*H513</f>
        <v>0</v>
      </c>
      <c r="AR513" s="147" t="s">
        <v>202</v>
      </c>
      <c r="AT513" s="147" t="s">
        <v>197</v>
      </c>
      <c r="AU513" s="147" t="s">
        <v>86</v>
      </c>
      <c r="AY513" s="17" t="s">
        <v>195</v>
      </c>
      <c r="BE513" s="148">
        <f>IF(N513="základní",J513,0)</f>
        <v>0</v>
      </c>
      <c r="BF513" s="148">
        <f>IF(N513="snížená",J513,0)</f>
        <v>0</v>
      </c>
      <c r="BG513" s="148">
        <f>IF(N513="zákl. přenesená",J513,0)</f>
        <v>0</v>
      </c>
      <c r="BH513" s="148">
        <f>IF(N513="sníž. přenesená",J513,0)</f>
        <v>0</v>
      </c>
      <c r="BI513" s="148">
        <f>IF(N513="nulová",J513,0)</f>
        <v>0</v>
      </c>
      <c r="BJ513" s="17" t="s">
        <v>84</v>
      </c>
      <c r="BK513" s="148">
        <f>ROUND(I513*H513,2)</f>
        <v>0</v>
      </c>
      <c r="BL513" s="17" t="s">
        <v>202</v>
      </c>
      <c r="BM513" s="147" t="s">
        <v>1013</v>
      </c>
    </row>
    <row r="514" spans="2:65" s="12" customFormat="1" ht="10.199999999999999">
      <c r="B514" s="149"/>
      <c r="D514" s="150" t="s">
        <v>204</v>
      </c>
      <c r="E514" s="151" t="s">
        <v>1</v>
      </c>
      <c r="F514" s="152" t="s">
        <v>1014</v>
      </c>
      <c r="H514" s="151" t="s">
        <v>1</v>
      </c>
      <c r="I514" s="153"/>
      <c r="L514" s="149"/>
      <c r="M514" s="154"/>
      <c r="T514" s="155"/>
      <c r="AT514" s="151" t="s">
        <v>204</v>
      </c>
      <c r="AU514" s="151" t="s">
        <v>86</v>
      </c>
      <c r="AV514" s="12" t="s">
        <v>84</v>
      </c>
      <c r="AW514" s="12" t="s">
        <v>32</v>
      </c>
      <c r="AX514" s="12" t="s">
        <v>77</v>
      </c>
      <c r="AY514" s="151" t="s">
        <v>195</v>
      </c>
    </row>
    <row r="515" spans="2:65" s="13" customFormat="1" ht="10.199999999999999">
      <c r="B515" s="156"/>
      <c r="D515" s="150" t="s">
        <v>204</v>
      </c>
      <c r="E515" s="157" t="s">
        <v>1</v>
      </c>
      <c r="F515" s="158" t="s">
        <v>1015</v>
      </c>
      <c r="H515" s="159">
        <v>550</v>
      </c>
      <c r="I515" s="160"/>
      <c r="L515" s="156"/>
      <c r="M515" s="161"/>
      <c r="T515" s="162"/>
      <c r="AT515" s="157" t="s">
        <v>204</v>
      </c>
      <c r="AU515" s="157" t="s">
        <v>86</v>
      </c>
      <c r="AV515" s="13" t="s">
        <v>86</v>
      </c>
      <c r="AW515" s="13" t="s">
        <v>32</v>
      </c>
      <c r="AX515" s="13" t="s">
        <v>77</v>
      </c>
      <c r="AY515" s="157" t="s">
        <v>195</v>
      </c>
    </row>
    <row r="516" spans="2:65" s="12" customFormat="1" ht="10.199999999999999">
      <c r="B516" s="149"/>
      <c r="D516" s="150" t="s">
        <v>204</v>
      </c>
      <c r="E516" s="151" t="s">
        <v>1</v>
      </c>
      <c r="F516" s="152" t="s">
        <v>1016</v>
      </c>
      <c r="H516" s="151" t="s">
        <v>1</v>
      </c>
      <c r="I516" s="153"/>
      <c r="L516" s="149"/>
      <c r="M516" s="154"/>
      <c r="T516" s="155"/>
      <c r="AT516" s="151" t="s">
        <v>204</v>
      </c>
      <c r="AU516" s="151" t="s">
        <v>86</v>
      </c>
      <c r="AV516" s="12" t="s">
        <v>84</v>
      </c>
      <c r="AW516" s="12" t="s">
        <v>32</v>
      </c>
      <c r="AX516" s="12" t="s">
        <v>77</v>
      </c>
      <c r="AY516" s="151" t="s">
        <v>195</v>
      </c>
    </row>
    <row r="517" spans="2:65" s="13" customFormat="1" ht="10.199999999999999">
      <c r="B517" s="156"/>
      <c r="D517" s="150" t="s">
        <v>204</v>
      </c>
      <c r="E517" s="157" t="s">
        <v>1</v>
      </c>
      <c r="F517" s="158" t="s">
        <v>1017</v>
      </c>
      <c r="H517" s="159">
        <v>11</v>
      </c>
      <c r="I517" s="160"/>
      <c r="L517" s="156"/>
      <c r="M517" s="161"/>
      <c r="T517" s="162"/>
      <c r="AT517" s="157" t="s">
        <v>204</v>
      </c>
      <c r="AU517" s="157" t="s">
        <v>86</v>
      </c>
      <c r="AV517" s="13" t="s">
        <v>86</v>
      </c>
      <c r="AW517" s="13" t="s">
        <v>32</v>
      </c>
      <c r="AX517" s="13" t="s">
        <v>77</v>
      </c>
      <c r="AY517" s="157" t="s">
        <v>195</v>
      </c>
    </row>
    <row r="518" spans="2:65" s="14" customFormat="1" ht="10.199999999999999">
      <c r="B518" s="163"/>
      <c r="D518" s="150" t="s">
        <v>204</v>
      </c>
      <c r="E518" s="164" t="s">
        <v>1</v>
      </c>
      <c r="F518" s="165" t="s">
        <v>220</v>
      </c>
      <c r="H518" s="166">
        <v>561</v>
      </c>
      <c r="I518" s="167"/>
      <c r="L518" s="163"/>
      <c r="M518" s="168"/>
      <c r="T518" s="169"/>
      <c r="AT518" s="164" t="s">
        <v>204</v>
      </c>
      <c r="AU518" s="164" t="s">
        <v>86</v>
      </c>
      <c r="AV518" s="14" t="s">
        <v>202</v>
      </c>
      <c r="AW518" s="14" t="s">
        <v>32</v>
      </c>
      <c r="AX518" s="14" t="s">
        <v>84</v>
      </c>
      <c r="AY518" s="164" t="s">
        <v>195</v>
      </c>
    </row>
    <row r="519" spans="2:65" s="1" customFormat="1" ht="49.05" customHeight="1">
      <c r="B519" s="32"/>
      <c r="C519" s="136" t="s">
        <v>1018</v>
      </c>
      <c r="D519" s="136" t="s">
        <v>197</v>
      </c>
      <c r="E519" s="137" t="s">
        <v>1019</v>
      </c>
      <c r="F519" s="138" t="s">
        <v>1020</v>
      </c>
      <c r="G519" s="139" t="s">
        <v>329</v>
      </c>
      <c r="H519" s="140">
        <v>33660</v>
      </c>
      <c r="I519" s="141"/>
      <c r="J519" s="142">
        <f>ROUND(I519*H519,2)</f>
        <v>0</v>
      </c>
      <c r="K519" s="138" t="s">
        <v>201</v>
      </c>
      <c r="L519" s="32"/>
      <c r="M519" s="143" t="s">
        <v>1</v>
      </c>
      <c r="N519" s="144" t="s">
        <v>42</v>
      </c>
      <c r="P519" s="145">
        <f>O519*H519</f>
        <v>0</v>
      </c>
      <c r="Q519" s="145">
        <v>0</v>
      </c>
      <c r="R519" s="145">
        <f>Q519*H519</f>
        <v>0</v>
      </c>
      <c r="S519" s="145">
        <v>0</v>
      </c>
      <c r="T519" s="146">
        <f>S519*H519</f>
        <v>0</v>
      </c>
      <c r="AR519" s="147" t="s">
        <v>202</v>
      </c>
      <c r="AT519" s="147" t="s">
        <v>197</v>
      </c>
      <c r="AU519" s="147" t="s">
        <v>86</v>
      </c>
      <c r="AY519" s="17" t="s">
        <v>195</v>
      </c>
      <c r="BE519" s="148">
        <f>IF(N519="základní",J519,0)</f>
        <v>0</v>
      </c>
      <c r="BF519" s="148">
        <f>IF(N519="snížená",J519,0)</f>
        <v>0</v>
      </c>
      <c r="BG519" s="148">
        <f>IF(N519="zákl. přenesená",J519,0)</f>
        <v>0</v>
      </c>
      <c r="BH519" s="148">
        <f>IF(N519="sníž. přenesená",J519,0)</f>
        <v>0</v>
      </c>
      <c r="BI519" s="148">
        <f>IF(N519="nulová",J519,0)</f>
        <v>0</v>
      </c>
      <c r="BJ519" s="17" t="s">
        <v>84</v>
      </c>
      <c r="BK519" s="148">
        <f>ROUND(I519*H519,2)</f>
        <v>0</v>
      </c>
      <c r="BL519" s="17" t="s">
        <v>202</v>
      </c>
      <c r="BM519" s="147" t="s">
        <v>1021</v>
      </c>
    </row>
    <row r="520" spans="2:65" s="13" customFormat="1" ht="10.199999999999999">
      <c r="B520" s="156"/>
      <c r="D520" s="150" t="s">
        <v>204</v>
      </c>
      <c r="E520" s="157" t="s">
        <v>1</v>
      </c>
      <c r="F520" s="158" t="s">
        <v>1022</v>
      </c>
      <c r="H520" s="159">
        <v>33660</v>
      </c>
      <c r="I520" s="160"/>
      <c r="L520" s="156"/>
      <c r="M520" s="161"/>
      <c r="T520" s="162"/>
      <c r="AT520" s="157" t="s">
        <v>204</v>
      </c>
      <c r="AU520" s="157" t="s">
        <v>86</v>
      </c>
      <c r="AV520" s="13" t="s">
        <v>86</v>
      </c>
      <c r="AW520" s="13" t="s">
        <v>32</v>
      </c>
      <c r="AX520" s="13" t="s">
        <v>84</v>
      </c>
      <c r="AY520" s="157" t="s">
        <v>195</v>
      </c>
    </row>
    <row r="521" spans="2:65" s="1" customFormat="1" ht="37.799999999999997" customHeight="1">
      <c r="B521" s="32"/>
      <c r="C521" s="136" t="s">
        <v>1023</v>
      </c>
      <c r="D521" s="136" t="s">
        <v>197</v>
      </c>
      <c r="E521" s="137" t="s">
        <v>1024</v>
      </c>
      <c r="F521" s="138" t="s">
        <v>1025</v>
      </c>
      <c r="G521" s="139" t="s">
        <v>329</v>
      </c>
      <c r="H521" s="140">
        <v>561</v>
      </c>
      <c r="I521" s="141"/>
      <c r="J521" s="142">
        <f>ROUND(I521*H521,2)</f>
        <v>0</v>
      </c>
      <c r="K521" s="138" t="s">
        <v>201</v>
      </c>
      <c r="L521" s="32"/>
      <c r="M521" s="143" t="s">
        <v>1</v>
      </c>
      <c r="N521" s="144" t="s">
        <v>42</v>
      </c>
      <c r="P521" s="145">
        <f>O521*H521</f>
        <v>0</v>
      </c>
      <c r="Q521" s="145">
        <v>0</v>
      </c>
      <c r="R521" s="145">
        <f>Q521*H521</f>
        <v>0</v>
      </c>
      <c r="S521" s="145">
        <v>0</v>
      </c>
      <c r="T521" s="146">
        <f>S521*H521</f>
        <v>0</v>
      </c>
      <c r="AR521" s="147" t="s">
        <v>202</v>
      </c>
      <c r="AT521" s="147" t="s">
        <v>197</v>
      </c>
      <c r="AU521" s="147" t="s">
        <v>86</v>
      </c>
      <c r="AY521" s="17" t="s">
        <v>195</v>
      </c>
      <c r="BE521" s="148">
        <f>IF(N521="základní",J521,0)</f>
        <v>0</v>
      </c>
      <c r="BF521" s="148">
        <f>IF(N521="snížená",J521,0)</f>
        <v>0</v>
      </c>
      <c r="BG521" s="148">
        <f>IF(N521="zákl. přenesená",J521,0)</f>
        <v>0</v>
      </c>
      <c r="BH521" s="148">
        <f>IF(N521="sníž. přenesená",J521,0)</f>
        <v>0</v>
      </c>
      <c r="BI521" s="148">
        <f>IF(N521="nulová",J521,0)</f>
        <v>0</v>
      </c>
      <c r="BJ521" s="17" t="s">
        <v>84</v>
      </c>
      <c r="BK521" s="148">
        <f>ROUND(I521*H521,2)</f>
        <v>0</v>
      </c>
      <c r="BL521" s="17" t="s">
        <v>202</v>
      </c>
      <c r="BM521" s="147" t="s">
        <v>1026</v>
      </c>
    </row>
    <row r="522" spans="2:65" s="13" customFormat="1" ht="10.199999999999999">
      <c r="B522" s="156"/>
      <c r="D522" s="150" t="s">
        <v>204</v>
      </c>
      <c r="E522" s="157" t="s">
        <v>1</v>
      </c>
      <c r="F522" s="158" t="s">
        <v>1027</v>
      </c>
      <c r="H522" s="159">
        <v>561</v>
      </c>
      <c r="I522" s="160"/>
      <c r="L522" s="156"/>
      <c r="M522" s="161"/>
      <c r="T522" s="162"/>
      <c r="AT522" s="157" t="s">
        <v>204</v>
      </c>
      <c r="AU522" s="157" t="s">
        <v>86</v>
      </c>
      <c r="AV522" s="13" t="s">
        <v>86</v>
      </c>
      <c r="AW522" s="13" t="s">
        <v>32</v>
      </c>
      <c r="AX522" s="13" t="s">
        <v>84</v>
      </c>
      <c r="AY522" s="157" t="s">
        <v>195</v>
      </c>
    </row>
    <row r="523" spans="2:65" s="11" customFormat="1" ht="22.8" customHeight="1">
      <c r="B523" s="124"/>
      <c r="D523" s="125" t="s">
        <v>76</v>
      </c>
      <c r="E523" s="134" t="s">
        <v>1028</v>
      </c>
      <c r="F523" s="134" t="s">
        <v>1029</v>
      </c>
      <c r="I523" s="127"/>
      <c r="J523" s="135">
        <f>BK523</f>
        <v>0</v>
      </c>
      <c r="L523" s="124"/>
      <c r="M523" s="129"/>
      <c r="P523" s="130">
        <f>P524</f>
        <v>0</v>
      </c>
      <c r="R523" s="130">
        <f>R524</f>
        <v>0</v>
      </c>
      <c r="T523" s="131">
        <f>T524</f>
        <v>0</v>
      </c>
      <c r="AR523" s="125" t="s">
        <v>84</v>
      </c>
      <c r="AT523" s="132" t="s">
        <v>76</v>
      </c>
      <c r="AU523" s="132" t="s">
        <v>84</v>
      </c>
      <c r="AY523" s="125" t="s">
        <v>195</v>
      </c>
      <c r="BK523" s="133">
        <f>BK524</f>
        <v>0</v>
      </c>
    </row>
    <row r="524" spans="2:65" s="1" customFormat="1" ht="21.75" customHeight="1">
      <c r="B524" s="32"/>
      <c r="C524" s="136" t="s">
        <v>1030</v>
      </c>
      <c r="D524" s="136" t="s">
        <v>197</v>
      </c>
      <c r="E524" s="137" t="s">
        <v>1031</v>
      </c>
      <c r="F524" s="138" t="s">
        <v>1032</v>
      </c>
      <c r="G524" s="139" t="s">
        <v>237</v>
      </c>
      <c r="H524" s="140">
        <v>715.84100000000001</v>
      </c>
      <c r="I524" s="141"/>
      <c r="J524" s="142">
        <f>ROUND(I524*H524,2)</f>
        <v>0</v>
      </c>
      <c r="K524" s="138" t="s">
        <v>201</v>
      </c>
      <c r="L524" s="32"/>
      <c r="M524" s="143" t="s">
        <v>1</v>
      </c>
      <c r="N524" s="144" t="s">
        <v>42</v>
      </c>
      <c r="P524" s="145">
        <f>O524*H524</f>
        <v>0</v>
      </c>
      <c r="Q524" s="145">
        <v>0</v>
      </c>
      <c r="R524" s="145">
        <f>Q524*H524</f>
        <v>0</v>
      </c>
      <c r="S524" s="145">
        <v>0</v>
      </c>
      <c r="T524" s="146">
        <f>S524*H524</f>
        <v>0</v>
      </c>
      <c r="AR524" s="147" t="s">
        <v>202</v>
      </c>
      <c r="AT524" s="147" t="s">
        <v>197</v>
      </c>
      <c r="AU524" s="147" t="s">
        <v>86</v>
      </c>
      <c r="AY524" s="17" t="s">
        <v>195</v>
      </c>
      <c r="BE524" s="148">
        <f>IF(N524="základní",J524,0)</f>
        <v>0</v>
      </c>
      <c r="BF524" s="148">
        <f>IF(N524="snížená",J524,0)</f>
        <v>0</v>
      </c>
      <c r="BG524" s="148">
        <f>IF(N524="zákl. přenesená",J524,0)</f>
        <v>0</v>
      </c>
      <c r="BH524" s="148">
        <f>IF(N524="sníž. přenesená",J524,0)</f>
        <v>0</v>
      </c>
      <c r="BI524" s="148">
        <f>IF(N524="nulová",J524,0)</f>
        <v>0</v>
      </c>
      <c r="BJ524" s="17" t="s">
        <v>84</v>
      </c>
      <c r="BK524" s="148">
        <f>ROUND(I524*H524,2)</f>
        <v>0</v>
      </c>
      <c r="BL524" s="17" t="s">
        <v>202</v>
      </c>
      <c r="BM524" s="147" t="s">
        <v>1033</v>
      </c>
    </row>
    <row r="525" spans="2:65" s="11" customFormat="1" ht="25.95" customHeight="1">
      <c r="B525" s="124"/>
      <c r="D525" s="125" t="s">
        <v>76</v>
      </c>
      <c r="E525" s="126" t="s">
        <v>399</v>
      </c>
      <c r="F525" s="126" t="s">
        <v>400</v>
      </c>
      <c r="I525" s="127"/>
      <c r="J525" s="128">
        <f>BK525</f>
        <v>0</v>
      </c>
      <c r="L525" s="124"/>
      <c r="M525" s="129"/>
      <c r="P525" s="130">
        <f>P526+P665+P680+P689+P698+P721+P728+P733+P804+P847</f>
        <v>0</v>
      </c>
      <c r="R525" s="130">
        <f>R526+R665+R680+R689+R698+R721+R728+R733+R804+R847</f>
        <v>30.376600359999998</v>
      </c>
      <c r="T525" s="131">
        <f>T526+T665+T680+T689+T698+T721+T728+T733+T804+T847</f>
        <v>0</v>
      </c>
      <c r="AR525" s="125" t="s">
        <v>86</v>
      </c>
      <c r="AT525" s="132" t="s">
        <v>76</v>
      </c>
      <c r="AU525" s="132" t="s">
        <v>77</v>
      </c>
      <c r="AY525" s="125" t="s">
        <v>195</v>
      </c>
      <c r="BK525" s="133">
        <f>BK526+BK665+BK680+BK689+BK698+BK721+BK728+BK733+BK804+BK847</f>
        <v>0</v>
      </c>
    </row>
    <row r="526" spans="2:65" s="11" customFormat="1" ht="22.8" customHeight="1">
      <c r="B526" s="124"/>
      <c r="D526" s="125" t="s">
        <v>76</v>
      </c>
      <c r="E526" s="134" t="s">
        <v>401</v>
      </c>
      <c r="F526" s="134" t="s">
        <v>402</v>
      </c>
      <c r="I526" s="127"/>
      <c r="J526" s="135">
        <f>BK526</f>
        <v>0</v>
      </c>
      <c r="L526" s="124"/>
      <c r="M526" s="129"/>
      <c r="P526" s="130">
        <f>SUM(P527:P664)</f>
        <v>0</v>
      </c>
      <c r="R526" s="130">
        <f>SUM(R527:R664)</f>
        <v>9.4474236200000021</v>
      </c>
      <c r="T526" s="131">
        <f>SUM(T527:T664)</f>
        <v>0</v>
      </c>
      <c r="AR526" s="125" t="s">
        <v>86</v>
      </c>
      <c r="AT526" s="132" t="s">
        <v>76</v>
      </c>
      <c r="AU526" s="132" t="s">
        <v>84</v>
      </c>
      <c r="AY526" s="125" t="s">
        <v>195</v>
      </c>
      <c r="BK526" s="133">
        <f>SUM(BK527:BK664)</f>
        <v>0</v>
      </c>
    </row>
    <row r="527" spans="2:65" s="1" customFormat="1" ht="24.15" customHeight="1">
      <c r="B527" s="32"/>
      <c r="C527" s="136" t="s">
        <v>1034</v>
      </c>
      <c r="D527" s="136" t="s">
        <v>197</v>
      </c>
      <c r="E527" s="137" t="s">
        <v>1035</v>
      </c>
      <c r="F527" s="138" t="s">
        <v>1036</v>
      </c>
      <c r="G527" s="139" t="s">
        <v>200</v>
      </c>
      <c r="H527" s="140">
        <v>588.43299999999999</v>
      </c>
      <c r="I527" s="141"/>
      <c r="J527" s="142">
        <f>ROUND(I527*H527,2)</f>
        <v>0</v>
      </c>
      <c r="K527" s="138" t="s">
        <v>201</v>
      </c>
      <c r="L527" s="32"/>
      <c r="M527" s="143" t="s">
        <v>1</v>
      </c>
      <c r="N527" s="144" t="s">
        <v>42</v>
      </c>
      <c r="P527" s="145">
        <f>O527*H527</f>
        <v>0</v>
      </c>
      <c r="Q527" s="145">
        <v>0</v>
      </c>
      <c r="R527" s="145">
        <f>Q527*H527</f>
        <v>0</v>
      </c>
      <c r="S527" s="145">
        <v>0</v>
      </c>
      <c r="T527" s="146">
        <f>S527*H527</f>
        <v>0</v>
      </c>
      <c r="AR527" s="147" t="s">
        <v>300</v>
      </c>
      <c r="AT527" s="147" t="s">
        <v>197</v>
      </c>
      <c r="AU527" s="147" t="s">
        <v>86</v>
      </c>
      <c r="AY527" s="17" t="s">
        <v>195</v>
      </c>
      <c r="BE527" s="148">
        <f>IF(N527="základní",J527,0)</f>
        <v>0</v>
      </c>
      <c r="BF527" s="148">
        <f>IF(N527="snížená",J527,0)</f>
        <v>0</v>
      </c>
      <c r="BG527" s="148">
        <f>IF(N527="zákl. přenesená",J527,0)</f>
        <v>0</v>
      </c>
      <c r="BH527" s="148">
        <f>IF(N527="sníž. přenesená",J527,0)</f>
        <v>0</v>
      </c>
      <c r="BI527" s="148">
        <f>IF(N527="nulová",J527,0)</f>
        <v>0</v>
      </c>
      <c r="BJ527" s="17" t="s">
        <v>84</v>
      </c>
      <c r="BK527" s="148">
        <f>ROUND(I527*H527,2)</f>
        <v>0</v>
      </c>
      <c r="BL527" s="17" t="s">
        <v>300</v>
      </c>
      <c r="BM527" s="147" t="s">
        <v>1037</v>
      </c>
    </row>
    <row r="528" spans="2:65" s="12" customFormat="1" ht="10.199999999999999">
      <c r="B528" s="149"/>
      <c r="D528" s="150" t="s">
        <v>204</v>
      </c>
      <c r="E528" s="151" t="s">
        <v>1</v>
      </c>
      <c r="F528" s="152" t="s">
        <v>629</v>
      </c>
      <c r="H528" s="151" t="s">
        <v>1</v>
      </c>
      <c r="I528" s="153"/>
      <c r="L528" s="149"/>
      <c r="M528" s="154"/>
      <c r="T528" s="155"/>
      <c r="AT528" s="151" t="s">
        <v>204</v>
      </c>
      <c r="AU528" s="151" t="s">
        <v>86</v>
      </c>
      <c r="AV528" s="12" t="s">
        <v>84</v>
      </c>
      <c r="AW528" s="12" t="s">
        <v>32</v>
      </c>
      <c r="AX528" s="12" t="s">
        <v>77</v>
      </c>
      <c r="AY528" s="151" t="s">
        <v>195</v>
      </c>
    </row>
    <row r="529" spans="2:65" s="12" customFormat="1" ht="10.199999999999999">
      <c r="B529" s="149"/>
      <c r="D529" s="150" t="s">
        <v>204</v>
      </c>
      <c r="E529" s="151" t="s">
        <v>1</v>
      </c>
      <c r="F529" s="152" t="s">
        <v>1038</v>
      </c>
      <c r="H529" s="151" t="s">
        <v>1</v>
      </c>
      <c r="I529" s="153"/>
      <c r="L529" s="149"/>
      <c r="M529" s="154"/>
      <c r="T529" s="155"/>
      <c r="AT529" s="151" t="s">
        <v>204</v>
      </c>
      <c r="AU529" s="151" t="s">
        <v>86</v>
      </c>
      <c r="AV529" s="12" t="s">
        <v>84</v>
      </c>
      <c r="AW529" s="12" t="s">
        <v>32</v>
      </c>
      <c r="AX529" s="12" t="s">
        <v>77</v>
      </c>
      <c r="AY529" s="151" t="s">
        <v>195</v>
      </c>
    </row>
    <row r="530" spans="2:65" s="13" customFormat="1" ht="10.199999999999999">
      <c r="B530" s="156"/>
      <c r="D530" s="150" t="s">
        <v>204</v>
      </c>
      <c r="E530" s="157" t="s">
        <v>1</v>
      </c>
      <c r="F530" s="158" t="s">
        <v>668</v>
      </c>
      <c r="H530" s="159">
        <v>555.05999999999995</v>
      </c>
      <c r="I530" s="160"/>
      <c r="L530" s="156"/>
      <c r="M530" s="161"/>
      <c r="T530" s="162"/>
      <c r="AT530" s="157" t="s">
        <v>204</v>
      </c>
      <c r="AU530" s="157" t="s">
        <v>86</v>
      </c>
      <c r="AV530" s="13" t="s">
        <v>86</v>
      </c>
      <c r="AW530" s="13" t="s">
        <v>32</v>
      </c>
      <c r="AX530" s="13" t="s">
        <v>77</v>
      </c>
      <c r="AY530" s="157" t="s">
        <v>195</v>
      </c>
    </row>
    <row r="531" spans="2:65" s="12" customFormat="1" ht="10.199999999999999">
      <c r="B531" s="149"/>
      <c r="D531" s="150" t="s">
        <v>204</v>
      </c>
      <c r="E531" s="151" t="s">
        <v>1</v>
      </c>
      <c r="F531" s="152" t="s">
        <v>293</v>
      </c>
      <c r="H531" s="151" t="s">
        <v>1</v>
      </c>
      <c r="I531" s="153"/>
      <c r="L531" s="149"/>
      <c r="M531" s="154"/>
      <c r="T531" s="155"/>
      <c r="AT531" s="151" t="s">
        <v>204</v>
      </c>
      <c r="AU531" s="151" t="s">
        <v>86</v>
      </c>
      <c r="AV531" s="12" t="s">
        <v>84</v>
      </c>
      <c r="AW531" s="12" t="s">
        <v>32</v>
      </c>
      <c r="AX531" s="12" t="s">
        <v>77</v>
      </c>
      <c r="AY531" s="151" t="s">
        <v>195</v>
      </c>
    </row>
    <row r="532" spans="2:65" s="13" customFormat="1" ht="10.199999999999999">
      <c r="B532" s="156"/>
      <c r="D532" s="150" t="s">
        <v>204</v>
      </c>
      <c r="E532" s="157" t="s">
        <v>1</v>
      </c>
      <c r="F532" s="158" t="s">
        <v>305</v>
      </c>
      <c r="H532" s="159">
        <v>29.373000000000001</v>
      </c>
      <c r="I532" s="160"/>
      <c r="L532" s="156"/>
      <c r="M532" s="161"/>
      <c r="T532" s="162"/>
      <c r="AT532" s="157" t="s">
        <v>204</v>
      </c>
      <c r="AU532" s="157" t="s">
        <v>86</v>
      </c>
      <c r="AV532" s="13" t="s">
        <v>86</v>
      </c>
      <c r="AW532" s="13" t="s">
        <v>32</v>
      </c>
      <c r="AX532" s="13" t="s">
        <v>77</v>
      </c>
      <c r="AY532" s="157" t="s">
        <v>195</v>
      </c>
    </row>
    <row r="533" spans="2:65" s="12" customFormat="1" ht="10.199999999999999">
      <c r="B533" s="149"/>
      <c r="D533" s="150" t="s">
        <v>204</v>
      </c>
      <c r="E533" s="151" t="s">
        <v>1</v>
      </c>
      <c r="F533" s="152" t="s">
        <v>648</v>
      </c>
      <c r="H533" s="151" t="s">
        <v>1</v>
      </c>
      <c r="I533" s="153"/>
      <c r="L533" s="149"/>
      <c r="M533" s="154"/>
      <c r="T533" s="155"/>
      <c r="AT533" s="151" t="s">
        <v>204</v>
      </c>
      <c r="AU533" s="151" t="s">
        <v>86</v>
      </c>
      <c r="AV533" s="12" t="s">
        <v>84</v>
      </c>
      <c r="AW533" s="12" t="s">
        <v>32</v>
      </c>
      <c r="AX533" s="12" t="s">
        <v>77</v>
      </c>
      <c r="AY533" s="151" t="s">
        <v>195</v>
      </c>
    </row>
    <row r="534" spans="2:65" s="13" customFormat="1" ht="10.199999999999999">
      <c r="B534" s="156"/>
      <c r="D534" s="150" t="s">
        <v>204</v>
      </c>
      <c r="E534" s="157" t="s">
        <v>1</v>
      </c>
      <c r="F534" s="158" t="s">
        <v>669</v>
      </c>
      <c r="H534" s="159">
        <v>4</v>
      </c>
      <c r="I534" s="160"/>
      <c r="L534" s="156"/>
      <c r="M534" s="161"/>
      <c r="T534" s="162"/>
      <c r="AT534" s="157" t="s">
        <v>204</v>
      </c>
      <c r="AU534" s="157" t="s">
        <v>86</v>
      </c>
      <c r="AV534" s="13" t="s">
        <v>86</v>
      </c>
      <c r="AW534" s="13" t="s">
        <v>32</v>
      </c>
      <c r="AX534" s="13" t="s">
        <v>77</v>
      </c>
      <c r="AY534" s="157" t="s">
        <v>195</v>
      </c>
    </row>
    <row r="535" spans="2:65" s="14" customFormat="1" ht="10.199999999999999">
      <c r="B535" s="163"/>
      <c r="D535" s="150" t="s">
        <v>204</v>
      </c>
      <c r="E535" s="164" t="s">
        <v>1</v>
      </c>
      <c r="F535" s="165" t="s">
        <v>220</v>
      </c>
      <c r="H535" s="166">
        <v>588.43299999999999</v>
      </c>
      <c r="I535" s="167"/>
      <c r="L535" s="163"/>
      <c r="M535" s="168"/>
      <c r="T535" s="169"/>
      <c r="AT535" s="164" t="s">
        <v>204</v>
      </c>
      <c r="AU535" s="164" t="s">
        <v>86</v>
      </c>
      <c r="AV535" s="14" t="s">
        <v>202</v>
      </c>
      <c r="AW535" s="14" t="s">
        <v>32</v>
      </c>
      <c r="AX535" s="14" t="s">
        <v>84</v>
      </c>
      <c r="AY535" s="164" t="s">
        <v>195</v>
      </c>
    </row>
    <row r="536" spans="2:65" s="1" customFormat="1" ht="16.5" customHeight="1">
      <c r="B536" s="32"/>
      <c r="C536" s="183" t="s">
        <v>1039</v>
      </c>
      <c r="D536" s="183" t="s">
        <v>612</v>
      </c>
      <c r="E536" s="184" t="s">
        <v>1040</v>
      </c>
      <c r="F536" s="185" t="s">
        <v>1041</v>
      </c>
      <c r="G536" s="186" t="s">
        <v>237</v>
      </c>
      <c r="H536" s="187">
        <v>0.23499999999999999</v>
      </c>
      <c r="I536" s="188"/>
      <c r="J536" s="189">
        <f>ROUND(I536*H536,2)</f>
        <v>0</v>
      </c>
      <c r="K536" s="185" t="s">
        <v>201</v>
      </c>
      <c r="L536" s="190"/>
      <c r="M536" s="191" t="s">
        <v>1</v>
      </c>
      <c r="N536" s="192" t="s">
        <v>42</v>
      </c>
      <c r="P536" s="145">
        <f>O536*H536</f>
        <v>0</v>
      </c>
      <c r="Q536" s="145">
        <v>1</v>
      </c>
      <c r="R536" s="145">
        <f>Q536*H536</f>
        <v>0.23499999999999999</v>
      </c>
      <c r="S536" s="145">
        <v>0</v>
      </c>
      <c r="T536" s="146">
        <f>S536*H536</f>
        <v>0</v>
      </c>
      <c r="AR536" s="147" t="s">
        <v>394</v>
      </c>
      <c r="AT536" s="147" t="s">
        <v>612</v>
      </c>
      <c r="AU536" s="147" t="s">
        <v>86</v>
      </c>
      <c r="AY536" s="17" t="s">
        <v>195</v>
      </c>
      <c r="BE536" s="148">
        <f>IF(N536="základní",J536,0)</f>
        <v>0</v>
      </c>
      <c r="BF536" s="148">
        <f>IF(N536="snížená",J536,0)</f>
        <v>0</v>
      </c>
      <c r="BG536" s="148">
        <f>IF(N536="zákl. přenesená",J536,0)</f>
        <v>0</v>
      </c>
      <c r="BH536" s="148">
        <f>IF(N536="sníž. přenesená",J536,0)</f>
        <v>0</v>
      </c>
      <c r="BI536" s="148">
        <f>IF(N536="nulová",J536,0)</f>
        <v>0</v>
      </c>
      <c r="BJ536" s="17" t="s">
        <v>84</v>
      </c>
      <c r="BK536" s="148">
        <f>ROUND(I536*H536,2)</f>
        <v>0</v>
      </c>
      <c r="BL536" s="17" t="s">
        <v>300</v>
      </c>
      <c r="BM536" s="147" t="s">
        <v>1042</v>
      </c>
    </row>
    <row r="537" spans="2:65" s="13" customFormat="1" ht="10.199999999999999">
      <c r="B537" s="156"/>
      <c r="D537" s="150" t="s">
        <v>204</v>
      </c>
      <c r="E537" s="157" t="s">
        <v>1</v>
      </c>
      <c r="F537" s="158" t="s">
        <v>1043</v>
      </c>
      <c r="H537" s="159">
        <v>0.23499999999999999</v>
      </c>
      <c r="I537" s="160"/>
      <c r="L537" s="156"/>
      <c r="M537" s="161"/>
      <c r="T537" s="162"/>
      <c r="AT537" s="157" t="s">
        <v>204</v>
      </c>
      <c r="AU537" s="157" t="s">
        <v>86</v>
      </c>
      <c r="AV537" s="13" t="s">
        <v>86</v>
      </c>
      <c r="AW537" s="13" t="s">
        <v>32</v>
      </c>
      <c r="AX537" s="13" t="s">
        <v>84</v>
      </c>
      <c r="AY537" s="157" t="s">
        <v>195</v>
      </c>
    </row>
    <row r="538" spans="2:65" s="1" customFormat="1" ht="24.15" customHeight="1">
      <c r="B538" s="32"/>
      <c r="C538" s="136" t="s">
        <v>1044</v>
      </c>
      <c r="D538" s="136" t="s">
        <v>197</v>
      </c>
      <c r="E538" s="137" t="s">
        <v>1045</v>
      </c>
      <c r="F538" s="138" t="s">
        <v>1046</v>
      </c>
      <c r="G538" s="139" t="s">
        <v>200</v>
      </c>
      <c r="H538" s="140">
        <v>28.975000000000001</v>
      </c>
      <c r="I538" s="141"/>
      <c r="J538" s="142">
        <f>ROUND(I538*H538,2)</f>
        <v>0</v>
      </c>
      <c r="K538" s="138" t="s">
        <v>201</v>
      </c>
      <c r="L538" s="32"/>
      <c r="M538" s="143" t="s">
        <v>1</v>
      </c>
      <c r="N538" s="144" t="s">
        <v>42</v>
      </c>
      <c r="P538" s="145">
        <f>O538*H538</f>
        <v>0</v>
      </c>
      <c r="Q538" s="145">
        <v>0</v>
      </c>
      <c r="R538" s="145">
        <f>Q538*H538</f>
        <v>0</v>
      </c>
      <c r="S538" s="145">
        <v>0</v>
      </c>
      <c r="T538" s="146">
        <f>S538*H538</f>
        <v>0</v>
      </c>
      <c r="AR538" s="147" t="s">
        <v>300</v>
      </c>
      <c r="AT538" s="147" t="s">
        <v>197</v>
      </c>
      <c r="AU538" s="147" t="s">
        <v>86</v>
      </c>
      <c r="AY538" s="17" t="s">
        <v>195</v>
      </c>
      <c r="BE538" s="148">
        <f>IF(N538="základní",J538,0)</f>
        <v>0</v>
      </c>
      <c r="BF538" s="148">
        <f>IF(N538="snížená",J538,0)</f>
        <v>0</v>
      </c>
      <c r="BG538" s="148">
        <f>IF(N538="zákl. přenesená",J538,0)</f>
        <v>0</v>
      </c>
      <c r="BH538" s="148">
        <f>IF(N538="sníž. přenesená",J538,0)</f>
        <v>0</v>
      </c>
      <c r="BI538" s="148">
        <f>IF(N538="nulová",J538,0)</f>
        <v>0</v>
      </c>
      <c r="BJ538" s="17" t="s">
        <v>84</v>
      </c>
      <c r="BK538" s="148">
        <f>ROUND(I538*H538,2)</f>
        <v>0</v>
      </c>
      <c r="BL538" s="17" t="s">
        <v>300</v>
      </c>
      <c r="BM538" s="147" t="s">
        <v>1047</v>
      </c>
    </row>
    <row r="539" spans="2:65" s="12" customFormat="1" ht="10.199999999999999">
      <c r="B539" s="149"/>
      <c r="D539" s="150" t="s">
        <v>204</v>
      </c>
      <c r="E539" s="151" t="s">
        <v>1</v>
      </c>
      <c r="F539" s="152" t="s">
        <v>629</v>
      </c>
      <c r="H539" s="151" t="s">
        <v>1</v>
      </c>
      <c r="I539" s="153"/>
      <c r="L539" s="149"/>
      <c r="M539" s="154"/>
      <c r="T539" s="155"/>
      <c r="AT539" s="151" t="s">
        <v>204</v>
      </c>
      <c r="AU539" s="151" t="s">
        <v>86</v>
      </c>
      <c r="AV539" s="12" t="s">
        <v>84</v>
      </c>
      <c r="AW539" s="12" t="s">
        <v>32</v>
      </c>
      <c r="AX539" s="12" t="s">
        <v>77</v>
      </c>
      <c r="AY539" s="151" t="s">
        <v>195</v>
      </c>
    </row>
    <row r="540" spans="2:65" s="12" customFormat="1" ht="10.199999999999999">
      <c r="B540" s="149"/>
      <c r="D540" s="150" t="s">
        <v>204</v>
      </c>
      <c r="E540" s="151" t="s">
        <v>1</v>
      </c>
      <c r="F540" s="152" t="s">
        <v>1038</v>
      </c>
      <c r="H540" s="151" t="s">
        <v>1</v>
      </c>
      <c r="I540" s="153"/>
      <c r="L540" s="149"/>
      <c r="M540" s="154"/>
      <c r="T540" s="155"/>
      <c r="AT540" s="151" t="s">
        <v>204</v>
      </c>
      <c r="AU540" s="151" t="s">
        <v>86</v>
      </c>
      <c r="AV540" s="12" t="s">
        <v>84</v>
      </c>
      <c r="AW540" s="12" t="s">
        <v>32</v>
      </c>
      <c r="AX540" s="12" t="s">
        <v>77</v>
      </c>
      <c r="AY540" s="151" t="s">
        <v>195</v>
      </c>
    </row>
    <row r="541" spans="2:65" s="13" customFormat="1" ht="10.199999999999999">
      <c r="B541" s="156"/>
      <c r="D541" s="150" t="s">
        <v>204</v>
      </c>
      <c r="E541" s="157" t="s">
        <v>1</v>
      </c>
      <c r="F541" s="158" t="s">
        <v>851</v>
      </c>
      <c r="H541" s="159">
        <v>22.975000000000001</v>
      </c>
      <c r="I541" s="160"/>
      <c r="L541" s="156"/>
      <c r="M541" s="161"/>
      <c r="T541" s="162"/>
      <c r="AT541" s="157" t="s">
        <v>204</v>
      </c>
      <c r="AU541" s="157" t="s">
        <v>86</v>
      </c>
      <c r="AV541" s="13" t="s">
        <v>86</v>
      </c>
      <c r="AW541" s="13" t="s">
        <v>32</v>
      </c>
      <c r="AX541" s="13" t="s">
        <v>77</v>
      </c>
      <c r="AY541" s="157" t="s">
        <v>195</v>
      </c>
    </row>
    <row r="542" spans="2:65" s="12" customFormat="1" ht="10.199999999999999">
      <c r="B542" s="149"/>
      <c r="D542" s="150" t="s">
        <v>204</v>
      </c>
      <c r="E542" s="151" t="s">
        <v>1</v>
      </c>
      <c r="F542" s="152" t="s">
        <v>648</v>
      </c>
      <c r="H542" s="151" t="s">
        <v>1</v>
      </c>
      <c r="I542" s="153"/>
      <c r="L542" s="149"/>
      <c r="M542" s="154"/>
      <c r="T542" s="155"/>
      <c r="AT542" s="151" t="s">
        <v>204</v>
      </c>
      <c r="AU542" s="151" t="s">
        <v>86</v>
      </c>
      <c r="AV542" s="12" t="s">
        <v>84</v>
      </c>
      <c r="AW542" s="12" t="s">
        <v>32</v>
      </c>
      <c r="AX542" s="12" t="s">
        <v>77</v>
      </c>
      <c r="AY542" s="151" t="s">
        <v>195</v>
      </c>
    </row>
    <row r="543" spans="2:65" s="13" customFormat="1" ht="10.199999999999999">
      <c r="B543" s="156"/>
      <c r="D543" s="150" t="s">
        <v>204</v>
      </c>
      <c r="E543" s="157" t="s">
        <v>1</v>
      </c>
      <c r="F543" s="158" t="s">
        <v>1048</v>
      </c>
      <c r="H543" s="159">
        <v>6</v>
      </c>
      <c r="I543" s="160"/>
      <c r="L543" s="156"/>
      <c r="M543" s="161"/>
      <c r="T543" s="162"/>
      <c r="AT543" s="157" t="s">
        <v>204</v>
      </c>
      <c r="AU543" s="157" t="s">
        <v>86</v>
      </c>
      <c r="AV543" s="13" t="s">
        <v>86</v>
      </c>
      <c r="AW543" s="13" t="s">
        <v>32</v>
      </c>
      <c r="AX543" s="13" t="s">
        <v>77</v>
      </c>
      <c r="AY543" s="157" t="s">
        <v>195</v>
      </c>
    </row>
    <row r="544" spans="2:65" s="14" customFormat="1" ht="10.199999999999999">
      <c r="B544" s="163"/>
      <c r="D544" s="150" t="s">
        <v>204</v>
      </c>
      <c r="E544" s="164" t="s">
        <v>1</v>
      </c>
      <c r="F544" s="165" t="s">
        <v>220</v>
      </c>
      <c r="H544" s="166">
        <v>28.975000000000001</v>
      </c>
      <c r="I544" s="167"/>
      <c r="L544" s="163"/>
      <c r="M544" s="168"/>
      <c r="T544" s="169"/>
      <c r="AT544" s="164" t="s">
        <v>204</v>
      </c>
      <c r="AU544" s="164" t="s">
        <v>86</v>
      </c>
      <c r="AV544" s="14" t="s">
        <v>202</v>
      </c>
      <c r="AW544" s="14" t="s">
        <v>32</v>
      </c>
      <c r="AX544" s="14" t="s">
        <v>84</v>
      </c>
      <c r="AY544" s="164" t="s">
        <v>195</v>
      </c>
    </row>
    <row r="545" spans="2:65" s="1" customFormat="1" ht="16.5" customHeight="1">
      <c r="B545" s="32"/>
      <c r="C545" s="183" t="s">
        <v>1049</v>
      </c>
      <c r="D545" s="183" t="s">
        <v>612</v>
      </c>
      <c r="E545" s="184" t="s">
        <v>1040</v>
      </c>
      <c r="F545" s="185" t="s">
        <v>1041</v>
      </c>
      <c r="G545" s="186" t="s">
        <v>237</v>
      </c>
      <c r="H545" s="187">
        <v>1.2E-2</v>
      </c>
      <c r="I545" s="188"/>
      <c r="J545" s="189">
        <f>ROUND(I545*H545,2)</f>
        <v>0</v>
      </c>
      <c r="K545" s="185" t="s">
        <v>201</v>
      </c>
      <c r="L545" s="190"/>
      <c r="M545" s="191" t="s">
        <v>1</v>
      </c>
      <c r="N545" s="192" t="s">
        <v>42</v>
      </c>
      <c r="P545" s="145">
        <f>O545*H545</f>
        <v>0</v>
      </c>
      <c r="Q545" s="145">
        <v>1</v>
      </c>
      <c r="R545" s="145">
        <f>Q545*H545</f>
        <v>1.2E-2</v>
      </c>
      <c r="S545" s="145">
        <v>0</v>
      </c>
      <c r="T545" s="146">
        <f>S545*H545</f>
        <v>0</v>
      </c>
      <c r="AR545" s="147" t="s">
        <v>394</v>
      </c>
      <c r="AT545" s="147" t="s">
        <v>612</v>
      </c>
      <c r="AU545" s="147" t="s">
        <v>86</v>
      </c>
      <c r="AY545" s="17" t="s">
        <v>195</v>
      </c>
      <c r="BE545" s="148">
        <f>IF(N545="základní",J545,0)</f>
        <v>0</v>
      </c>
      <c r="BF545" s="148">
        <f>IF(N545="snížená",J545,0)</f>
        <v>0</v>
      </c>
      <c r="BG545" s="148">
        <f>IF(N545="zákl. přenesená",J545,0)</f>
        <v>0</v>
      </c>
      <c r="BH545" s="148">
        <f>IF(N545="sníž. přenesená",J545,0)</f>
        <v>0</v>
      </c>
      <c r="BI545" s="148">
        <f>IF(N545="nulová",J545,0)</f>
        <v>0</v>
      </c>
      <c r="BJ545" s="17" t="s">
        <v>84</v>
      </c>
      <c r="BK545" s="148">
        <f>ROUND(I545*H545,2)</f>
        <v>0</v>
      </c>
      <c r="BL545" s="17" t="s">
        <v>300</v>
      </c>
      <c r="BM545" s="147" t="s">
        <v>1050</v>
      </c>
    </row>
    <row r="546" spans="2:65" s="13" customFormat="1" ht="10.199999999999999">
      <c r="B546" s="156"/>
      <c r="D546" s="150" t="s">
        <v>204</v>
      </c>
      <c r="E546" s="157" t="s">
        <v>1</v>
      </c>
      <c r="F546" s="158" t="s">
        <v>1051</v>
      </c>
      <c r="H546" s="159">
        <v>1.2E-2</v>
      </c>
      <c r="I546" s="160"/>
      <c r="L546" s="156"/>
      <c r="M546" s="161"/>
      <c r="T546" s="162"/>
      <c r="AT546" s="157" t="s">
        <v>204</v>
      </c>
      <c r="AU546" s="157" t="s">
        <v>86</v>
      </c>
      <c r="AV546" s="13" t="s">
        <v>86</v>
      </c>
      <c r="AW546" s="13" t="s">
        <v>32</v>
      </c>
      <c r="AX546" s="13" t="s">
        <v>84</v>
      </c>
      <c r="AY546" s="157" t="s">
        <v>195</v>
      </c>
    </row>
    <row r="547" spans="2:65" s="1" customFormat="1" ht="24.15" customHeight="1">
      <c r="B547" s="32"/>
      <c r="C547" s="136" t="s">
        <v>1052</v>
      </c>
      <c r="D547" s="136" t="s">
        <v>197</v>
      </c>
      <c r="E547" s="137" t="s">
        <v>1053</v>
      </c>
      <c r="F547" s="138" t="s">
        <v>1054</v>
      </c>
      <c r="G547" s="139" t="s">
        <v>200</v>
      </c>
      <c r="H547" s="140">
        <v>218.13300000000001</v>
      </c>
      <c r="I547" s="141"/>
      <c r="J547" s="142">
        <f>ROUND(I547*H547,2)</f>
        <v>0</v>
      </c>
      <c r="K547" s="138" t="s">
        <v>201</v>
      </c>
      <c r="L547" s="32"/>
      <c r="M547" s="143" t="s">
        <v>1</v>
      </c>
      <c r="N547" s="144" t="s">
        <v>42</v>
      </c>
      <c r="P547" s="145">
        <f>O547*H547</f>
        <v>0</v>
      </c>
      <c r="Q547" s="145">
        <v>3.5000000000000001E-3</v>
      </c>
      <c r="R547" s="145">
        <f>Q547*H547</f>
        <v>0.76346550000000002</v>
      </c>
      <c r="S547" s="145">
        <v>0</v>
      </c>
      <c r="T547" s="146">
        <f>S547*H547</f>
        <v>0</v>
      </c>
      <c r="AR547" s="147" t="s">
        <v>300</v>
      </c>
      <c r="AT547" s="147" t="s">
        <v>197</v>
      </c>
      <c r="AU547" s="147" t="s">
        <v>86</v>
      </c>
      <c r="AY547" s="17" t="s">
        <v>195</v>
      </c>
      <c r="BE547" s="148">
        <f>IF(N547="základní",J547,0)</f>
        <v>0</v>
      </c>
      <c r="BF547" s="148">
        <f>IF(N547="snížená",J547,0)</f>
        <v>0</v>
      </c>
      <c r="BG547" s="148">
        <f>IF(N547="zákl. přenesená",J547,0)</f>
        <v>0</v>
      </c>
      <c r="BH547" s="148">
        <f>IF(N547="sníž. přenesená",J547,0)</f>
        <v>0</v>
      </c>
      <c r="BI547" s="148">
        <f>IF(N547="nulová",J547,0)</f>
        <v>0</v>
      </c>
      <c r="BJ547" s="17" t="s">
        <v>84</v>
      </c>
      <c r="BK547" s="148">
        <f>ROUND(I547*H547,2)</f>
        <v>0</v>
      </c>
      <c r="BL547" s="17" t="s">
        <v>300</v>
      </c>
      <c r="BM547" s="147" t="s">
        <v>1055</v>
      </c>
    </row>
    <row r="548" spans="2:65" s="12" customFormat="1" ht="10.199999999999999">
      <c r="B548" s="149"/>
      <c r="D548" s="150" t="s">
        <v>204</v>
      </c>
      <c r="E548" s="151" t="s">
        <v>1</v>
      </c>
      <c r="F548" s="152" t="s">
        <v>1056</v>
      </c>
      <c r="H548" s="151" t="s">
        <v>1</v>
      </c>
      <c r="I548" s="153"/>
      <c r="L548" s="149"/>
      <c r="M548" s="154"/>
      <c r="T548" s="155"/>
      <c r="AT548" s="151" t="s">
        <v>204</v>
      </c>
      <c r="AU548" s="151" t="s">
        <v>86</v>
      </c>
      <c r="AV548" s="12" t="s">
        <v>84</v>
      </c>
      <c r="AW548" s="12" t="s">
        <v>32</v>
      </c>
      <c r="AX548" s="12" t="s">
        <v>77</v>
      </c>
      <c r="AY548" s="151" t="s">
        <v>195</v>
      </c>
    </row>
    <row r="549" spans="2:65" s="12" customFormat="1" ht="10.199999999999999">
      <c r="B549" s="149"/>
      <c r="D549" s="150" t="s">
        <v>204</v>
      </c>
      <c r="E549" s="151" t="s">
        <v>1</v>
      </c>
      <c r="F549" s="152" t="s">
        <v>1057</v>
      </c>
      <c r="H549" s="151" t="s">
        <v>1</v>
      </c>
      <c r="I549" s="153"/>
      <c r="L549" s="149"/>
      <c r="M549" s="154"/>
      <c r="T549" s="155"/>
      <c r="AT549" s="151" t="s">
        <v>204</v>
      </c>
      <c r="AU549" s="151" t="s">
        <v>86</v>
      </c>
      <c r="AV549" s="12" t="s">
        <v>84</v>
      </c>
      <c r="AW549" s="12" t="s">
        <v>32</v>
      </c>
      <c r="AX549" s="12" t="s">
        <v>77</v>
      </c>
      <c r="AY549" s="151" t="s">
        <v>195</v>
      </c>
    </row>
    <row r="550" spans="2:65" s="12" customFormat="1" ht="10.199999999999999">
      <c r="B550" s="149"/>
      <c r="D550" s="150" t="s">
        <v>204</v>
      </c>
      <c r="E550" s="151" t="s">
        <v>1</v>
      </c>
      <c r="F550" s="152" t="s">
        <v>1058</v>
      </c>
      <c r="H550" s="151" t="s">
        <v>1</v>
      </c>
      <c r="I550" s="153"/>
      <c r="L550" s="149"/>
      <c r="M550" s="154"/>
      <c r="T550" s="155"/>
      <c r="AT550" s="151" t="s">
        <v>204</v>
      </c>
      <c r="AU550" s="151" t="s">
        <v>86</v>
      </c>
      <c r="AV550" s="12" t="s">
        <v>84</v>
      </c>
      <c r="AW550" s="12" t="s">
        <v>32</v>
      </c>
      <c r="AX550" s="12" t="s">
        <v>77</v>
      </c>
      <c r="AY550" s="151" t="s">
        <v>195</v>
      </c>
    </row>
    <row r="551" spans="2:65" s="13" customFormat="1" ht="10.199999999999999">
      <c r="B551" s="156"/>
      <c r="D551" s="150" t="s">
        <v>204</v>
      </c>
      <c r="E551" s="157" t="s">
        <v>1</v>
      </c>
      <c r="F551" s="158" t="s">
        <v>798</v>
      </c>
      <c r="H551" s="159">
        <v>84.18</v>
      </c>
      <c r="I551" s="160"/>
      <c r="L551" s="156"/>
      <c r="M551" s="161"/>
      <c r="T551" s="162"/>
      <c r="AT551" s="157" t="s">
        <v>204</v>
      </c>
      <c r="AU551" s="157" t="s">
        <v>86</v>
      </c>
      <c r="AV551" s="13" t="s">
        <v>86</v>
      </c>
      <c r="AW551" s="13" t="s">
        <v>32</v>
      </c>
      <c r="AX551" s="13" t="s">
        <v>77</v>
      </c>
      <c r="AY551" s="157" t="s">
        <v>195</v>
      </c>
    </row>
    <row r="552" spans="2:65" s="12" customFormat="1" ht="10.199999999999999">
      <c r="B552" s="149"/>
      <c r="D552" s="150" t="s">
        <v>204</v>
      </c>
      <c r="E552" s="151" t="s">
        <v>1</v>
      </c>
      <c r="F552" s="152" t="s">
        <v>1059</v>
      </c>
      <c r="H552" s="151" t="s">
        <v>1</v>
      </c>
      <c r="I552" s="153"/>
      <c r="L552" s="149"/>
      <c r="M552" s="154"/>
      <c r="T552" s="155"/>
      <c r="AT552" s="151" t="s">
        <v>204</v>
      </c>
      <c r="AU552" s="151" t="s">
        <v>86</v>
      </c>
      <c r="AV552" s="12" t="s">
        <v>84</v>
      </c>
      <c r="AW552" s="12" t="s">
        <v>32</v>
      </c>
      <c r="AX552" s="12" t="s">
        <v>77</v>
      </c>
      <c r="AY552" s="151" t="s">
        <v>195</v>
      </c>
    </row>
    <row r="553" spans="2:65" s="13" customFormat="1" ht="10.199999999999999">
      <c r="B553" s="156"/>
      <c r="D553" s="150" t="s">
        <v>204</v>
      </c>
      <c r="E553" s="157" t="s">
        <v>1</v>
      </c>
      <c r="F553" s="158" t="s">
        <v>800</v>
      </c>
      <c r="H553" s="159">
        <v>54.18</v>
      </c>
      <c r="I553" s="160"/>
      <c r="L553" s="156"/>
      <c r="M553" s="161"/>
      <c r="T553" s="162"/>
      <c r="AT553" s="157" t="s">
        <v>204</v>
      </c>
      <c r="AU553" s="157" t="s">
        <v>86</v>
      </c>
      <c r="AV553" s="13" t="s">
        <v>86</v>
      </c>
      <c r="AW553" s="13" t="s">
        <v>32</v>
      </c>
      <c r="AX553" s="13" t="s">
        <v>77</v>
      </c>
      <c r="AY553" s="157" t="s">
        <v>195</v>
      </c>
    </row>
    <row r="554" spans="2:65" s="13" customFormat="1" ht="10.199999999999999">
      <c r="B554" s="156"/>
      <c r="D554" s="150" t="s">
        <v>204</v>
      </c>
      <c r="E554" s="157" t="s">
        <v>1</v>
      </c>
      <c r="F554" s="158" t="s">
        <v>801</v>
      </c>
      <c r="H554" s="159">
        <v>-37.799999999999997</v>
      </c>
      <c r="I554" s="160"/>
      <c r="L554" s="156"/>
      <c r="M554" s="161"/>
      <c r="T554" s="162"/>
      <c r="AT554" s="157" t="s">
        <v>204</v>
      </c>
      <c r="AU554" s="157" t="s">
        <v>86</v>
      </c>
      <c r="AV554" s="13" t="s">
        <v>86</v>
      </c>
      <c r="AW554" s="13" t="s">
        <v>32</v>
      </c>
      <c r="AX554" s="13" t="s">
        <v>77</v>
      </c>
      <c r="AY554" s="157" t="s">
        <v>195</v>
      </c>
    </row>
    <row r="555" spans="2:65" s="13" customFormat="1" ht="10.199999999999999">
      <c r="B555" s="156"/>
      <c r="D555" s="150" t="s">
        <v>204</v>
      </c>
      <c r="E555" s="157" t="s">
        <v>1</v>
      </c>
      <c r="F555" s="158" t="s">
        <v>1060</v>
      </c>
      <c r="H555" s="159">
        <v>12.96</v>
      </c>
      <c r="I555" s="160"/>
      <c r="L555" s="156"/>
      <c r="M555" s="161"/>
      <c r="T555" s="162"/>
      <c r="AT555" s="157" t="s">
        <v>204</v>
      </c>
      <c r="AU555" s="157" t="s">
        <v>86</v>
      </c>
      <c r="AV555" s="13" t="s">
        <v>86</v>
      </c>
      <c r="AW555" s="13" t="s">
        <v>32</v>
      </c>
      <c r="AX555" s="13" t="s">
        <v>77</v>
      </c>
      <c r="AY555" s="157" t="s">
        <v>195</v>
      </c>
    </row>
    <row r="556" spans="2:65" s="15" customFormat="1" ht="10.199999999999999">
      <c r="B556" s="173"/>
      <c r="D556" s="150" t="s">
        <v>204</v>
      </c>
      <c r="E556" s="174" t="s">
        <v>1</v>
      </c>
      <c r="F556" s="175" t="s">
        <v>281</v>
      </c>
      <c r="H556" s="176">
        <v>113.52000000000001</v>
      </c>
      <c r="I556" s="177"/>
      <c r="L556" s="173"/>
      <c r="M556" s="178"/>
      <c r="T556" s="179"/>
      <c r="AT556" s="174" t="s">
        <v>204</v>
      </c>
      <c r="AU556" s="174" t="s">
        <v>86</v>
      </c>
      <c r="AV556" s="15" t="s">
        <v>100</v>
      </c>
      <c r="AW556" s="15" t="s">
        <v>32</v>
      </c>
      <c r="AX556" s="15" t="s">
        <v>77</v>
      </c>
      <c r="AY556" s="174" t="s">
        <v>195</v>
      </c>
    </row>
    <row r="557" spans="2:65" s="12" customFormat="1" ht="10.199999999999999">
      <c r="B557" s="149"/>
      <c r="D557" s="150" t="s">
        <v>204</v>
      </c>
      <c r="E557" s="151" t="s">
        <v>1</v>
      </c>
      <c r="F557" s="152" t="s">
        <v>1061</v>
      </c>
      <c r="H557" s="151" t="s">
        <v>1</v>
      </c>
      <c r="I557" s="153"/>
      <c r="L557" s="149"/>
      <c r="M557" s="154"/>
      <c r="T557" s="155"/>
      <c r="AT557" s="151" t="s">
        <v>204</v>
      </c>
      <c r="AU557" s="151" t="s">
        <v>86</v>
      </c>
      <c r="AV557" s="12" t="s">
        <v>84</v>
      </c>
      <c r="AW557" s="12" t="s">
        <v>32</v>
      </c>
      <c r="AX557" s="12" t="s">
        <v>77</v>
      </c>
      <c r="AY557" s="151" t="s">
        <v>195</v>
      </c>
    </row>
    <row r="558" spans="2:65" s="12" customFormat="1" ht="10.199999999999999">
      <c r="B558" s="149"/>
      <c r="D558" s="150" t="s">
        <v>204</v>
      </c>
      <c r="E558" s="151" t="s">
        <v>1</v>
      </c>
      <c r="F558" s="152" t="s">
        <v>1062</v>
      </c>
      <c r="H558" s="151" t="s">
        <v>1</v>
      </c>
      <c r="I558" s="153"/>
      <c r="L558" s="149"/>
      <c r="M558" s="154"/>
      <c r="T558" s="155"/>
      <c r="AT558" s="151" t="s">
        <v>204</v>
      </c>
      <c r="AU558" s="151" t="s">
        <v>86</v>
      </c>
      <c r="AV558" s="12" t="s">
        <v>84</v>
      </c>
      <c r="AW558" s="12" t="s">
        <v>32</v>
      </c>
      <c r="AX558" s="12" t="s">
        <v>77</v>
      </c>
      <c r="AY558" s="151" t="s">
        <v>195</v>
      </c>
    </row>
    <row r="559" spans="2:65" s="13" customFormat="1" ht="10.199999999999999">
      <c r="B559" s="156"/>
      <c r="D559" s="150" t="s">
        <v>204</v>
      </c>
      <c r="E559" s="157" t="s">
        <v>1</v>
      </c>
      <c r="F559" s="158" t="s">
        <v>844</v>
      </c>
      <c r="H559" s="159">
        <v>58.207999999999998</v>
      </c>
      <c r="I559" s="160"/>
      <c r="L559" s="156"/>
      <c r="M559" s="161"/>
      <c r="T559" s="162"/>
      <c r="AT559" s="157" t="s">
        <v>204</v>
      </c>
      <c r="AU559" s="157" t="s">
        <v>86</v>
      </c>
      <c r="AV559" s="13" t="s">
        <v>86</v>
      </c>
      <c r="AW559" s="13" t="s">
        <v>32</v>
      </c>
      <c r="AX559" s="13" t="s">
        <v>77</v>
      </c>
      <c r="AY559" s="157" t="s">
        <v>195</v>
      </c>
    </row>
    <row r="560" spans="2:65" s="12" customFormat="1" ht="10.199999999999999">
      <c r="B560" s="149"/>
      <c r="D560" s="150" t="s">
        <v>204</v>
      </c>
      <c r="E560" s="151" t="s">
        <v>1</v>
      </c>
      <c r="F560" s="152" t="s">
        <v>845</v>
      </c>
      <c r="H560" s="151" t="s">
        <v>1</v>
      </c>
      <c r="I560" s="153"/>
      <c r="L560" s="149"/>
      <c r="M560" s="154"/>
      <c r="T560" s="155"/>
      <c r="AT560" s="151" t="s">
        <v>204</v>
      </c>
      <c r="AU560" s="151" t="s">
        <v>86</v>
      </c>
      <c r="AV560" s="12" t="s">
        <v>84</v>
      </c>
      <c r="AW560" s="12" t="s">
        <v>32</v>
      </c>
      <c r="AX560" s="12" t="s">
        <v>77</v>
      </c>
      <c r="AY560" s="151" t="s">
        <v>195</v>
      </c>
    </row>
    <row r="561" spans="2:65" s="13" customFormat="1" ht="10.199999999999999">
      <c r="B561" s="156"/>
      <c r="D561" s="150" t="s">
        <v>204</v>
      </c>
      <c r="E561" s="157" t="s">
        <v>1</v>
      </c>
      <c r="F561" s="158" t="s">
        <v>846</v>
      </c>
      <c r="H561" s="159">
        <v>36.380000000000003</v>
      </c>
      <c r="I561" s="160"/>
      <c r="L561" s="156"/>
      <c r="M561" s="161"/>
      <c r="T561" s="162"/>
      <c r="AT561" s="157" t="s">
        <v>204</v>
      </c>
      <c r="AU561" s="157" t="s">
        <v>86</v>
      </c>
      <c r="AV561" s="13" t="s">
        <v>86</v>
      </c>
      <c r="AW561" s="13" t="s">
        <v>32</v>
      </c>
      <c r="AX561" s="13" t="s">
        <v>77</v>
      </c>
      <c r="AY561" s="157" t="s">
        <v>195</v>
      </c>
    </row>
    <row r="562" spans="2:65" s="12" customFormat="1" ht="10.199999999999999">
      <c r="B562" s="149"/>
      <c r="D562" s="150" t="s">
        <v>204</v>
      </c>
      <c r="E562" s="151" t="s">
        <v>1</v>
      </c>
      <c r="F562" s="152" t="s">
        <v>850</v>
      </c>
      <c r="H562" s="151" t="s">
        <v>1</v>
      </c>
      <c r="I562" s="153"/>
      <c r="L562" s="149"/>
      <c r="M562" s="154"/>
      <c r="T562" s="155"/>
      <c r="AT562" s="151" t="s">
        <v>204</v>
      </c>
      <c r="AU562" s="151" t="s">
        <v>86</v>
      </c>
      <c r="AV562" s="12" t="s">
        <v>84</v>
      </c>
      <c r="AW562" s="12" t="s">
        <v>32</v>
      </c>
      <c r="AX562" s="12" t="s">
        <v>77</v>
      </c>
      <c r="AY562" s="151" t="s">
        <v>195</v>
      </c>
    </row>
    <row r="563" spans="2:65" s="13" customFormat="1" ht="10.199999999999999">
      <c r="B563" s="156"/>
      <c r="D563" s="150" t="s">
        <v>204</v>
      </c>
      <c r="E563" s="157" t="s">
        <v>1</v>
      </c>
      <c r="F563" s="158" t="s">
        <v>851</v>
      </c>
      <c r="H563" s="159">
        <v>22.975000000000001</v>
      </c>
      <c r="I563" s="160"/>
      <c r="L563" s="156"/>
      <c r="M563" s="161"/>
      <c r="T563" s="162"/>
      <c r="AT563" s="157" t="s">
        <v>204</v>
      </c>
      <c r="AU563" s="157" t="s">
        <v>86</v>
      </c>
      <c r="AV563" s="13" t="s">
        <v>86</v>
      </c>
      <c r="AW563" s="13" t="s">
        <v>32</v>
      </c>
      <c r="AX563" s="13" t="s">
        <v>77</v>
      </c>
      <c r="AY563" s="157" t="s">
        <v>195</v>
      </c>
    </row>
    <row r="564" spans="2:65" s="13" customFormat="1" ht="10.199999999999999">
      <c r="B564" s="156"/>
      <c r="D564" s="150" t="s">
        <v>204</v>
      </c>
      <c r="E564" s="157" t="s">
        <v>1</v>
      </c>
      <c r="F564" s="158" t="s">
        <v>1063</v>
      </c>
      <c r="H564" s="159">
        <v>-15.75</v>
      </c>
      <c r="I564" s="160"/>
      <c r="L564" s="156"/>
      <c r="M564" s="161"/>
      <c r="T564" s="162"/>
      <c r="AT564" s="157" t="s">
        <v>204</v>
      </c>
      <c r="AU564" s="157" t="s">
        <v>86</v>
      </c>
      <c r="AV564" s="13" t="s">
        <v>86</v>
      </c>
      <c r="AW564" s="13" t="s">
        <v>32</v>
      </c>
      <c r="AX564" s="13" t="s">
        <v>77</v>
      </c>
      <c r="AY564" s="157" t="s">
        <v>195</v>
      </c>
    </row>
    <row r="565" spans="2:65" s="13" customFormat="1" ht="10.199999999999999">
      <c r="B565" s="156"/>
      <c r="D565" s="150" t="s">
        <v>204</v>
      </c>
      <c r="E565" s="157" t="s">
        <v>1</v>
      </c>
      <c r="F565" s="158" t="s">
        <v>853</v>
      </c>
      <c r="H565" s="159">
        <v>2.8</v>
      </c>
      <c r="I565" s="160"/>
      <c r="L565" s="156"/>
      <c r="M565" s="161"/>
      <c r="T565" s="162"/>
      <c r="AT565" s="157" t="s">
        <v>204</v>
      </c>
      <c r="AU565" s="157" t="s">
        <v>86</v>
      </c>
      <c r="AV565" s="13" t="s">
        <v>86</v>
      </c>
      <c r="AW565" s="13" t="s">
        <v>32</v>
      </c>
      <c r="AX565" s="13" t="s">
        <v>77</v>
      </c>
      <c r="AY565" s="157" t="s">
        <v>195</v>
      </c>
    </row>
    <row r="566" spans="2:65" s="15" customFormat="1" ht="10.199999999999999">
      <c r="B566" s="173"/>
      <c r="D566" s="150" t="s">
        <v>204</v>
      </c>
      <c r="E566" s="174" t="s">
        <v>1</v>
      </c>
      <c r="F566" s="175" t="s">
        <v>281</v>
      </c>
      <c r="H566" s="176">
        <v>104.61299999999999</v>
      </c>
      <c r="I566" s="177"/>
      <c r="L566" s="173"/>
      <c r="M566" s="178"/>
      <c r="T566" s="179"/>
      <c r="AT566" s="174" t="s">
        <v>204</v>
      </c>
      <c r="AU566" s="174" t="s">
        <v>86</v>
      </c>
      <c r="AV566" s="15" t="s">
        <v>100</v>
      </c>
      <c r="AW566" s="15" t="s">
        <v>32</v>
      </c>
      <c r="AX566" s="15" t="s">
        <v>77</v>
      </c>
      <c r="AY566" s="174" t="s">
        <v>195</v>
      </c>
    </row>
    <row r="567" spans="2:65" s="14" customFormat="1" ht="10.199999999999999">
      <c r="B567" s="163"/>
      <c r="D567" s="150" t="s">
        <v>204</v>
      </c>
      <c r="E567" s="164" t="s">
        <v>1</v>
      </c>
      <c r="F567" s="165" t="s">
        <v>220</v>
      </c>
      <c r="H567" s="166">
        <v>218.13300000000001</v>
      </c>
      <c r="I567" s="167"/>
      <c r="L567" s="163"/>
      <c r="M567" s="168"/>
      <c r="T567" s="169"/>
      <c r="AT567" s="164" t="s">
        <v>204</v>
      </c>
      <c r="AU567" s="164" t="s">
        <v>86</v>
      </c>
      <c r="AV567" s="14" t="s">
        <v>202</v>
      </c>
      <c r="AW567" s="14" t="s">
        <v>32</v>
      </c>
      <c r="AX567" s="14" t="s">
        <v>84</v>
      </c>
      <c r="AY567" s="164" t="s">
        <v>195</v>
      </c>
    </row>
    <row r="568" spans="2:65" s="1" customFormat="1" ht="24.15" customHeight="1">
      <c r="B568" s="32"/>
      <c r="C568" s="136" t="s">
        <v>1064</v>
      </c>
      <c r="D568" s="136" t="s">
        <v>197</v>
      </c>
      <c r="E568" s="137" t="s">
        <v>1065</v>
      </c>
      <c r="F568" s="138" t="s">
        <v>1066</v>
      </c>
      <c r="G568" s="139" t="s">
        <v>200</v>
      </c>
      <c r="H568" s="140">
        <v>1176.866</v>
      </c>
      <c r="I568" s="141"/>
      <c r="J568" s="142">
        <f>ROUND(I568*H568,2)</f>
        <v>0</v>
      </c>
      <c r="K568" s="138" t="s">
        <v>201</v>
      </c>
      <c r="L568" s="32"/>
      <c r="M568" s="143" t="s">
        <v>1</v>
      </c>
      <c r="N568" s="144" t="s">
        <v>42</v>
      </c>
      <c r="P568" s="145">
        <f>O568*H568</f>
        <v>0</v>
      </c>
      <c r="Q568" s="145">
        <v>4.0000000000000002E-4</v>
      </c>
      <c r="R568" s="145">
        <f>Q568*H568</f>
        <v>0.47074640000000001</v>
      </c>
      <c r="S568" s="145">
        <v>0</v>
      </c>
      <c r="T568" s="146">
        <f>S568*H568</f>
        <v>0</v>
      </c>
      <c r="AR568" s="147" t="s">
        <v>300</v>
      </c>
      <c r="AT568" s="147" t="s">
        <v>197</v>
      </c>
      <c r="AU568" s="147" t="s">
        <v>86</v>
      </c>
      <c r="AY568" s="17" t="s">
        <v>195</v>
      </c>
      <c r="BE568" s="148">
        <f>IF(N568="základní",J568,0)</f>
        <v>0</v>
      </c>
      <c r="BF568" s="148">
        <f>IF(N568="snížená",J568,0)</f>
        <v>0</v>
      </c>
      <c r="BG568" s="148">
        <f>IF(N568="zákl. přenesená",J568,0)</f>
        <v>0</v>
      </c>
      <c r="BH568" s="148">
        <f>IF(N568="sníž. přenesená",J568,0)</f>
        <v>0</v>
      </c>
      <c r="BI568" s="148">
        <f>IF(N568="nulová",J568,0)</f>
        <v>0</v>
      </c>
      <c r="BJ568" s="17" t="s">
        <v>84</v>
      </c>
      <c r="BK568" s="148">
        <f>ROUND(I568*H568,2)</f>
        <v>0</v>
      </c>
      <c r="BL568" s="17" t="s">
        <v>300</v>
      </c>
      <c r="BM568" s="147" t="s">
        <v>1067</v>
      </c>
    </row>
    <row r="569" spans="2:65" s="12" customFormat="1" ht="10.199999999999999">
      <c r="B569" s="149"/>
      <c r="D569" s="150" t="s">
        <v>204</v>
      </c>
      <c r="E569" s="151" t="s">
        <v>1</v>
      </c>
      <c r="F569" s="152" t="s">
        <v>1068</v>
      </c>
      <c r="H569" s="151" t="s">
        <v>1</v>
      </c>
      <c r="I569" s="153"/>
      <c r="L569" s="149"/>
      <c r="M569" s="154"/>
      <c r="T569" s="155"/>
      <c r="AT569" s="151" t="s">
        <v>204</v>
      </c>
      <c r="AU569" s="151" t="s">
        <v>86</v>
      </c>
      <c r="AV569" s="12" t="s">
        <v>84</v>
      </c>
      <c r="AW569" s="12" t="s">
        <v>32</v>
      </c>
      <c r="AX569" s="12" t="s">
        <v>77</v>
      </c>
      <c r="AY569" s="151" t="s">
        <v>195</v>
      </c>
    </row>
    <row r="570" spans="2:65" s="12" customFormat="1" ht="10.199999999999999">
      <c r="B570" s="149"/>
      <c r="D570" s="150" t="s">
        <v>204</v>
      </c>
      <c r="E570" s="151" t="s">
        <v>1</v>
      </c>
      <c r="F570" s="152" t="s">
        <v>1038</v>
      </c>
      <c r="H570" s="151" t="s">
        <v>1</v>
      </c>
      <c r="I570" s="153"/>
      <c r="L570" s="149"/>
      <c r="M570" s="154"/>
      <c r="T570" s="155"/>
      <c r="AT570" s="151" t="s">
        <v>204</v>
      </c>
      <c r="AU570" s="151" t="s">
        <v>86</v>
      </c>
      <c r="AV570" s="12" t="s">
        <v>84</v>
      </c>
      <c r="AW570" s="12" t="s">
        <v>32</v>
      </c>
      <c r="AX570" s="12" t="s">
        <v>77</v>
      </c>
      <c r="AY570" s="151" t="s">
        <v>195</v>
      </c>
    </row>
    <row r="571" spans="2:65" s="13" customFormat="1" ht="10.199999999999999">
      <c r="B571" s="156"/>
      <c r="D571" s="150" t="s">
        <v>204</v>
      </c>
      <c r="E571" s="157" t="s">
        <v>1</v>
      </c>
      <c r="F571" s="158" t="s">
        <v>668</v>
      </c>
      <c r="H571" s="159">
        <v>555.05999999999995</v>
      </c>
      <c r="I571" s="160"/>
      <c r="L571" s="156"/>
      <c r="M571" s="161"/>
      <c r="T571" s="162"/>
      <c r="AT571" s="157" t="s">
        <v>204</v>
      </c>
      <c r="AU571" s="157" t="s">
        <v>86</v>
      </c>
      <c r="AV571" s="13" t="s">
        <v>86</v>
      </c>
      <c r="AW571" s="13" t="s">
        <v>32</v>
      </c>
      <c r="AX571" s="13" t="s">
        <v>77</v>
      </c>
      <c r="AY571" s="157" t="s">
        <v>195</v>
      </c>
    </row>
    <row r="572" spans="2:65" s="12" customFormat="1" ht="10.199999999999999">
      <c r="B572" s="149"/>
      <c r="D572" s="150" t="s">
        <v>204</v>
      </c>
      <c r="E572" s="151" t="s">
        <v>1</v>
      </c>
      <c r="F572" s="152" t="s">
        <v>293</v>
      </c>
      <c r="H572" s="151" t="s">
        <v>1</v>
      </c>
      <c r="I572" s="153"/>
      <c r="L572" s="149"/>
      <c r="M572" s="154"/>
      <c r="T572" s="155"/>
      <c r="AT572" s="151" t="s">
        <v>204</v>
      </c>
      <c r="AU572" s="151" t="s">
        <v>86</v>
      </c>
      <c r="AV572" s="12" t="s">
        <v>84</v>
      </c>
      <c r="AW572" s="12" t="s">
        <v>32</v>
      </c>
      <c r="AX572" s="12" t="s">
        <v>77</v>
      </c>
      <c r="AY572" s="151" t="s">
        <v>195</v>
      </c>
    </row>
    <row r="573" spans="2:65" s="13" customFormat="1" ht="10.199999999999999">
      <c r="B573" s="156"/>
      <c r="D573" s="150" t="s">
        <v>204</v>
      </c>
      <c r="E573" s="157" t="s">
        <v>1</v>
      </c>
      <c r="F573" s="158" t="s">
        <v>305</v>
      </c>
      <c r="H573" s="159">
        <v>29.373000000000001</v>
      </c>
      <c r="I573" s="160"/>
      <c r="L573" s="156"/>
      <c r="M573" s="161"/>
      <c r="T573" s="162"/>
      <c r="AT573" s="157" t="s">
        <v>204</v>
      </c>
      <c r="AU573" s="157" t="s">
        <v>86</v>
      </c>
      <c r="AV573" s="13" t="s">
        <v>86</v>
      </c>
      <c r="AW573" s="13" t="s">
        <v>32</v>
      </c>
      <c r="AX573" s="13" t="s">
        <v>77</v>
      </c>
      <c r="AY573" s="157" t="s">
        <v>195</v>
      </c>
    </row>
    <row r="574" spans="2:65" s="12" customFormat="1" ht="10.199999999999999">
      <c r="B574" s="149"/>
      <c r="D574" s="150" t="s">
        <v>204</v>
      </c>
      <c r="E574" s="151" t="s">
        <v>1</v>
      </c>
      <c r="F574" s="152" t="s">
        <v>648</v>
      </c>
      <c r="H574" s="151" t="s">
        <v>1</v>
      </c>
      <c r="I574" s="153"/>
      <c r="L574" s="149"/>
      <c r="M574" s="154"/>
      <c r="T574" s="155"/>
      <c r="AT574" s="151" t="s">
        <v>204</v>
      </c>
      <c r="AU574" s="151" t="s">
        <v>86</v>
      </c>
      <c r="AV574" s="12" t="s">
        <v>84</v>
      </c>
      <c r="AW574" s="12" t="s">
        <v>32</v>
      </c>
      <c r="AX574" s="12" t="s">
        <v>77</v>
      </c>
      <c r="AY574" s="151" t="s">
        <v>195</v>
      </c>
    </row>
    <row r="575" spans="2:65" s="13" customFormat="1" ht="10.199999999999999">
      <c r="B575" s="156"/>
      <c r="D575" s="150" t="s">
        <v>204</v>
      </c>
      <c r="E575" s="157" t="s">
        <v>1</v>
      </c>
      <c r="F575" s="158" t="s">
        <v>669</v>
      </c>
      <c r="H575" s="159">
        <v>4</v>
      </c>
      <c r="I575" s="160"/>
      <c r="L575" s="156"/>
      <c r="M575" s="161"/>
      <c r="T575" s="162"/>
      <c r="AT575" s="157" t="s">
        <v>204</v>
      </c>
      <c r="AU575" s="157" t="s">
        <v>86</v>
      </c>
      <c r="AV575" s="13" t="s">
        <v>86</v>
      </c>
      <c r="AW575" s="13" t="s">
        <v>32</v>
      </c>
      <c r="AX575" s="13" t="s">
        <v>77</v>
      </c>
      <c r="AY575" s="157" t="s">
        <v>195</v>
      </c>
    </row>
    <row r="576" spans="2:65" s="14" customFormat="1" ht="10.199999999999999">
      <c r="B576" s="163"/>
      <c r="D576" s="150" t="s">
        <v>204</v>
      </c>
      <c r="E576" s="164" t="s">
        <v>1</v>
      </c>
      <c r="F576" s="165" t="s">
        <v>220</v>
      </c>
      <c r="H576" s="166">
        <v>588.43299999999999</v>
      </c>
      <c r="I576" s="167"/>
      <c r="L576" s="163"/>
      <c r="M576" s="168"/>
      <c r="T576" s="169"/>
      <c r="AT576" s="164" t="s">
        <v>204</v>
      </c>
      <c r="AU576" s="164" t="s">
        <v>86</v>
      </c>
      <c r="AV576" s="14" t="s">
        <v>202</v>
      </c>
      <c r="AW576" s="14" t="s">
        <v>32</v>
      </c>
      <c r="AX576" s="14" t="s">
        <v>77</v>
      </c>
      <c r="AY576" s="164" t="s">
        <v>195</v>
      </c>
    </row>
    <row r="577" spans="2:65" s="13" customFormat="1" ht="10.199999999999999">
      <c r="B577" s="156"/>
      <c r="D577" s="150" t="s">
        <v>204</v>
      </c>
      <c r="E577" s="157" t="s">
        <v>1</v>
      </c>
      <c r="F577" s="158" t="s">
        <v>1069</v>
      </c>
      <c r="H577" s="159">
        <v>1176.866</v>
      </c>
      <c r="I577" s="160"/>
      <c r="L577" s="156"/>
      <c r="M577" s="161"/>
      <c r="T577" s="162"/>
      <c r="AT577" s="157" t="s">
        <v>204</v>
      </c>
      <c r="AU577" s="157" t="s">
        <v>86</v>
      </c>
      <c r="AV577" s="13" t="s">
        <v>86</v>
      </c>
      <c r="AW577" s="13" t="s">
        <v>32</v>
      </c>
      <c r="AX577" s="13" t="s">
        <v>77</v>
      </c>
      <c r="AY577" s="157" t="s">
        <v>195</v>
      </c>
    </row>
    <row r="578" spans="2:65" s="14" customFormat="1" ht="10.199999999999999">
      <c r="B578" s="163"/>
      <c r="D578" s="150" t="s">
        <v>204</v>
      </c>
      <c r="E578" s="164" t="s">
        <v>1</v>
      </c>
      <c r="F578" s="165" t="s">
        <v>220</v>
      </c>
      <c r="H578" s="166">
        <v>1176.866</v>
      </c>
      <c r="I578" s="167"/>
      <c r="L578" s="163"/>
      <c r="M578" s="168"/>
      <c r="T578" s="169"/>
      <c r="AT578" s="164" t="s">
        <v>204</v>
      </c>
      <c r="AU578" s="164" t="s">
        <v>86</v>
      </c>
      <c r="AV578" s="14" t="s">
        <v>202</v>
      </c>
      <c r="AW578" s="14" t="s">
        <v>32</v>
      </c>
      <c r="AX578" s="14" t="s">
        <v>84</v>
      </c>
      <c r="AY578" s="164" t="s">
        <v>195</v>
      </c>
    </row>
    <row r="579" spans="2:65" s="1" customFormat="1" ht="55.5" customHeight="1">
      <c r="B579" s="32"/>
      <c r="C579" s="183" t="s">
        <v>1070</v>
      </c>
      <c r="D579" s="183" t="s">
        <v>612</v>
      </c>
      <c r="E579" s="184" t="s">
        <v>1071</v>
      </c>
      <c r="F579" s="185" t="s">
        <v>1072</v>
      </c>
      <c r="G579" s="186" t="s">
        <v>200</v>
      </c>
      <c r="H579" s="187">
        <v>735.54100000000005</v>
      </c>
      <c r="I579" s="188"/>
      <c r="J579" s="189">
        <f>ROUND(I579*H579,2)</f>
        <v>0</v>
      </c>
      <c r="K579" s="185" t="s">
        <v>201</v>
      </c>
      <c r="L579" s="190"/>
      <c r="M579" s="191" t="s">
        <v>1</v>
      </c>
      <c r="N579" s="192" t="s">
        <v>42</v>
      </c>
      <c r="P579" s="145">
        <f>O579*H579</f>
        <v>0</v>
      </c>
      <c r="Q579" s="145">
        <v>4.7000000000000002E-3</v>
      </c>
      <c r="R579" s="145">
        <f>Q579*H579</f>
        <v>3.4570427000000006</v>
      </c>
      <c r="S579" s="145">
        <v>0</v>
      </c>
      <c r="T579" s="146">
        <f>S579*H579</f>
        <v>0</v>
      </c>
      <c r="AR579" s="147" t="s">
        <v>394</v>
      </c>
      <c r="AT579" s="147" t="s">
        <v>612</v>
      </c>
      <c r="AU579" s="147" t="s">
        <v>86</v>
      </c>
      <c r="AY579" s="17" t="s">
        <v>195</v>
      </c>
      <c r="BE579" s="148">
        <f>IF(N579="základní",J579,0)</f>
        <v>0</v>
      </c>
      <c r="BF579" s="148">
        <f>IF(N579="snížená",J579,0)</f>
        <v>0</v>
      </c>
      <c r="BG579" s="148">
        <f>IF(N579="zákl. přenesená",J579,0)</f>
        <v>0</v>
      </c>
      <c r="BH579" s="148">
        <f>IF(N579="sníž. přenesená",J579,0)</f>
        <v>0</v>
      </c>
      <c r="BI579" s="148">
        <f>IF(N579="nulová",J579,0)</f>
        <v>0</v>
      </c>
      <c r="BJ579" s="17" t="s">
        <v>84</v>
      </c>
      <c r="BK579" s="148">
        <f>ROUND(I579*H579,2)</f>
        <v>0</v>
      </c>
      <c r="BL579" s="17" t="s">
        <v>300</v>
      </c>
      <c r="BM579" s="147" t="s">
        <v>1073</v>
      </c>
    </row>
    <row r="580" spans="2:65" s="12" customFormat="1" ht="10.199999999999999">
      <c r="B580" s="149"/>
      <c r="D580" s="150" t="s">
        <v>204</v>
      </c>
      <c r="E580" s="151" t="s">
        <v>1</v>
      </c>
      <c r="F580" s="152" t="s">
        <v>1068</v>
      </c>
      <c r="H580" s="151" t="s">
        <v>1</v>
      </c>
      <c r="I580" s="153"/>
      <c r="L580" s="149"/>
      <c r="M580" s="154"/>
      <c r="T580" s="155"/>
      <c r="AT580" s="151" t="s">
        <v>204</v>
      </c>
      <c r="AU580" s="151" t="s">
        <v>86</v>
      </c>
      <c r="AV580" s="12" t="s">
        <v>84</v>
      </c>
      <c r="AW580" s="12" t="s">
        <v>32</v>
      </c>
      <c r="AX580" s="12" t="s">
        <v>77</v>
      </c>
      <c r="AY580" s="151" t="s">
        <v>195</v>
      </c>
    </row>
    <row r="581" spans="2:65" s="12" customFormat="1" ht="10.199999999999999">
      <c r="B581" s="149"/>
      <c r="D581" s="150" t="s">
        <v>204</v>
      </c>
      <c r="E581" s="151" t="s">
        <v>1</v>
      </c>
      <c r="F581" s="152" t="s">
        <v>1038</v>
      </c>
      <c r="H581" s="151" t="s">
        <v>1</v>
      </c>
      <c r="I581" s="153"/>
      <c r="L581" s="149"/>
      <c r="M581" s="154"/>
      <c r="T581" s="155"/>
      <c r="AT581" s="151" t="s">
        <v>204</v>
      </c>
      <c r="AU581" s="151" t="s">
        <v>86</v>
      </c>
      <c r="AV581" s="12" t="s">
        <v>84</v>
      </c>
      <c r="AW581" s="12" t="s">
        <v>32</v>
      </c>
      <c r="AX581" s="12" t="s">
        <v>77</v>
      </c>
      <c r="AY581" s="151" t="s">
        <v>195</v>
      </c>
    </row>
    <row r="582" spans="2:65" s="13" customFormat="1" ht="10.199999999999999">
      <c r="B582" s="156"/>
      <c r="D582" s="150" t="s">
        <v>204</v>
      </c>
      <c r="E582" s="157" t="s">
        <v>1</v>
      </c>
      <c r="F582" s="158" t="s">
        <v>668</v>
      </c>
      <c r="H582" s="159">
        <v>555.05999999999995</v>
      </c>
      <c r="I582" s="160"/>
      <c r="L582" s="156"/>
      <c r="M582" s="161"/>
      <c r="T582" s="162"/>
      <c r="AT582" s="157" t="s">
        <v>204</v>
      </c>
      <c r="AU582" s="157" t="s">
        <v>86</v>
      </c>
      <c r="AV582" s="13" t="s">
        <v>86</v>
      </c>
      <c r="AW582" s="13" t="s">
        <v>32</v>
      </c>
      <c r="AX582" s="13" t="s">
        <v>77</v>
      </c>
      <c r="AY582" s="157" t="s">
        <v>195</v>
      </c>
    </row>
    <row r="583" spans="2:65" s="13" customFormat="1" ht="10.199999999999999">
      <c r="B583" s="156"/>
      <c r="D583" s="150" t="s">
        <v>204</v>
      </c>
      <c r="E583" s="157" t="s">
        <v>1</v>
      </c>
      <c r="F583" s="158" t="s">
        <v>669</v>
      </c>
      <c r="H583" s="159">
        <v>4</v>
      </c>
      <c r="I583" s="160"/>
      <c r="L583" s="156"/>
      <c r="M583" s="161"/>
      <c r="T583" s="162"/>
      <c r="AT583" s="157" t="s">
        <v>204</v>
      </c>
      <c r="AU583" s="157" t="s">
        <v>86</v>
      </c>
      <c r="AV583" s="13" t="s">
        <v>86</v>
      </c>
      <c r="AW583" s="13" t="s">
        <v>32</v>
      </c>
      <c r="AX583" s="13" t="s">
        <v>77</v>
      </c>
      <c r="AY583" s="157" t="s">
        <v>195</v>
      </c>
    </row>
    <row r="584" spans="2:65" s="12" customFormat="1" ht="10.199999999999999">
      <c r="B584" s="149"/>
      <c r="D584" s="150" t="s">
        <v>204</v>
      </c>
      <c r="E584" s="151" t="s">
        <v>1</v>
      </c>
      <c r="F584" s="152" t="s">
        <v>293</v>
      </c>
      <c r="H584" s="151" t="s">
        <v>1</v>
      </c>
      <c r="I584" s="153"/>
      <c r="L584" s="149"/>
      <c r="M584" s="154"/>
      <c r="T584" s="155"/>
      <c r="AT584" s="151" t="s">
        <v>204</v>
      </c>
      <c r="AU584" s="151" t="s">
        <v>86</v>
      </c>
      <c r="AV584" s="12" t="s">
        <v>84</v>
      </c>
      <c r="AW584" s="12" t="s">
        <v>32</v>
      </c>
      <c r="AX584" s="12" t="s">
        <v>77</v>
      </c>
      <c r="AY584" s="151" t="s">
        <v>195</v>
      </c>
    </row>
    <row r="585" spans="2:65" s="13" customFormat="1" ht="10.199999999999999">
      <c r="B585" s="156"/>
      <c r="D585" s="150" t="s">
        <v>204</v>
      </c>
      <c r="E585" s="157" t="s">
        <v>1</v>
      </c>
      <c r="F585" s="158" t="s">
        <v>305</v>
      </c>
      <c r="H585" s="159">
        <v>29.373000000000001</v>
      </c>
      <c r="I585" s="160"/>
      <c r="L585" s="156"/>
      <c r="M585" s="161"/>
      <c r="T585" s="162"/>
      <c r="AT585" s="157" t="s">
        <v>204</v>
      </c>
      <c r="AU585" s="157" t="s">
        <v>86</v>
      </c>
      <c r="AV585" s="13" t="s">
        <v>86</v>
      </c>
      <c r="AW585" s="13" t="s">
        <v>32</v>
      </c>
      <c r="AX585" s="13" t="s">
        <v>77</v>
      </c>
      <c r="AY585" s="157" t="s">
        <v>195</v>
      </c>
    </row>
    <row r="586" spans="2:65" s="14" customFormat="1" ht="10.199999999999999">
      <c r="B586" s="163"/>
      <c r="D586" s="150" t="s">
        <v>204</v>
      </c>
      <c r="E586" s="164" t="s">
        <v>1</v>
      </c>
      <c r="F586" s="165" t="s">
        <v>220</v>
      </c>
      <c r="H586" s="166">
        <v>588.43299999999999</v>
      </c>
      <c r="I586" s="167"/>
      <c r="L586" s="163"/>
      <c r="M586" s="168"/>
      <c r="T586" s="169"/>
      <c r="AT586" s="164" t="s">
        <v>204</v>
      </c>
      <c r="AU586" s="164" t="s">
        <v>86</v>
      </c>
      <c r="AV586" s="14" t="s">
        <v>202</v>
      </c>
      <c r="AW586" s="14" t="s">
        <v>32</v>
      </c>
      <c r="AX586" s="14" t="s">
        <v>77</v>
      </c>
      <c r="AY586" s="164" t="s">
        <v>195</v>
      </c>
    </row>
    <row r="587" spans="2:65" s="13" customFormat="1" ht="10.199999999999999">
      <c r="B587" s="156"/>
      <c r="D587" s="150" t="s">
        <v>204</v>
      </c>
      <c r="E587" s="157" t="s">
        <v>1</v>
      </c>
      <c r="F587" s="158" t="s">
        <v>1074</v>
      </c>
      <c r="H587" s="159">
        <v>735.54100000000005</v>
      </c>
      <c r="I587" s="160"/>
      <c r="L587" s="156"/>
      <c r="M587" s="161"/>
      <c r="T587" s="162"/>
      <c r="AT587" s="157" t="s">
        <v>204</v>
      </c>
      <c r="AU587" s="157" t="s">
        <v>86</v>
      </c>
      <c r="AV587" s="13" t="s">
        <v>86</v>
      </c>
      <c r="AW587" s="13" t="s">
        <v>32</v>
      </c>
      <c r="AX587" s="13" t="s">
        <v>84</v>
      </c>
      <c r="AY587" s="157" t="s">
        <v>195</v>
      </c>
    </row>
    <row r="588" spans="2:65" s="1" customFormat="1" ht="44.25" customHeight="1">
      <c r="B588" s="32"/>
      <c r="C588" s="183" t="s">
        <v>1075</v>
      </c>
      <c r="D588" s="183" t="s">
        <v>612</v>
      </c>
      <c r="E588" s="184" t="s">
        <v>1076</v>
      </c>
      <c r="F588" s="185" t="s">
        <v>1077</v>
      </c>
      <c r="G588" s="186" t="s">
        <v>200</v>
      </c>
      <c r="H588" s="187">
        <v>735.54100000000005</v>
      </c>
      <c r="I588" s="188"/>
      <c r="J588" s="189">
        <f>ROUND(I588*H588,2)</f>
        <v>0</v>
      </c>
      <c r="K588" s="185" t="s">
        <v>201</v>
      </c>
      <c r="L588" s="190"/>
      <c r="M588" s="191" t="s">
        <v>1</v>
      </c>
      <c r="N588" s="192" t="s">
        <v>42</v>
      </c>
      <c r="P588" s="145">
        <f>O588*H588</f>
        <v>0</v>
      </c>
      <c r="Q588" s="145">
        <v>5.4000000000000003E-3</v>
      </c>
      <c r="R588" s="145">
        <f>Q588*H588</f>
        <v>3.9719214000000007</v>
      </c>
      <c r="S588" s="145">
        <v>0</v>
      </c>
      <c r="T588" s="146">
        <f>S588*H588</f>
        <v>0</v>
      </c>
      <c r="AR588" s="147" t="s">
        <v>394</v>
      </c>
      <c r="AT588" s="147" t="s">
        <v>612</v>
      </c>
      <c r="AU588" s="147" t="s">
        <v>86</v>
      </c>
      <c r="AY588" s="17" t="s">
        <v>195</v>
      </c>
      <c r="BE588" s="148">
        <f>IF(N588="základní",J588,0)</f>
        <v>0</v>
      </c>
      <c r="BF588" s="148">
        <f>IF(N588="snížená",J588,0)</f>
        <v>0</v>
      </c>
      <c r="BG588" s="148">
        <f>IF(N588="zákl. přenesená",J588,0)</f>
        <v>0</v>
      </c>
      <c r="BH588" s="148">
        <f>IF(N588="sníž. přenesená",J588,0)</f>
        <v>0</v>
      </c>
      <c r="BI588" s="148">
        <f>IF(N588="nulová",J588,0)</f>
        <v>0</v>
      </c>
      <c r="BJ588" s="17" t="s">
        <v>84</v>
      </c>
      <c r="BK588" s="148">
        <f>ROUND(I588*H588,2)</f>
        <v>0</v>
      </c>
      <c r="BL588" s="17" t="s">
        <v>300</v>
      </c>
      <c r="BM588" s="147" t="s">
        <v>1078</v>
      </c>
    </row>
    <row r="589" spans="2:65" s="12" customFormat="1" ht="10.199999999999999">
      <c r="B589" s="149"/>
      <c r="D589" s="150" t="s">
        <v>204</v>
      </c>
      <c r="E589" s="151" t="s">
        <v>1</v>
      </c>
      <c r="F589" s="152" t="s">
        <v>1068</v>
      </c>
      <c r="H589" s="151" t="s">
        <v>1</v>
      </c>
      <c r="I589" s="153"/>
      <c r="L589" s="149"/>
      <c r="M589" s="154"/>
      <c r="T589" s="155"/>
      <c r="AT589" s="151" t="s">
        <v>204</v>
      </c>
      <c r="AU589" s="151" t="s">
        <v>86</v>
      </c>
      <c r="AV589" s="12" t="s">
        <v>84</v>
      </c>
      <c r="AW589" s="12" t="s">
        <v>32</v>
      </c>
      <c r="AX589" s="12" t="s">
        <v>77</v>
      </c>
      <c r="AY589" s="151" t="s">
        <v>195</v>
      </c>
    </row>
    <row r="590" spans="2:65" s="12" customFormat="1" ht="10.199999999999999">
      <c r="B590" s="149"/>
      <c r="D590" s="150" t="s">
        <v>204</v>
      </c>
      <c r="E590" s="151" t="s">
        <v>1</v>
      </c>
      <c r="F590" s="152" t="s">
        <v>1038</v>
      </c>
      <c r="H590" s="151" t="s">
        <v>1</v>
      </c>
      <c r="I590" s="153"/>
      <c r="L590" s="149"/>
      <c r="M590" s="154"/>
      <c r="T590" s="155"/>
      <c r="AT590" s="151" t="s">
        <v>204</v>
      </c>
      <c r="AU590" s="151" t="s">
        <v>86</v>
      </c>
      <c r="AV590" s="12" t="s">
        <v>84</v>
      </c>
      <c r="AW590" s="12" t="s">
        <v>32</v>
      </c>
      <c r="AX590" s="12" t="s">
        <v>77</v>
      </c>
      <c r="AY590" s="151" t="s">
        <v>195</v>
      </c>
    </row>
    <row r="591" spans="2:65" s="13" customFormat="1" ht="10.199999999999999">
      <c r="B591" s="156"/>
      <c r="D591" s="150" t="s">
        <v>204</v>
      </c>
      <c r="E591" s="157" t="s">
        <v>1</v>
      </c>
      <c r="F591" s="158" t="s">
        <v>668</v>
      </c>
      <c r="H591" s="159">
        <v>555.05999999999995</v>
      </c>
      <c r="I591" s="160"/>
      <c r="L591" s="156"/>
      <c r="M591" s="161"/>
      <c r="T591" s="162"/>
      <c r="AT591" s="157" t="s">
        <v>204</v>
      </c>
      <c r="AU591" s="157" t="s">
        <v>86</v>
      </c>
      <c r="AV591" s="13" t="s">
        <v>86</v>
      </c>
      <c r="AW591" s="13" t="s">
        <v>32</v>
      </c>
      <c r="AX591" s="13" t="s">
        <v>77</v>
      </c>
      <c r="AY591" s="157" t="s">
        <v>195</v>
      </c>
    </row>
    <row r="592" spans="2:65" s="13" customFormat="1" ht="10.199999999999999">
      <c r="B592" s="156"/>
      <c r="D592" s="150" t="s">
        <v>204</v>
      </c>
      <c r="E592" s="157" t="s">
        <v>1</v>
      </c>
      <c r="F592" s="158" t="s">
        <v>669</v>
      </c>
      <c r="H592" s="159">
        <v>4</v>
      </c>
      <c r="I592" s="160"/>
      <c r="L592" s="156"/>
      <c r="M592" s="161"/>
      <c r="T592" s="162"/>
      <c r="AT592" s="157" t="s">
        <v>204</v>
      </c>
      <c r="AU592" s="157" t="s">
        <v>86</v>
      </c>
      <c r="AV592" s="13" t="s">
        <v>86</v>
      </c>
      <c r="AW592" s="13" t="s">
        <v>32</v>
      </c>
      <c r="AX592" s="13" t="s">
        <v>77</v>
      </c>
      <c r="AY592" s="157" t="s">
        <v>195</v>
      </c>
    </row>
    <row r="593" spans="2:65" s="12" customFormat="1" ht="10.199999999999999">
      <c r="B593" s="149"/>
      <c r="D593" s="150" t="s">
        <v>204</v>
      </c>
      <c r="E593" s="151" t="s">
        <v>1</v>
      </c>
      <c r="F593" s="152" t="s">
        <v>293</v>
      </c>
      <c r="H593" s="151" t="s">
        <v>1</v>
      </c>
      <c r="I593" s="153"/>
      <c r="L593" s="149"/>
      <c r="M593" s="154"/>
      <c r="T593" s="155"/>
      <c r="AT593" s="151" t="s">
        <v>204</v>
      </c>
      <c r="AU593" s="151" t="s">
        <v>86</v>
      </c>
      <c r="AV593" s="12" t="s">
        <v>84</v>
      </c>
      <c r="AW593" s="12" t="s">
        <v>32</v>
      </c>
      <c r="AX593" s="12" t="s">
        <v>77</v>
      </c>
      <c r="AY593" s="151" t="s">
        <v>195</v>
      </c>
    </row>
    <row r="594" spans="2:65" s="13" customFormat="1" ht="10.199999999999999">
      <c r="B594" s="156"/>
      <c r="D594" s="150" t="s">
        <v>204</v>
      </c>
      <c r="E594" s="157" t="s">
        <v>1</v>
      </c>
      <c r="F594" s="158" t="s">
        <v>305</v>
      </c>
      <c r="H594" s="159">
        <v>29.373000000000001</v>
      </c>
      <c r="I594" s="160"/>
      <c r="L594" s="156"/>
      <c r="M594" s="161"/>
      <c r="T594" s="162"/>
      <c r="AT594" s="157" t="s">
        <v>204</v>
      </c>
      <c r="AU594" s="157" t="s">
        <v>86</v>
      </c>
      <c r="AV594" s="13" t="s">
        <v>86</v>
      </c>
      <c r="AW594" s="13" t="s">
        <v>32</v>
      </c>
      <c r="AX594" s="13" t="s">
        <v>77</v>
      </c>
      <c r="AY594" s="157" t="s">
        <v>195</v>
      </c>
    </row>
    <row r="595" spans="2:65" s="14" customFormat="1" ht="10.199999999999999">
      <c r="B595" s="163"/>
      <c r="D595" s="150" t="s">
        <v>204</v>
      </c>
      <c r="E595" s="164" t="s">
        <v>1</v>
      </c>
      <c r="F595" s="165" t="s">
        <v>220</v>
      </c>
      <c r="H595" s="166">
        <v>588.43299999999999</v>
      </c>
      <c r="I595" s="167"/>
      <c r="L595" s="163"/>
      <c r="M595" s="168"/>
      <c r="T595" s="169"/>
      <c r="AT595" s="164" t="s">
        <v>204</v>
      </c>
      <c r="AU595" s="164" t="s">
        <v>86</v>
      </c>
      <c r="AV595" s="14" t="s">
        <v>202</v>
      </c>
      <c r="AW595" s="14" t="s">
        <v>32</v>
      </c>
      <c r="AX595" s="14" t="s">
        <v>77</v>
      </c>
      <c r="AY595" s="164" t="s">
        <v>195</v>
      </c>
    </row>
    <row r="596" spans="2:65" s="13" customFormat="1" ht="10.199999999999999">
      <c r="B596" s="156"/>
      <c r="D596" s="150" t="s">
        <v>204</v>
      </c>
      <c r="E596" s="157" t="s">
        <v>1</v>
      </c>
      <c r="F596" s="158" t="s">
        <v>1074</v>
      </c>
      <c r="H596" s="159">
        <v>735.54100000000005</v>
      </c>
      <c r="I596" s="160"/>
      <c r="L596" s="156"/>
      <c r="M596" s="161"/>
      <c r="T596" s="162"/>
      <c r="AT596" s="157" t="s">
        <v>204</v>
      </c>
      <c r="AU596" s="157" t="s">
        <v>86</v>
      </c>
      <c r="AV596" s="13" t="s">
        <v>86</v>
      </c>
      <c r="AW596" s="13" t="s">
        <v>32</v>
      </c>
      <c r="AX596" s="13" t="s">
        <v>84</v>
      </c>
      <c r="AY596" s="157" t="s">
        <v>195</v>
      </c>
    </row>
    <row r="597" spans="2:65" s="1" customFormat="1" ht="24.15" customHeight="1">
      <c r="B597" s="32"/>
      <c r="C597" s="136" t="s">
        <v>1079</v>
      </c>
      <c r="D597" s="136" t="s">
        <v>197</v>
      </c>
      <c r="E597" s="137" t="s">
        <v>1080</v>
      </c>
      <c r="F597" s="138" t="s">
        <v>1081</v>
      </c>
      <c r="G597" s="139" t="s">
        <v>200</v>
      </c>
      <c r="H597" s="140">
        <v>57.95</v>
      </c>
      <c r="I597" s="141"/>
      <c r="J597" s="142">
        <f>ROUND(I597*H597,2)</f>
        <v>0</v>
      </c>
      <c r="K597" s="138" t="s">
        <v>201</v>
      </c>
      <c r="L597" s="32"/>
      <c r="M597" s="143" t="s">
        <v>1</v>
      </c>
      <c r="N597" s="144" t="s">
        <v>42</v>
      </c>
      <c r="P597" s="145">
        <f>O597*H597</f>
        <v>0</v>
      </c>
      <c r="Q597" s="145">
        <v>4.0000000000000002E-4</v>
      </c>
      <c r="R597" s="145">
        <f>Q597*H597</f>
        <v>2.3180000000000003E-2</v>
      </c>
      <c r="S597" s="145">
        <v>0</v>
      </c>
      <c r="T597" s="146">
        <f>S597*H597</f>
        <v>0</v>
      </c>
      <c r="AR597" s="147" t="s">
        <v>300</v>
      </c>
      <c r="AT597" s="147" t="s">
        <v>197</v>
      </c>
      <c r="AU597" s="147" t="s">
        <v>86</v>
      </c>
      <c r="AY597" s="17" t="s">
        <v>195</v>
      </c>
      <c r="BE597" s="148">
        <f>IF(N597="základní",J597,0)</f>
        <v>0</v>
      </c>
      <c r="BF597" s="148">
        <f>IF(N597="snížená",J597,0)</f>
        <v>0</v>
      </c>
      <c r="BG597" s="148">
        <f>IF(N597="zákl. přenesená",J597,0)</f>
        <v>0</v>
      </c>
      <c r="BH597" s="148">
        <f>IF(N597="sníž. přenesená",J597,0)</f>
        <v>0</v>
      </c>
      <c r="BI597" s="148">
        <f>IF(N597="nulová",J597,0)</f>
        <v>0</v>
      </c>
      <c r="BJ597" s="17" t="s">
        <v>84</v>
      </c>
      <c r="BK597" s="148">
        <f>ROUND(I597*H597,2)</f>
        <v>0</v>
      </c>
      <c r="BL597" s="17" t="s">
        <v>300</v>
      </c>
      <c r="BM597" s="147" t="s">
        <v>1082</v>
      </c>
    </row>
    <row r="598" spans="2:65" s="12" customFormat="1" ht="10.199999999999999">
      <c r="B598" s="149"/>
      <c r="D598" s="150" t="s">
        <v>204</v>
      </c>
      <c r="E598" s="151" t="s">
        <v>1</v>
      </c>
      <c r="F598" s="152" t="s">
        <v>1083</v>
      </c>
      <c r="H598" s="151" t="s">
        <v>1</v>
      </c>
      <c r="I598" s="153"/>
      <c r="L598" s="149"/>
      <c r="M598" s="154"/>
      <c r="T598" s="155"/>
      <c r="AT598" s="151" t="s">
        <v>204</v>
      </c>
      <c r="AU598" s="151" t="s">
        <v>86</v>
      </c>
      <c r="AV598" s="12" t="s">
        <v>84</v>
      </c>
      <c r="AW598" s="12" t="s">
        <v>32</v>
      </c>
      <c r="AX598" s="12" t="s">
        <v>77</v>
      </c>
      <c r="AY598" s="151" t="s">
        <v>195</v>
      </c>
    </row>
    <row r="599" spans="2:65" s="13" customFormat="1" ht="10.199999999999999">
      <c r="B599" s="156"/>
      <c r="D599" s="150" t="s">
        <v>204</v>
      </c>
      <c r="E599" s="157" t="s">
        <v>1</v>
      </c>
      <c r="F599" s="158" t="s">
        <v>851</v>
      </c>
      <c r="H599" s="159">
        <v>22.975000000000001</v>
      </c>
      <c r="I599" s="160"/>
      <c r="L599" s="156"/>
      <c r="M599" s="161"/>
      <c r="T599" s="162"/>
      <c r="AT599" s="157" t="s">
        <v>204</v>
      </c>
      <c r="AU599" s="157" t="s">
        <v>86</v>
      </c>
      <c r="AV599" s="13" t="s">
        <v>86</v>
      </c>
      <c r="AW599" s="13" t="s">
        <v>32</v>
      </c>
      <c r="AX599" s="13" t="s">
        <v>77</v>
      </c>
      <c r="AY599" s="157" t="s">
        <v>195</v>
      </c>
    </row>
    <row r="600" spans="2:65" s="13" customFormat="1" ht="10.199999999999999">
      <c r="B600" s="156"/>
      <c r="D600" s="150" t="s">
        <v>204</v>
      </c>
      <c r="E600" s="157" t="s">
        <v>1</v>
      </c>
      <c r="F600" s="158" t="s">
        <v>1084</v>
      </c>
      <c r="H600" s="159">
        <v>6</v>
      </c>
      <c r="I600" s="160"/>
      <c r="L600" s="156"/>
      <c r="M600" s="161"/>
      <c r="T600" s="162"/>
      <c r="AT600" s="157" t="s">
        <v>204</v>
      </c>
      <c r="AU600" s="157" t="s">
        <v>86</v>
      </c>
      <c r="AV600" s="13" t="s">
        <v>86</v>
      </c>
      <c r="AW600" s="13" t="s">
        <v>32</v>
      </c>
      <c r="AX600" s="13" t="s">
        <v>77</v>
      </c>
      <c r="AY600" s="157" t="s">
        <v>195</v>
      </c>
    </row>
    <row r="601" spans="2:65" s="14" customFormat="1" ht="10.199999999999999">
      <c r="B601" s="163"/>
      <c r="D601" s="150" t="s">
        <v>204</v>
      </c>
      <c r="E601" s="164" t="s">
        <v>1</v>
      </c>
      <c r="F601" s="165" t="s">
        <v>220</v>
      </c>
      <c r="H601" s="166">
        <v>28.975000000000001</v>
      </c>
      <c r="I601" s="167"/>
      <c r="L601" s="163"/>
      <c r="M601" s="168"/>
      <c r="T601" s="169"/>
      <c r="AT601" s="164" t="s">
        <v>204</v>
      </c>
      <c r="AU601" s="164" t="s">
        <v>86</v>
      </c>
      <c r="AV601" s="14" t="s">
        <v>202</v>
      </c>
      <c r="AW601" s="14" t="s">
        <v>32</v>
      </c>
      <c r="AX601" s="14" t="s">
        <v>77</v>
      </c>
      <c r="AY601" s="164" t="s">
        <v>195</v>
      </c>
    </row>
    <row r="602" spans="2:65" s="13" customFormat="1" ht="10.199999999999999">
      <c r="B602" s="156"/>
      <c r="D602" s="150" t="s">
        <v>204</v>
      </c>
      <c r="E602" s="157" t="s">
        <v>1</v>
      </c>
      <c r="F602" s="158" t="s">
        <v>1085</v>
      </c>
      <c r="H602" s="159">
        <v>57.95</v>
      </c>
      <c r="I602" s="160"/>
      <c r="L602" s="156"/>
      <c r="M602" s="161"/>
      <c r="T602" s="162"/>
      <c r="AT602" s="157" t="s">
        <v>204</v>
      </c>
      <c r="AU602" s="157" t="s">
        <v>86</v>
      </c>
      <c r="AV602" s="13" t="s">
        <v>86</v>
      </c>
      <c r="AW602" s="13" t="s">
        <v>32</v>
      </c>
      <c r="AX602" s="13" t="s">
        <v>77</v>
      </c>
      <c r="AY602" s="157" t="s">
        <v>195</v>
      </c>
    </row>
    <row r="603" spans="2:65" s="14" customFormat="1" ht="10.199999999999999">
      <c r="B603" s="163"/>
      <c r="D603" s="150" t="s">
        <v>204</v>
      </c>
      <c r="E603" s="164" t="s">
        <v>1</v>
      </c>
      <c r="F603" s="165" t="s">
        <v>220</v>
      </c>
      <c r="H603" s="166">
        <v>57.95</v>
      </c>
      <c r="I603" s="167"/>
      <c r="L603" s="163"/>
      <c r="M603" s="168"/>
      <c r="T603" s="169"/>
      <c r="AT603" s="164" t="s">
        <v>204</v>
      </c>
      <c r="AU603" s="164" t="s">
        <v>86</v>
      </c>
      <c r="AV603" s="14" t="s">
        <v>202</v>
      </c>
      <c r="AW603" s="14" t="s">
        <v>32</v>
      </c>
      <c r="AX603" s="14" t="s">
        <v>84</v>
      </c>
      <c r="AY603" s="164" t="s">
        <v>195</v>
      </c>
    </row>
    <row r="604" spans="2:65" s="1" customFormat="1" ht="55.5" customHeight="1">
      <c r="B604" s="32"/>
      <c r="C604" s="183" t="s">
        <v>1086</v>
      </c>
      <c r="D604" s="183" t="s">
        <v>612</v>
      </c>
      <c r="E604" s="184" t="s">
        <v>1071</v>
      </c>
      <c r="F604" s="185" t="s">
        <v>1072</v>
      </c>
      <c r="G604" s="186" t="s">
        <v>200</v>
      </c>
      <c r="H604" s="187">
        <v>36.219000000000001</v>
      </c>
      <c r="I604" s="188"/>
      <c r="J604" s="189">
        <f>ROUND(I604*H604,2)</f>
        <v>0</v>
      </c>
      <c r="K604" s="185" t="s">
        <v>201</v>
      </c>
      <c r="L604" s="190"/>
      <c r="M604" s="191" t="s">
        <v>1</v>
      </c>
      <c r="N604" s="192" t="s">
        <v>42</v>
      </c>
      <c r="P604" s="145">
        <f>O604*H604</f>
        <v>0</v>
      </c>
      <c r="Q604" s="145">
        <v>4.7000000000000002E-3</v>
      </c>
      <c r="R604" s="145">
        <f>Q604*H604</f>
        <v>0.1702293</v>
      </c>
      <c r="S604" s="145">
        <v>0</v>
      </c>
      <c r="T604" s="146">
        <f>S604*H604</f>
        <v>0</v>
      </c>
      <c r="AR604" s="147" t="s">
        <v>394</v>
      </c>
      <c r="AT604" s="147" t="s">
        <v>612</v>
      </c>
      <c r="AU604" s="147" t="s">
        <v>86</v>
      </c>
      <c r="AY604" s="17" t="s">
        <v>195</v>
      </c>
      <c r="BE604" s="148">
        <f>IF(N604="základní",J604,0)</f>
        <v>0</v>
      </c>
      <c r="BF604" s="148">
        <f>IF(N604="snížená",J604,0)</f>
        <v>0</v>
      </c>
      <c r="BG604" s="148">
        <f>IF(N604="zákl. přenesená",J604,0)</f>
        <v>0</v>
      </c>
      <c r="BH604" s="148">
        <f>IF(N604="sníž. přenesená",J604,0)</f>
        <v>0</v>
      </c>
      <c r="BI604" s="148">
        <f>IF(N604="nulová",J604,0)</f>
        <v>0</v>
      </c>
      <c r="BJ604" s="17" t="s">
        <v>84</v>
      </c>
      <c r="BK604" s="148">
        <f>ROUND(I604*H604,2)</f>
        <v>0</v>
      </c>
      <c r="BL604" s="17" t="s">
        <v>300</v>
      </c>
      <c r="BM604" s="147" t="s">
        <v>1087</v>
      </c>
    </row>
    <row r="605" spans="2:65" s="12" customFormat="1" ht="10.199999999999999">
      <c r="B605" s="149"/>
      <c r="D605" s="150" t="s">
        <v>204</v>
      </c>
      <c r="E605" s="151" t="s">
        <v>1</v>
      </c>
      <c r="F605" s="152" t="s">
        <v>1083</v>
      </c>
      <c r="H605" s="151" t="s">
        <v>1</v>
      </c>
      <c r="I605" s="153"/>
      <c r="L605" s="149"/>
      <c r="M605" s="154"/>
      <c r="T605" s="155"/>
      <c r="AT605" s="151" t="s">
        <v>204</v>
      </c>
      <c r="AU605" s="151" t="s">
        <v>86</v>
      </c>
      <c r="AV605" s="12" t="s">
        <v>84</v>
      </c>
      <c r="AW605" s="12" t="s">
        <v>32</v>
      </c>
      <c r="AX605" s="12" t="s">
        <v>77</v>
      </c>
      <c r="AY605" s="151" t="s">
        <v>195</v>
      </c>
    </row>
    <row r="606" spans="2:65" s="13" customFormat="1" ht="10.199999999999999">
      <c r="B606" s="156"/>
      <c r="D606" s="150" t="s">
        <v>204</v>
      </c>
      <c r="E606" s="157" t="s">
        <v>1</v>
      </c>
      <c r="F606" s="158" t="s">
        <v>851</v>
      </c>
      <c r="H606" s="159">
        <v>22.975000000000001</v>
      </c>
      <c r="I606" s="160"/>
      <c r="L606" s="156"/>
      <c r="M606" s="161"/>
      <c r="T606" s="162"/>
      <c r="AT606" s="157" t="s">
        <v>204</v>
      </c>
      <c r="AU606" s="157" t="s">
        <v>86</v>
      </c>
      <c r="AV606" s="13" t="s">
        <v>86</v>
      </c>
      <c r="AW606" s="13" t="s">
        <v>32</v>
      </c>
      <c r="AX606" s="13" t="s">
        <v>77</v>
      </c>
      <c r="AY606" s="157" t="s">
        <v>195</v>
      </c>
    </row>
    <row r="607" spans="2:65" s="13" customFormat="1" ht="10.199999999999999">
      <c r="B607" s="156"/>
      <c r="D607" s="150" t="s">
        <v>204</v>
      </c>
      <c r="E607" s="157" t="s">
        <v>1</v>
      </c>
      <c r="F607" s="158" t="s">
        <v>1084</v>
      </c>
      <c r="H607" s="159">
        <v>6</v>
      </c>
      <c r="I607" s="160"/>
      <c r="L607" s="156"/>
      <c r="M607" s="161"/>
      <c r="T607" s="162"/>
      <c r="AT607" s="157" t="s">
        <v>204</v>
      </c>
      <c r="AU607" s="157" t="s">
        <v>86</v>
      </c>
      <c r="AV607" s="13" t="s">
        <v>86</v>
      </c>
      <c r="AW607" s="13" t="s">
        <v>32</v>
      </c>
      <c r="AX607" s="13" t="s">
        <v>77</v>
      </c>
      <c r="AY607" s="157" t="s">
        <v>195</v>
      </c>
    </row>
    <row r="608" spans="2:65" s="14" customFormat="1" ht="10.199999999999999">
      <c r="B608" s="163"/>
      <c r="D608" s="150" t="s">
        <v>204</v>
      </c>
      <c r="E608" s="164" t="s">
        <v>1</v>
      </c>
      <c r="F608" s="165" t="s">
        <v>220</v>
      </c>
      <c r="H608" s="166">
        <v>28.975000000000001</v>
      </c>
      <c r="I608" s="167"/>
      <c r="L608" s="163"/>
      <c r="M608" s="168"/>
      <c r="T608" s="169"/>
      <c r="AT608" s="164" t="s">
        <v>204</v>
      </c>
      <c r="AU608" s="164" t="s">
        <v>86</v>
      </c>
      <c r="AV608" s="14" t="s">
        <v>202</v>
      </c>
      <c r="AW608" s="14" t="s">
        <v>32</v>
      </c>
      <c r="AX608" s="14" t="s">
        <v>77</v>
      </c>
      <c r="AY608" s="164" t="s">
        <v>195</v>
      </c>
    </row>
    <row r="609" spans="2:65" s="13" customFormat="1" ht="10.199999999999999">
      <c r="B609" s="156"/>
      <c r="D609" s="150" t="s">
        <v>204</v>
      </c>
      <c r="E609" s="157" t="s">
        <v>1</v>
      </c>
      <c r="F609" s="158" t="s">
        <v>1088</v>
      </c>
      <c r="H609" s="159">
        <v>36.219000000000001</v>
      </c>
      <c r="I609" s="160"/>
      <c r="L609" s="156"/>
      <c r="M609" s="161"/>
      <c r="T609" s="162"/>
      <c r="AT609" s="157" t="s">
        <v>204</v>
      </c>
      <c r="AU609" s="157" t="s">
        <v>86</v>
      </c>
      <c r="AV609" s="13" t="s">
        <v>86</v>
      </c>
      <c r="AW609" s="13" t="s">
        <v>32</v>
      </c>
      <c r="AX609" s="13" t="s">
        <v>84</v>
      </c>
      <c r="AY609" s="157" t="s">
        <v>195</v>
      </c>
    </row>
    <row r="610" spans="2:65" s="1" customFormat="1" ht="44.25" customHeight="1">
      <c r="B610" s="32"/>
      <c r="C610" s="183" t="s">
        <v>1089</v>
      </c>
      <c r="D610" s="183" t="s">
        <v>612</v>
      </c>
      <c r="E610" s="184" t="s">
        <v>1076</v>
      </c>
      <c r="F610" s="185" t="s">
        <v>1077</v>
      </c>
      <c r="G610" s="186" t="s">
        <v>200</v>
      </c>
      <c r="H610" s="187">
        <v>36.219000000000001</v>
      </c>
      <c r="I610" s="188"/>
      <c r="J610" s="189">
        <f>ROUND(I610*H610,2)</f>
        <v>0</v>
      </c>
      <c r="K610" s="185" t="s">
        <v>201</v>
      </c>
      <c r="L610" s="190"/>
      <c r="M610" s="191" t="s">
        <v>1</v>
      </c>
      <c r="N610" s="192" t="s">
        <v>42</v>
      </c>
      <c r="P610" s="145">
        <f>O610*H610</f>
        <v>0</v>
      </c>
      <c r="Q610" s="145">
        <v>5.4000000000000003E-3</v>
      </c>
      <c r="R610" s="145">
        <f>Q610*H610</f>
        <v>0.19558260000000002</v>
      </c>
      <c r="S610" s="145">
        <v>0</v>
      </c>
      <c r="T610" s="146">
        <f>S610*H610</f>
        <v>0</v>
      </c>
      <c r="AR610" s="147" t="s">
        <v>394</v>
      </c>
      <c r="AT610" s="147" t="s">
        <v>612</v>
      </c>
      <c r="AU610" s="147" t="s">
        <v>86</v>
      </c>
      <c r="AY610" s="17" t="s">
        <v>195</v>
      </c>
      <c r="BE610" s="148">
        <f>IF(N610="základní",J610,0)</f>
        <v>0</v>
      </c>
      <c r="BF610" s="148">
        <f>IF(N610="snížená",J610,0)</f>
        <v>0</v>
      </c>
      <c r="BG610" s="148">
        <f>IF(N610="zákl. přenesená",J610,0)</f>
        <v>0</v>
      </c>
      <c r="BH610" s="148">
        <f>IF(N610="sníž. přenesená",J610,0)</f>
        <v>0</v>
      </c>
      <c r="BI610" s="148">
        <f>IF(N610="nulová",J610,0)</f>
        <v>0</v>
      </c>
      <c r="BJ610" s="17" t="s">
        <v>84</v>
      </c>
      <c r="BK610" s="148">
        <f>ROUND(I610*H610,2)</f>
        <v>0</v>
      </c>
      <c r="BL610" s="17" t="s">
        <v>300</v>
      </c>
      <c r="BM610" s="147" t="s">
        <v>1090</v>
      </c>
    </row>
    <row r="611" spans="2:65" s="12" customFormat="1" ht="10.199999999999999">
      <c r="B611" s="149"/>
      <c r="D611" s="150" t="s">
        <v>204</v>
      </c>
      <c r="E611" s="151" t="s">
        <v>1</v>
      </c>
      <c r="F611" s="152" t="s">
        <v>1083</v>
      </c>
      <c r="H611" s="151" t="s">
        <v>1</v>
      </c>
      <c r="I611" s="153"/>
      <c r="L611" s="149"/>
      <c r="M611" s="154"/>
      <c r="T611" s="155"/>
      <c r="AT611" s="151" t="s">
        <v>204</v>
      </c>
      <c r="AU611" s="151" t="s">
        <v>86</v>
      </c>
      <c r="AV611" s="12" t="s">
        <v>84</v>
      </c>
      <c r="AW611" s="12" t="s">
        <v>32</v>
      </c>
      <c r="AX611" s="12" t="s">
        <v>77</v>
      </c>
      <c r="AY611" s="151" t="s">
        <v>195</v>
      </c>
    </row>
    <row r="612" spans="2:65" s="13" customFormat="1" ht="10.199999999999999">
      <c r="B612" s="156"/>
      <c r="D612" s="150" t="s">
        <v>204</v>
      </c>
      <c r="E612" s="157" t="s">
        <v>1</v>
      </c>
      <c r="F612" s="158" t="s">
        <v>851</v>
      </c>
      <c r="H612" s="159">
        <v>22.975000000000001</v>
      </c>
      <c r="I612" s="160"/>
      <c r="L612" s="156"/>
      <c r="M612" s="161"/>
      <c r="T612" s="162"/>
      <c r="AT612" s="157" t="s">
        <v>204</v>
      </c>
      <c r="AU612" s="157" t="s">
        <v>86</v>
      </c>
      <c r="AV612" s="13" t="s">
        <v>86</v>
      </c>
      <c r="AW612" s="13" t="s">
        <v>32</v>
      </c>
      <c r="AX612" s="13" t="s">
        <v>77</v>
      </c>
      <c r="AY612" s="157" t="s">
        <v>195</v>
      </c>
    </row>
    <row r="613" spans="2:65" s="13" customFormat="1" ht="10.199999999999999">
      <c r="B613" s="156"/>
      <c r="D613" s="150" t="s">
        <v>204</v>
      </c>
      <c r="E613" s="157" t="s">
        <v>1</v>
      </c>
      <c r="F613" s="158" t="s">
        <v>1084</v>
      </c>
      <c r="H613" s="159">
        <v>6</v>
      </c>
      <c r="I613" s="160"/>
      <c r="L613" s="156"/>
      <c r="M613" s="161"/>
      <c r="T613" s="162"/>
      <c r="AT613" s="157" t="s">
        <v>204</v>
      </c>
      <c r="AU613" s="157" t="s">
        <v>86</v>
      </c>
      <c r="AV613" s="13" t="s">
        <v>86</v>
      </c>
      <c r="AW613" s="13" t="s">
        <v>32</v>
      </c>
      <c r="AX613" s="13" t="s">
        <v>77</v>
      </c>
      <c r="AY613" s="157" t="s">
        <v>195</v>
      </c>
    </row>
    <row r="614" spans="2:65" s="14" customFormat="1" ht="10.199999999999999">
      <c r="B614" s="163"/>
      <c r="D614" s="150" t="s">
        <v>204</v>
      </c>
      <c r="E614" s="164" t="s">
        <v>1</v>
      </c>
      <c r="F614" s="165" t="s">
        <v>220</v>
      </c>
      <c r="H614" s="166">
        <v>28.975000000000001</v>
      </c>
      <c r="I614" s="167"/>
      <c r="L614" s="163"/>
      <c r="M614" s="168"/>
      <c r="T614" s="169"/>
      <c r="AT614" s="164" t="s">
        <v>204</v>
      </c>
      <c r="AU614" s="164" t="s">
        <v>86</v>
      </c>
      <c r="AV614" s="14" t="s">
        <v>202</v>
      </c>
      <c r="AW614" s="14" t="s">
        <v>32</v>
      </c>
      <c r="AX614" s="14" t="s">
        <v>77</v>
      </c>
      <c r="AY614" s="164" t="s">
        <v>195</v>
      </c>
    </row>
    <row r="615" spans="2:65" s="13" customFormat="1" ht="10.199999999999999">
      <c r="B615" s="156"/>
      <c r="D615" s="150" t="s">
        <v>204</v>
      </c>
      <c r="E615" s="157" t="s">
        <v>1</v>
      </c>
      <c r="F615" s="158" t="s">
        <v>1088</v>
      </c>
      <c r="H615" s="159">
        <v>36.219000000000001</v>
      </c>
      <c r="I615" s="160"/>
      <c r="L615" s="156"/>
      <c r="M615" s="161"/>
      <c r="T615" s="162"/>
      <c r="AT615" s="157" t="s">
        <v>204</v>
      </c>
      <c r="AU615" s="157" t="s">
        <v>86</v>
      </c>
      <c r="AV615" s="13" t="s">
        <v>86</v>
      </c>
      <c r="AW615" s="13" t="s">
        <v>32</v>
      </c>
      <c r="AX615" s="13" t="s">
        <v>84</v>
      </c>
      <c r="AY615" s="157" t="s">
        <v>195</v>
      </c>
    </row>
    <row r="616" spans="2:65" s="1" customFormat="1" ht="24.15" customHeight="1">
      <c r="B616" s="32"/>
      <c r="C616" s="136" t="s">
        <v>1091</v>
      </c>
      <c r="D616" s="136" t="s">
        <v>197</v>
      </c>
      <c r="E616" s="137" t="s">
        <v>1092</v>
      </c>
      <c r="F616" s="138" t="s">
        <v>1093</v>
      </c>
      <c r="G616" s="139" t="s">
        <v>200</v>
      </c>
      <c r="H616" s="140">
        <v>176.52799999999999</v>
      </c>
      <c r="I616" s="141"/>
      <c r="J616" s="142">
        <f>ROUND(I616*H616,2)</f>
        <v>0</v>
      </c>
      <c r="K616" s="138" t="s">
        <v>201</v>
      </c>
      <c r="L616" s="32"/>
      <c r="M616" s="143" t="s">
        <v>1</v>
      </c>
      <c r="N616" s="144" t="s">
        <v>42</v>
      </c>
      <c r="P616" s="145">
        <f>O616*H616</f>
        <v>0</v>
      </c>
      <c r="Q616" s="145">
        <v>4.0000000000000003E-5</v>
      </c>
      <c r="R616" s="145">
        <f>Q616*H616</f>
        <v>7.0611200000000006E-3</v>
      </c>
      <c r="S616" s="145">
        <v>0</v>
      </c>
      <c r="T616" s="146">
        <f>S616*H616</f>
        <v>0</v>
      </c>
      <c r="AR616" s="147" t="s">
        <v>300</v>
      </c>
      <c r="AT616" s="147" t="s">
        <v>197</v>
      </c>
      <c r="AU616" s="147" t="s">
        <v>86</v>
      </c>
      <c r="AY616" s="17" t="s">
        <v>195</v>
      </c>
      <c r="BE616" s="148">
        <f>IF(N616="základní",J616,0)</f>
        <v>0</v>
      </c>
      <c r="BF616" s="148">
        <f>IF(N616="snížená",J616,0)</f>
        <v>0</v>
      </c>
      <c r="BG616" s="148">
        <f>IF(N616="zákl. přenesená",J616,0)</f>
        <v>0</v>
      </c>
      <c r="BH616" s="148">
        <f>IF(N616="sníž. přenesená",J616,0)</f>
        <v>0</v>
      </c>
      <c r="BI616" s="148">
        <f>IF(N616="nulová",J616,0)</f>
        <v>0</v>
      </c>
      <c r="BJ616" s="17" t="s">
        <v>84</v>
      </c>
      <c r="BK616" s="148">
        <f>ROUND(I616*H616,2)</f>
        <v>0</v>
      </c>
      <c r="BL616" s="17" t="s">
        <v>300</v>
      </c>
      <c r="BM616" s="147" t="s">
        <v>1094</v>
      </c>
    </row>
    <row r="617" spans="2:65" s="12" customFormat="1" ht="10.199999999999999">
      <c r="B617" s="149"/>
      <c r="D617" s="150" t="s">
        <v>204</v>
      </c>
      <c r="E617" s="151" t="s">
        <v>1</v>
      </c>
      <c r="F617" s="152" t="s">
        <v>1095</v>
      </c>
      <c r="H617" s="151" t="s">
        <v>1</v>
      </c>
      <c r="I617" s="153"/>
      <c r="L617" s="149"/>
      <c r="M617" s="154"/>
      <c r="T617" s="155"/>
      <c r="AT617" s="151" t="s">
        <v>204</v>
      </c>
      <c r="AU617" s="151" t="s">
        <v>86</v>
      </c>
      <c r="AV617" s="12" t="s">
        <v>84</v>
      </c>
      <c r="AW617" s="12" t="s">
        <v>32</v>
      </c>
      <c r="AX617" s="12" t="s">
        <v>77</v>
      </c>
      <c r="AY617" s="151" t="s">
        <v>195</v>
      </c>
    </row>
    <row r="618" spans="2:65" s="12" customFormat="1" ht="10.199999999999999">
      <c r="B618" s="149"/>
      <c r="D618" s="150" t="s">
        <v>204</v>
      </c>
      <c r="E618" s="151" t="s">
        <v>1</v>
      </c>
      <c r="F618" s="152" t="s">
        <v>1056</v>
      </c>
      <c r="H618" s="151" t="s">
        <v>1</v>
      </c>
      <c r="I618" s="153"/>
      <c r="L618" s="149"/>
      <c r="M618" s="154"/>
      <c r="T618" s="155"/>
      <c r="AT618" s="151" t="s">
        <v>204</v>
      </c>
      <c r="AU618" s="151" t="s">
        <v>86</v>
      </c>
      <c r="AV618" s="12" t="s">
        <v>84</v>
      </c>
      <c r="AW618" s="12" t="s">
        <v>32</v>
      </c>
      <c r="AX618" s="12" t="s">
        <v>77</v>
      </c>
      <c r="AY618" s="151" t="s">
        <v>195</v>
      </c>
    </row>
    <row r="619" spans="2:65" s="12" customFormat="1" ht="10.199999999999999">
      <c r="B619" s="149"/>
      <c r="D619" s="150" t="s">
        <v>204</v>
      </c>
      <c r="E619" s="151" t="s">
        <v>1</v>
      </c>
      <c r="F619" s="152" t="s">
        <v>1057</v>
      </c>
      <c r="H619" s="151" t="s">
        <v>1</v>
      </c>
      <c r="I619" s="153"/>
      <c r="L619" s="149"/>
      <c r="M619" s="154"/>
      <c r="T619" s="155"/>
      <c r="AT619" s="151" t="s">
        <v>204</v>
      </c>
      <c r="AU619" s="151" t="s">
        <v>86</v>
      </c>
      <c r="AV619" s="12" t="s">
        <v>84</v>
      </c>
      <c r="AW619" s="12" t="s">
        <v>32</v>
      </c>
      <c r="AX619" s="12" t="s">
        <v>77</v>
      </c>
      <c r="AY619" s="151" t="s">
        <v>195</v>
      </c>
    </row>
    <row r="620" spans="2:65" s="12" customFormat="1" ht="10.199999999999999">
      <c r="B620" s="149"/>
      <c r="D620" s="150" t="s">
        <v>204</v>
      </c>
      <c r="E620" s="151" t="s">
        <v>1</v>
      </c>
      <c r="F620" s="152" t="s">
        <v>1058</v>
      </c>
      <c r="H620" s="151" t="s">
        <v>1</v>
      </c>
      <c r="I620" s="153"/>
      <c r="L620" s="149"/>
      <c r="M620" s="154"/>
      <c r="T620" s="155"/>
      <c r="AT620" s="151" t="s">
        <v>204</v>
      </c>
      <c r="AU620" s="151" t="s">
        <v>86</v>
      </c>
      <c r="AV620" s="12" t="s">
        <v>84</v>
      </c>
      <c r="AW620" s="12" t="s">
        <v>32</v>
      </c>
      <c r="AX620" s="12" t="s">
        <v>77</v>
      </c>
      <c r="AY620" s="151" t="s">
        <v>195</v>
      </c>
    </row>
    <row r="621" spans="2:65" s="13" customFormat="1" ht="10.199999999999999">
      <c r="B621" s="156"/>
      <c r="D621" s="150" t="s">
        <v>204</v>
      </c>
      <c r="E621" s="157" t="s">
        <v>1</v>
      </c>
      <c r="F621" s="158" t="s">
        <v>798</v>
      </c>
      <c r="H621" s="159">
        <v>84.18</v>
      </c>
      <c r="I621" s="160"/>
      <c r="L621" s="156"/>
      <c r="M621" s="161"/>
      <c r="T621" s="162"/>
      <c r="AT621" s="157" t="s">
        <v>204</v>
      </c>
      <c r="AU621" s="157" t="s">
        <v>86</v>
      </c>
      <c r="AV621" s="13" t="s">
        <v>86</v>
      </c>
      <c r="AW621" s="13" t="s">
        <v>32</v>
      </c>
      <c r="AX621" s="13" t="s">
        <v>77</v>
      </c>
      <c r="AY621" s="157" t="s">
        <v>195</v>
      </c>
    </row>
    <row r="622" spans="2:65" s="12" customFormat="1" ht="10.199999999999999">
      <c r="B622" s="149"/>
      <c r="D622" s="150" t="s">
        <v>204</v>
      </c>
      <c r="E622" s="151" t="s">
        <v>1</v>
      </c>
      <c r="F622" s="152" t="s">
        <v>1059</v>
      </c>
      <c r="H622" s="151" t="s">
        <v>1</v>
      </c>
      <c r="I622" s="153"/>
      <c r="L622" s="149"/>
      <c r="M622" s="154"/>
      <c r="T622" s="155"/>
      <c r="AT622" s="151" t="s">
        <v>204</v>
      </c>
      <c r="AU622" s="151" t="s">
        <v>86</v>
      </c>
      <c r="AV622" s="12" t="s">
        <v>84</v>
      </c>
      <c r="AW622" s="12" t="s">
        <v>32</v>
      </c>
      <c r="AX622" s="12" t="s">
        <v>77</v>
      </c>
      <c r="AY622" s="151" t="s">
        <v>195</v>
      </c>
    </row>
    <row r="623" spans="2:65" s="13" customFormat="1" ht="10.199999999999999">
      <c r="B623" s="156"/>
      <c r="D623" s="150" t="s">
        <v>204</v>
      </c>
      <c r="E623" s="157" t="s">
        <v>1</v>
      </c>
      <c r="F623" s="158" t="s">
        <v>800</v>
      </c>
      <c r="H623" s="159">
        <v>54.18</v>
      </c>
      <c r="I623" s="160"/>
      <c r="L623" s="156"/>
      <c r="M623" s="161"/>
      <c r="T623" s="162"/>
      <c r="AT623" s="157" t="s">
        <v>204</v>
      </c>
      <c r="AU623" s="157" t="s">
        <v>86</v>
      </c>
      <c r="AV623" s="13" t="s">
        <v>86</v>
      </c>
      <c r="AW623" s="13" t="s">
        <v>32</v>
      </c>
      <c r="AX623" s="13" t="s">
        <v>77</v>
      </c>
      <c r="AY623" s="157" t="s">
        <v>195</v>
      </c>
    </row>
    <row r="624" spans="2:65" s="13" customFormat="1" ht="10.199999999999999">
      <c r="B624" s="156"/>
      <c r="D624" s="150" t="s">
        <v>204</v>
      </c>
      <c r="E624" s="157" t="s">
        <v>1</v>
      </c>
      <c r="F624" s="158" t="s">
        <v>801</v>
      </c>
      <c r="H624" s="159">
        <v>-37.799999999999997</v>
      </c>
      <c r="I624" s="160"/>
      <c r="L624" s="156"/>
      <c r="M624" s="161"/>
      <c r="T624" s="162"/>
      <c r="AT624" s="157" t="s">
        <v>204</v>
      </c>
      <c r="AU624" s="157" t="s">
        <v>86</v>
      </c>
      <c r="AV624" s="13" t="s">
        <v>86</v>
      </c>
      <c r="AW624" s="13" t="s">
        <v>32</v>
      </c>
      <c r="AX624" s="13" t="s">
        <v>77</v>
      </c>
      <c r="AY624" s="157" t="s">
        <v>195</v>
      </c>
    </row>
    <row r="625" spans="2:65" s="13" customFormat="1" ht="10.199999999999999">
      <c r="B625" s="156"/>
      <c r="D625" s="150" t="s">
        <v>204</v>
      </c>
      <c r="E625" s="157" t="s">
        <v>1</v>
      </c>
      <c r="F625" s="158" t="s">
        <v>1060</v>
      </c>
      <c r="H625" s="159">
        <v>12.96</v>
      </c>
      <c r="I625" s="160"/>
      <c r="L625" s="156"/>
      <c r="M625" s="161"/>
      <c r="T625" s="162"/>
      <c r="AT625" s="157" t="s">
        <v>204</v>
      </c>
      <c r="AU625" s="157" t="s">
        <v>86</v>
      </c>
      <c r="AV625" s="13" t="s">
        <v>86</v>
      </c>
      <c r="AW625" s="13" t="s">
        <v>32</v>
      </c>
      <c r="AX625" s="13" t="s">
        <v>77</v>
      </c>
      <c r="AY625" s="157" t="s">
        <v>195</v>
      </c>
    </row>
    <row r="626" spans="2:65" s="15" customFormat="1" ht="10.199999999999999">
      <c r="B626" s="173"/>
      <c r="D626" s="150" t="s">
        <v>204</v>
      </c>
      <c r="E626" s="174" t="s">
        <v>1</v>
      </c>
      <c r="F626" s="175" t="s">
        <v>281</v>
      </c>
      <c r="H626" s="176">
        <v>113.52000000000001</v>
      </c>
      <c r="I626" s="177"/>
      <c r="L626" s="173"/>
      <c r="M626" s="178"/>
      <c r="T626" s="179"/>
      <c r="AT626" s="174" t="s">
        <v>204</v>
      </c>
      <c r="AU626" s="174" t="s">
        <v>86</v>
      </c>
      <c r="AV626" s="15" t="s">
        <v>100</v>
      </c>
      <c r="AW626" s="15" t="s">
        <v>32</v>
      </c>
      <c r="AX626" s="15" t="s">
        <v>77</v>
      </c>
      <c r="AY626" s="174" t="s">
        <v>195</v>
      </c>
    </row>
    <row r="627" spans="2:65" s="12" customFormat="1" ht="10.199999999999999">
      <c r="B627" s="149"/>
      <c r="D627" s="150" t="s">
        <v>204</v>
      </c>
      <c r="E627" s="151" t="s">
        <v>1</v>
      </c>
      <c r="F627" s="152" t="s">
        <v>1061</v>
      </c>
      <c r="H627" s="151" t="s">
        <v>1</v>
      </c>
      <c r="I627" s="153"/>
      <c r="L627" s="149"/>
      <c r="M627" s="154"/>
      <c r="T627" s="155"/>
      <c r="AT627" s="151" t="s">
        <v>204</v>
      </c>
      <c r="AU627" s="151" t="s">
        <v>86</v>
      </c>
      <c r="AV627" s="12" t="s">
        <v>84</v>
      </c>
      <c r="AW627" s="12" t="s">
        <v>32</v>
      </c>
      <c r="AX627" s="12" t="s">
        <v>77</v>
      </c>
      <c r="AY627" s="151" t="s">
        <v>195</v>
      </c>
    </row>
    <row r="628" spans="2:65" s="12" customFormat="1" ht="10.199999999999999">
      <c r="B628" s="149"/>
      <c r="D628" s="150" t="s">
        <v>204</v>
      </c>
      <c r="E628" s="151" t="s">
        <v>1</v>
      </c>
      <c r="F628" s="152" t="s">
        <v>1062</v>
      </c>
      <c r="H628" s="151" t="s">
        <v>1</v>
      </c>
      <c r="I628" s="153"/>
      <c r="L628" s="149"/>
      <c r="M628" s="154"/>
      <c r="T628" s="155"/>
      <c r="AT628" s="151" t="s">
        <v>204</v>
      </c>
      <c r="AU628" s="151" t="s">
        <v>86</v>
      </c>
      <c r="AV628" s="12" t="s">
        <v>84</v>
      </c>
      <c r="AW628" s="12" t="s">
        <v>32</v>
      </c>
      <c r="AX628" s="12" t="s">
        <v>77</v>
      </c>
      <c r="AY628" s="151" t="s">
        <v>195</v>
      </c>
    </row>
    <row r="629" spans="2:65" s="13" customFormat="1" ht="10.199999999999999">
      <c r="B629" s="156"/>
      <c r="D629" s="150" t="s">
        <v>204</v>
      </c>
      <c r="E629" s="157" t="s">
        <v>1</v>
      </c>
      <c r="F629" s="158" t="s">
        <v>844</v>
      </c>
      <c r="H629" s="159">
        <v>58.207999999999998</v>
      </c>
      <c r="I629" s="160"/>
      <c r="L629" s="156"/>
      <c r="M629" s="161"/>
      <c r="T629" s="162"/>
      <c r="AT629" s="157" t="s">
        <v>204</v>
      </c>
      <c r="AU629" s="157" t="s">
        <v>86</v>
      </c>
      <c r="AV629" s="13" t="s">
        <v>86</v>
      </c>
      <c r="AW629" s="13" t="s">
        <v>32</v>
      </c>
      <c r="AX629" s="13" t="s">
        <v>77</v>
      </c>
      <c r="AY629" s="157" t="s">
        <v>195</v>
      </c>
    </row>
    <row r="630" spans="2:65" s="15" customFormat="1" ht="10.199999999999999">
      <c r="B630" s="173"/>
      <c r="D630" s="150" t="s">
        <v>204</v>
      </c>
      <c r="E630" s="174" t="s">
        <v>1</v>
      </c>
      <c r="F630" s="175" t="s">
        <v>281</v>
      </c>
      <c r="H630" s="176">
        <v>58.207999999999998</v>
      </c>
      <c r="I630" s="177"/>
      <c r="L630" s="173"/>
      <c r="M630" s="178"/>
      <c r="T630" s="179"/>
      <c r="AT630" s="174" t="s">
        <v>204</v>
      </c>
      <c r="AU630" s="174" t="s">
        <v>86</v>
      </c>
      <c r="AV630" s="15" t="s">
        <v>100</v>
      </c>
      <c r="AW630" s="15" t="s">
        <v>32</v>
      </c>
      <c r="AX630" s="15" t="s">
        <v>77</v>
      </c>
      <c r="AY630" s="174" t="s">
        <v>195</v>
      </c>
    </row>
    <row r="631" spans="2:65" s="12" customFormat="1" ht="10.199999999999999">
      <c r="B631" s="149"/>
      <c r="D631" s="150" t="s">
        <v>204</v>
      </c>
      <c r="E631" s="151" t="s">
        <v>1</v>
      </c>
      <c r="F631" s="152" t="s">
        <v>648</v>
      </c>
      <c r="H631" s="151" t="s">
        <v>1</v>
      </c>
      <c r="I631" s="153"/>
      <c r="L631" s="149"/>
      <c r="M631" s="154"/>
      <c r="T631" s="155"/>
      <c r="AT631" s="151" t="s">
        <v>204</v>
      </c>
      <c r="AU631" s="151" t="s">
        <v>86</v>
      </c>
      <c r="AV631" s="12" t="s">
        <v>84</v>
      </c>
      <c r="AW631" s="12" t="s">
        <v>32</v>
      </c>
      <c r="AX631" s="12" t="s">
        <v>77</v>
      </c>
      <c r="AY631" s="151" t="s">
        <v>195</v>
      </c>
    </row>
    <row r="632" spans="2:65" s="13" customFormat="1" ht="10.199999999999999">
      <c r="B632" s="156"/>
      <c r="D632" s="150" t="s">
        <v>204</v>
      </c>
      <c r="E632" s="157" t="s">
        <v>1</v>
      </c>
      <c r="F632" s="158" t="s">
        <v>1096</v>
      </c>
      <c r="H632" s="159">
        <v>4.8</v>
      </c>
      <c r="I632" s="160"/>
      <c r="L632" s="156"/>
      <c r="M632" s="161"/>
      <c r="T632" s="162"/>
      <c r="AT632" s="157" t="s">
        <v>204</v>
      </c>
      <c r="AU632" s="157" t="s">
        <v>86</v>
      </c>
      <c r="AV632" s="13" t="s">
        <v>86</v>
      </c>
      <c r="AW632" s="13" t="s">
        <v>32</v>
      </c>
      <c r="AX632" s="13" t="s">
        <v>77</v>
      </c>
      <c r="AY632" s="157" t="s">
        <v>195</v>
      </c>
    </row>
    <row r="633" spans="2:65" s="15" customFormat="1" ht="10.199999999999999">
      <c r="B633" s="173"/>
      <c r="D633" s="150" t="s">
        <v>204</v>
      </c>
      <c r="E633" s="174" t="s">
        <v>1</v>
      </c>
      <c r="F633" s="175" t="s">
        <v>281</v>
      </c>
      <c r="H633" s="176">
        <v>4.8</v>
      </c>
      <c r="I633" s="177"/>
      <c r="L633" s="173"/>
      <c r="M633" s="178"/>
      <c r="T633" s="179"/>
      <c r="AT633" s="174" t="s">
        <v>204</v>
      </c>
      <c r="AU633" s="174" t="s">
        <v>86</v>
      </c>
      <c r="AV633" s="15" t="s">
        <v>100</v>
      </c>
      <c r="AW633" s="15" t="s">
        <v>32</v>
      </c>
      <c r="AX633" s="15" t="s">
        <v>77</v>
      </c>
      <c r="AY633" s="174" t="s">
        <v>195</v>
      </c>
    </row>
    <row r="634" spans="2:65" s="14" customFormat="1" ht="10.199999999999999">
      <c r="B634" s="163"/>
      <c r="D634" s="150" t="s">
        <v>204</v>
      </c>
      <c r="E634" s="164" t="s">
        <v>1</v>
      </c>
      <c r="F634" s="165" t="s">
        <v>220</v>
      </c>
      <c r="H634" s="166">
        <v>176.52800000000002</v>
      </c>
      <c r="I634" s="167"/>
      <c r="L634" s="163"/>
      <c r="M634" s="168"/>
      <c r="T634" s="169"/>
      <c r="AT634" s="164" t="s">
        <v>204</v>
      </c>
      <c r="AU634" s="164" t="s">
        <v>86</v>
      </c>
      <c r="AV634" s="14" t="s">
        <v>202</v>
      </c>
      <c r="AW634" s="14" t="s">
        <v>32</v>
      </c>
      <c r="AX634" s="14" t="s">
        <v>84</v>
      </c>
      <c r="AY634" s="164" t="s">
        <v>195</v>
      </c>
    </row>
    <row r="635" spans="2:65" s="1" customFormat="1" ht="33" customHeight="1">
      <c r="B635" s="32"/>
      <c r="C635" s="183" t="s">
        <v>1097</v>
      </c>
      <c r="D635" s="183" t="s">
        <v>612</v>
      </c>
      <c r="E635" s="184" t="s">
        <v>1098</v>
      </c>
      <c r="F635" s="185" t="s">
        <v>1099</v>
      </c>
      <c r="G635" s="186" t="s">
        <v>200</v>
      </c>
      <c r="H635" s="187">
        <v>141.9</v>
      </c>
      <c r="I635" s="188"/>
      <c r="J635" s="189">
        <f>ROUND(I635*H635,2)</f>
        <v>0</v>
      </c>
      <c r="K635" s="185" t="s">
        <v>201</v>
      </c>
      <c r="L635" s="190"/>
      <c r="M635" s="191" t="s">
        <v>1</v>
      </c>
      <c r="N635" s="192" t="s">
        <v>42</v>
      </c>
      <c r="P635" s="145">
        <f>O635*H635</f>
        <v>0</v>
      </c>
      <c r="Q635" s="145">
        <v>6.3000000000000003E-4</v>
      </c>
      <c r="R635" s="145">
        <f>Q635*H635</f>
        <v>8.9397000000000004E-2</v>
      </c>
      <c r="S635" s="145">
        <v>0</v>
      </c>
      <c r="T635" s="146">
        <f>S635*H635</f>
        <v>0</v>
      </c>
      <c r="AR635" s="147" t="s">
        <v>394</v>
      </c>
      <c r="AT635" s="147" t="s">
        <v>612</v>
      </c>
      <c r="AU635" s="147" t="s">
        <v>86</v>
      </c>
      <c r="AY635" s="17" t="s">
        <v>195</v>
      </c>
      <c r="BE635" s="148">
        <f>IF(N635="základní",J635,0)</f>
        <v>0</v>
      </c>
      <c r="BF635" s="148">
        <f>IF(N635="snížená",J635,0)</f>
        <v>0</v>
      </c>
      <c r="BG635" s="148">
        <f>IF(N635="zákl. přenesená",J635,0)</f>
        <v>0</v>
      </c>
      <c r="BH635" s="148">
        <f>IF(N635="sníž. přenesená",J635,0)</f>
        <v>0</v>
      </c>
      <c r="BI635" s="148">
        <f>IF(N635="nulová",J635,0)</f>
        <v>0</v>
      </c>
      <c r="BJ635" s="17" t="s">
        <v>84</v>
      </c>
      <c r="BK635" s="148">
        <f>ROUND(I635*H635,2)</f>
        <v>0</v>
      </c>
      <c r="BL635" s="17" t="s">
        <v>300</v>
      </c>
      <c r="BM635" s="147" t="s">
        <v>1100</v>
      </c>
    </row>
    <row r="636" spans="2:65" s="12" customFormat="1" ht="10.199999999999999">
      <c r="B636" s="149"/>
      <c r="D636" s="150" t="s">
        <v>204</v>
      </c>
      <c r="E636" s="151" t="s">
        <v>1</v>
      </c>
      <c r="F636" s="152" t="s">
        <v>1056</v>
      </c>
      <c r="H636" s="151" t="s">
        <v>1</v>
      </c>
      <c r="I636" s="153"/>
      <c r="L636" s="149"/>
      <c r="M636" s="154"/>
      <c r="T636" s="155"/>
      <c r="AT636" s="151" t="s">
        <v>204</v>
      </c>
      <c r="AU636" s="151" t="s">
        <v>86</v>
      </c>
      <c r="AV636" s="12" t="s">
        <v>84</v>
      </c>
      <c r="AW636" s="12" t="s">
        <v>32</v>
      </c>
      <c r="AX636" s="12" t="s">
        <v>77</v>
      </c>
      <c r="AY636" s="151" t="s">
        <v>195</v>
      </c>
    </row>
    <row r="637" spans="2:65" s="12" customFormat="1" ht="10.199999999999999">
      <c r="B637" s="149"/>
      <c r="D637" s="150" t="s">
        <v>204</v>
      </c>
      <c r="E637" s="151" t="s">
        <v>1</v>
      </c>
      <c r="F637" s="152" t="s">
        <v>1057</v>
      </c>
      <c r="H637" s="151" t="s">
        <v>1</v>
      </c>
      <c r="I637" s="153"/>
      <c r="L637" s="149"/>
      <c r="M637" s="154"/>
      <c r="T637" s="155"/>
      <c r="AT637" s="151" t="s">
        <v>204</v>
      </c>
      <c r="AU637" s="151" t="s">
        <v>86</v>
      </c>
      <c r="AV637" s="12" t="s">
        <v>84</v>
      </c>
      <c r="AW637" s="12" t="s">
        <v>32</v>
      </c>
      <c r="AX637" s="12" t="s">
        <v>77</v>
      </c>
      <c r="AY637" s="151" t="s">
        <v>195</v>
      </c>
    </row>
    <row r="638" spans="2:65" s="12" customFormat="1" ht="10.199999999999999">
      <c r="B638" s="149"/>
      <c r="D638" s="150" t="s">
        <v>204</v>
      </c>
      <c r="E638" s="151" t="s">
        <v>1</v>
      </c>
      <c r="F638" s="152" t="s">
        <v>1058</v>
      </c>
      <c r="H638" s="151" t="s">
        <v>1</v>
      </c>
      <c r="I638" s="153"/>
      <c r="L638" s="149"/>
      <c r="M638" s="154"/>
      <c r="T638" s="155"/>
      <c r="AT638" s="151" t="s">
        <v>204</v>
      </c>
      <c r="AU638" s="151" t="s">
        <v>86</v>
      </c>
      <c r="AV638" s="12" t="s">
        <v>84</v>
      </c>
      <c r="AW638" s="12" t="s">
        <v>32</v>
      </c>
      <c r="AX638" s="12" t="s">
        <v>77</v>
      </c>
      <c r="AY638" s="151" t="s">
        <v>195</v>
      </c>
    </row>
    <row r="639" spans="2:65" s="13" customFormat="1" ht="10.199999999999999">
      <c r="B639" s="156"/>
      <c r="D639" s="150" t="s">
        <v>204</v>
      </c>
      <c r="E639" s="157" t="s">
        <v>1</v>
      </c>
      <c r="F639" s="158" t="s">
        <v>798</v>
      </c>
      <c r="H639" s="159">
        <v>84.18</v>
      </c>
      <c r="I639" s="160"/>
      <c r="L639" s="156"/>
      <c r="M639" s="161"/>
      <c r="T639" s="162"/>
      <c r="AT639" s="157" t="s">
        <v>204</v>
      </c>
      <c r="AU639" s="157" t="s">
        <v>86</v>
      </c>
      <c r="AV639" s="13" t="s">
        <v>86</v>
      </c>
      <c r="AW639" s="13" t="s">
        <v>32</v>
      </c>
      <c r="AX639" s="13" t="s">
        <v>77</v>
      </c>
      <c r="AY639" s="157" t="s">
        <v>195</v>
      </c>
    </row>
    <row r="640" spans="2:65" s="12" customFormat="1" ht="10.199999999999999">
      <c r="B640" s="149"/>
      <c r="D640" s="150" t="s">
        <v>204</v>
      </c>
      <c r="E640" s="151" t="s">
        <v>1</v>
      </c>
      <c r="F640" s="152" t="s">
        <v>1059</v>
      </c>
      <c r="H640" s="151" t="s">
        <v>1</v>
      </c>
      <c r="I640" s="153"/>
      <c r="L640" s="149"/>
      <c r="M640" s="154"/>
      <c r="T640" s="155"/>
      <c r="AT640" s="151" t="s">
        <v>204</v>
      </c>
      <c r="AU640" s="151" t="s">
        <v>86</v>
      </c>
      <c r="AV640" s="12" t="s">
        <v>84</v>
      </c>
      <c r="AW640" s="12" t="s">
        <v>32</v>
      </c>
      <c r="AX640" s="12" t="s">
        <v>77</v>
      </c>
      <c r="AY640" s="151" t="s">
        <v>195</v>
      </c>
    </row>
    <row r="641" spans="2:65" s="13" customFormat="1" ht="10.199999999999999">
      <c r="B641" s="156"/>
      <c r="D641" s="150" t="s">
        <v>204</v>
      </c>
      <c r="E641" s="157" t="s">
        <v>1</v>
      </c>
      <c r="F641" s="158" t="s">
        <v>800</v>
      </c>
      <c r="H641" s="159">
        <v>54.18</v>
      </c>
      <c r="I641" s="160"/>
      <c r="L641" s="156"/>
      <c r="M641" s="161"/>
      <c r="T641" s="162"/>
      <c r="AT641" s="157" t="s">
        <v>204</v>
      </c>
      <c r="AU641" s="157" t="s">
        <v>86</v>
      </c>
      <c r="AV641" s="13" t="s">
        <v>86</v>
      </c>
      <c r="AW641" s="13" t="s">
        <v>32</v>
      </c>
      <c r="AX641" s="13" t="s">
        <v>77</v>
      </c>
      <c r="AY641" s="157" t="s">
        <v>195</v>
      </c>
    </row>
    <row r="642" spans="2:65" s="13" customFormat="1" ht="10.199999999999999">
      <c r="B642" s="156"/>
      <c r="D642" s="150" t="s">
        <v>204</v>
      </c>
      <c r="E642" s="157" t="s">
        <v>1</v>
      </c>
      <c r="F642" s="158" t="s">
        <v>801</v>
      </c>
      <c r="H642" s="159">
        <v>-37.799999999999997</v>
      </c>
      <c r="I642" s="160"/>
      <c r="L642" s="156"/>
      <c r="M642" s="161"/>
      <c r="T642" s="162"/>
      <c r="AT642" s="157" t="s">
        <v>204</v>
      </c>
      <c r="AU642" s="157" t="s">
        <v>86</v>
      </c>
      <c r="AV642" s="13" t="s">
        <v>86</v>
      </c>
      <c r="AW642" s="13" t="s">
        <v>32</v>
      </c>
      <c r="AX642" s="13" t="s">
        <v>77</v>
      </c>
      <c r="AY642" s="157" t="s">
        <v>195</v>
      </c>
    </row>
    <row r="643" spans="2:65" s="13" customFormat="1" ht="10.199999999999999">
      <c r="B643" s="156"/>
      <c r="D643" s="150" t="s">
        <v>204</v>
      </c>
      <c r="E643" s="157" t="s">
        <v>1</v>
      </c>
      <c r="F643" s="158" t="s">
        <v>1060</v>
      </c>
      <c r="H643" s="159">
        <v>12.96</v>
      </c>
      <c r="I643" s="160"/>
      <c r="L643" s="156"/>
      <c r="M643" s="161"/>
      <c r="T643" s="162"/>
      <c r="AT643" s="157" t="s">
        <v>204</v>
      </c>
      <c r="AU643" s="157" t="s">
        <v>86</v>
      </c>
      <c r="AV643" s="13" t="s">
        <v>86</v>
      </c>
      <c r="AW643" s="13" t="s">
        <v>32</v>
      </c>
      <c r="AX643" s="13" t="s">
        <v>77</v>
      </c>
      <c r="AY643" s="157" t="s">
        <v>195</v>
      </c>
    </row>
    <row r="644" spans="2:65" s="14" customFormat="1" ht="10.199999999999999">
      <c r="B644" s="163"/>
      <c r="D644" s="150" t="s">
        <v>204</v>
      </c>
      <c r="E644" s="164" t="s">
        <v>1</v>
      </c>
      <c r="F644" s="165" t="s">
        <v>220</v>
      </c>
      <c r="H644" s="166">
        <v>113.52000000000001</v>
      </c>
      <c r="I644" s="167"/>
      <c r="L644" s="163"/>
      <c r="M644" s="168"/>
      <c r="T644" s="169"/>
      <c r="AT644" s="164" t="s">
        <v>204</v>
      </c>
      <c r="AU644" s="164" t="s">
        <v>86</v>
      </c>
      <c r="AV644" s="14" t="s">
        <v>202</v>
      </c>
      <c r="AW644" s="14" t="s">
        <v>32</v>
      </c>
      <c r="AX644" s="14" t="s">
        <v>77</v>
      </c>
      <c r="AY644" s="164" t="s">
        <v>195</v>
      </c>
    </row>
    <row r="645" spans="2:65" s="13" customFormat="1" ht="10.199999999999999">
      <c r="B645" s="156"/>
      <c r="D645" s="150" t="s">
        <v>204</v>
      </c>
      <c r="E645" s="157" t="s">
        <v>1</v>
      </c>
      <c r="F645" s="158" t="s">
        <v>1101</v>
      </c>
      <c r="H645" s="159">
        <v>141.9</v>
      </c>
      <c r="I645" s="160"/>
      <c r="L645" s="156"/>
      <c r="M645" s="161"/>
      <c r="T645" s="162"/>
      <c r="AT645" s="157" t="s">
        <v>204</v>
      </c>
      <c r="AU645" s="157" t="s">
        <v>86</v>
      </c>
      <c r="AV645" s="13" t="s">
        <v>86</v>
      </c>
      <c r="AW645" s="13" t="s">
        <v>32</v>
      </c>
      <c r="AX645" s="13" t="s">
        <v>77</v>
      </c>
      <c r="AY645" s="157" t="s">
        <v>195</v>
      </c>
    </row>
    <row r="646" spans="2:65" s="14" customFormat="1" ht="10.199999999999999">
      <c r="B646" s="163"/>
      <c r="D646" s="150" t="s">
        <v>204</v>
      </c>
      <c r="E646" s="164" t="s">
        <v>1</v>
      </c>
      <c r="F646" s="165" t="s">
        <v>220</v>
      </c>
      <c r="H646" s="166">
        <v>141.9</v>
      </c>
      <c r="I646" s="167"/>
      <c r="L646" s="163"/>
      <c r="M646" s="168"/>
      <c r="T646" s="169"/>
      <c r="AT646" s="164" t="s">
        <v>204</v>
      </c>
      <c r="AU646" s="164" t="s">
        <v>86</v>
      </c>
      <c r="AV646" s="14" t="s">
        <v>202</v>
      </c>
      <c r="AW646" s="14" t="s">
        <v>32</v>
      </c>
      <c r="AX646" s="14" t="s">
        <v>84</v>
      </c>
      <c r="AY646" s="164" t="s">
        <v>195</v>
      </c>
    </row>
    <row r="647" spans="2:65" s="1" customFormat="1" ht="24.15" customHeight="1">
      <c r="B647" s="32"/>
      <c r="C647" s="183" t="s">
        <v>1102</v>
      </c>
      <c r="D647" s="183" t="s">
        <v>612</v>
      </c>
      <c r="E647" s="184" t="s">
        <v>1103</v>
      </c>
      <c r="F647" s="185" t="s">
        <v>1104</v>
      </c>
      <c r="G647" s="186" t="s">
        <v>200</v>
      </c>
      <c r="H647" s="187">
        <v>78.760000000000005</v>
      </c>
      <c r="I647" s="188"/>
      <c r="J647" s="189">
        <f>ROUND(I647*H647,2)</f>
        <v>0</v>
      </c>
      <c r="K647" s="185" t="s">
        <v>201</v>
      </c>
      <c r="L647" s="190"/>
      <c r="M647" s="191" t="s">
        <v>1</v>
      </c>
      <c r="N647" s="192" t="s">
        <v>42</v>
      </c>
      <c r="P647" s="145">
        <f>O647*H647</f>
        <v>0</v>
      </c>
      <c r="Q647" s="145">
        <v>2.9999999999999997E-4</v>
      </c>
      <c r="R647" s="145">
        <f>Q647*H647</f>
        <v>2.3628E-2</v>
      </c>
      <c r="S647" s="145">
        <v>0</v>
      </c>
      <c r="T647" s="146">
        <f>S647*H647</f>
        <v>0</v>
      </c>
      <c r="AR647" s="147" t="s">
        <v>394</v>
      </c>
      <c r="AT647" s="147" t="s">
        <v>612</v>
      </c>
      <c r="AU647" s="147" t="s">
        <v>86</v>
      </c>
      <c r="AY647" s="17" t="s">
        <v>195</v>
      </c>
      <c r="BE647" s="148">
        <f>IF(N647="základní",J647,0)</f>
        <v>0</v>
      </c>
      <c r="BF647" s="148">
        <f>IF(N647="snížená",J647,0)</f>
        <v>0</v>
      </c>
      <c r="BG647" s="148">
        <f>IF(N647="zákl. přenesená",J647,0)</f>
        <v>0</v>
      </c>
      <c r="BH647" s="148">
        <f>IF(N647="sníž. přenesená",J647,0)</f>
        <v>0</v>
      </c>
      <c r="BI647" s="148">
        <f>IF(N647="nulová",J647,0)</f>
        <v>0</v>
      </c>
      <c r="BJ647" s="17" t="s">
        <v>84</v>
      </c>
      <c r="BK647" s="148">
        <f>ROUND(I647*H647,2)</f>
        <v>0</v>
      </c>
      <c r="BL647" s="17" t="s">
        <v>300</v>
      </c>
      <c r="BM647" s="147" t="s">
        <v>1105</v>
      </c>
    </row>
    <row r="648" spans="2:65" s="12" customFormat="1" ht="10.199999999999999">
      <c r="B648" s="149"/>
      <c r="D648" s="150" t="s">
        <v>204</v>
      </c>
      <c r="E648" s="151" t="s">
        <v>1</v>
      </c>
      <c r="F648" s="152" t="s">
        <v>1061</v>
      </c>
      <c r="H648" s="151" t="s">
        <v>1</v>
      </c>
      <c r="I648" s="153"/>
      <c r="L648" s="149"/>
      <c r="M648" s="154"/>
      <c r="T648" s="155"/>
      <c r="AT648" s="151" t="s">
        <v>204</v>
      </c>
      <c r="AU648" s="151" t="s">
        <v>86</v>
      </c>
      <c r="AV648" s="12" t="s">
        <v>84</v>
      </c>
      <c r="AW648" s="12" t="s">
        <v>32</v>
      </c>
      <c r="AX648" s="12" t="s">
        <v>77</v>
      </c>
      <c r="AY648" s="151" t="s">
        <v>195</v>
      </c>
    </row>
    <row r="649" spans="2:65" s="12" customFormat="1" ht="10.199999999999999">
      <c r="B649" s="149"/>
      <c r="D649" s="150" t="s">
        <v>204</v>
      </c>
      <c r="E649" s="151" t="s">
        <v>1</v>
      </c>
      <c r="F649" s="152" t="s">
        <v>1062</v>
      </c>
      <c r="H649" s="151" t="s">
        <v>1</v>
      </c>
      <c r="I649" s="153"/>
      <c r="L649" s="149"/>
      <c r="M649" s="154"/>
      <c r="T649" s="155"/>
      <c r="AT649" s="151" t="s">
        <v>204</v>
      </c>
      <c r="AU649" s="151" t="s">
        <v>86</v>
      </c>
      <c r="AV649" s="12" t="s">
        <v>84</v>
      </c>
      <c r="AW649" s="12" t="s">
        <v>32</v>
      </c>
      <c r="AX649" s="12" t="s">
        <v>77</v>
      </c>
      <c r="AY649" s="151" t="s">
        <v>195</v>
      </c>
    </row>
    <row r="650" spans="2:65" s="13" customFormat="1" ht="10.199999999999999">
      <c r="B650" s="156"/>
      <c r="D650" s="150" t="s">
        <v>204</v>
      </c>
      <c r="E650" s="157" t="s">
        <v>1</v>
      </c>
      <c r="F650" s="158" t="s">
        <v>844</v>
      </c>
      <c r="H650" s="159">
        <v>58.207999999999998</v>
      </c>
      <c r="I650" s="160"/>
      <c r="L650" s="156"/>
      <c r="M650" s="161"/>
      <c r="T650" s="162"/>
      <c r="AT650" s="157" t="s">
        <v>204</v>
      </c>
      <c r="AU650" s="157" t="s">
        <v>86</v>
      </c>
      <c r="AV650" s="13" t="s">
        <v>86</v>
      </c>
      <c r="AW650" s="13" t="s">
        <v>32</v>
      </c>
      <c r="AX650" s="13" t="s">
        <v>77</v>
      </c>
      <c r="AY650" s="157" t="s">
        <v>195</v>
      </c>
    </row>
    <row r="651" spans="2:65" s="15" customFormat="1" ht="10.199999999999999">
      <c r="B651" s="173"/>
      <c r="D651" s="150" t="s">
        <v>204</v>
      </c>
      <c r="E651" s="174" t="s">
        <v>1</v>
      </c>
      <c r="F651" s="175" t="s">
        <v>281</v>
      </c>
      <c r="H651" s="176">
        <v>58.207999999999998</v>
      </c>
      <c r="I651" s="177"/>
      <c r="L651" s="173"/>
      <c r="M651" s="178"/>
      <c r="T651" s="179"/>
      <c r="AT651" s="174" t="s">
        <v>204</v>
      </c>
      <c r="AU651" s="174" t="s">
        <v>86</v>
      </c>
      <c r="AV651" s="15" t="s">
        <v>100</v>
      </c>
      <c r="AW651" s="15" t="s">
        <v>32</v>
      </c>
      <c r="AX651" s="15" t="s">
        <v>77</v>
      </c>
      <c r="AY651" s="174" t="s">
        <v>195</v>
      </c>
    </row>
    <row r="652" spans="2:65" s="12" customFormat="1" ht="10.199999999999999">
      <c r="B652" s="149"/>
      <c r="D652" s="150" t="s">
        <v>204</v>
      </c>
      <c r="E652" s="151" t="s">
        <v>1</v>
      </c>
      <c r="F652" s="152" t="s">
        <v>648</v>
      </c>
      <c r="H652" s="151" t="s">
        <v>1</v>
      </c>
      <c r="I652" s="153"/>
      <c r="L652" s="149"/>
      <c r="M652" s="154"/>
      <c r="T652" s="155"/>
      <c r="AT652" s="151" t="s">
        <v>204</v>
      </c>
      <c r="AU652" s="151" t="s">
        <v>86</v>
      </c>
      <c r="AV652" s="12" t="s">
        <v>84</v>
      </c>
      <c r="AW652" s="12" t="s">
        <v>32</v>
      </c>
      <c r="AX652" s="12" t="s">
        <v>77</v>
      </c>
      <c r="AY652" s="151" t="s">
        <v>195</v>
      </c>
    </row>
    <row r="653" spans="2:65" s="13" customFormat="1" ht="10.199999999999999">
      <c r="B653" s="156"/>
      <c r="D653" s="150" t="s">
        <v>204</v>
      </c>
      <c r="E653" s="157" t="s">
        <v>1</v>
      </c>
      <c r="F653" s="158" t="s">
        <v>1106</v>
      </c>
      <c r="H653" s="159">
        <v>4.8</v>
      </c>
      <c r="I653" s="160"/>
      <c r="L653" s="156"/>
      <c r="M653" s="161"/>
      <c r="T653" s="162"/>
      <c r="AT653" s="157" t="s">
        <v>204</v>
      </c>
      <c r="AU653" s="157" t="s">
        <v>86</v>
      </c>
      <c r="AV653" s="13" t="s">
        <v>86</v>
      </c>
      <c r="AW653" s="13" t="s">
        <v>32</v>
      </c>
      <c r="AX653" s="13" t="s">
        <v>77</v>
      </c>
      <c r="AY653" s="157" t="s">
        <v>195</v>
      </c>
    </row>
    <row r="654" spans="2:65" s="14" customFormat="1" ht="10.199999999999999">
      <c r="B654" s="163"/>
      <c r="D654" s="150" t="s">
        <v>204</v>
      </c>
      <c r="E654" s="164" t="s">
        <v>1</v>
      </c>
      <c r="F654" s="165" t="s">
        <v>220</v>
      </c>
      <c r="H654" s="166">
        <v>63.007999999999996</v>
      </c>
      <c r="I654" s="167"/>
      <c r="L654" s="163"/>
      <c r="M654" s="168"/>
      <c r="T654" s="169"/>
      <c r="AT654" s="164" t="s">
        <v>204</v>
      </c>
      <c r="AU654" s="164" t="s">
        <v>86</v>
      </c>
      <c r="AV654" s="14" t="s">
        <v>202</v>
      </c>
      <c r="AW654" s="14" t="s">
        <v>32</v>
      </c>
      <c r="AX654" s="14" t="s">
        <v>77</v>
      </c>
      <c r="AY654" s="164" t="s">
        <v>195</v>
      </c>
    </row>
    <row r="655" spans="2:65" s="13" customFormat="1" ht="10.199999999999999">
      <c r="B655" s="156"/>
      <c r="D655" s="150" t="s">
        <v>204</v>
      </c>
      <c r="E655" s="157" t="s">
        <v>1</v>
      </c>
      <c r="F655" s="158" t="s">
        <v>1107</v>
      </c>
      <c r="H655" s="159">
        <v>78.760000000000005</v>
      </c>
      <c r="I655" s="160"/>
      <c r="L655" s="156"/>
      <c r="M655" s="161"/>
      <c r="T655" s="162"/>
      <c r="AT655" s="157" t="s">
        <v>204</v>
      </c>
      <c r="AU655" s="157" t="s">
        <v>86</v>
      </c>
      <c r="AV655" s="13" t="s">
        <v>86</v>
      </c>
      <c r="AW655" s="13" t="s">
        <v>32</v>
      </c>
      <c r="AX655" s="13" t="s">
        <v>77</v>
      </c>
      <c r="AY655" s="157" t="s">
        <v>195</v>
      </c>
    </row>
    <row r="656" spans="2:65" s="14" customFormat="1" ht="10.199999999999999">
      <c r="B656" s="163"/>
      <c r="D656" s="150" t="s">
        <v>204</v>
      </c>
      <c r="E656" s="164" t="s">
        <v>1</v>
      </c>
      <c r="F656" s="165" t="s">
        <v>220</v>
      </c>
      <c r="H656" s="166">
        <v>78.760000000000005</v>
      </c>
      <c r="I656" s="167"/>
      <c r="L656" s="163"/>
      <c r="M656" s="168"/>
      <c r="T656" s="169"/>
      <c r="AT656" s="164" t="s">
        <v>204</v>
      </c>
      <c r="AU656" s="164" t="s">
        <v>86</v>
      </c>
      <c r="AV656" s="14" t="s">
        <v>202</v>
      </c>
      <c r="AW656" s="14" t="s">
        <v>32</v>
      </c>
      <c r="AX656" s="14" t="s">
        <v>84</v>
      </c>
      <c r="AY656" s="164" t="s">
        <v>195</v>
      </c>
    </row>
    <row r="657" spans="2:65" s="1" customFormat="1" ht="24.15" customHeight="1">
      <c r="B657" s="32"/>
      <c r="C657" s="136" t="s">
        <v>1108</v>
      </c>
      <c r="D657" s="136" t="s">
        <v>197</v>
      </c>
      <c r="E657" s="137" t="s">
        <v>1109</v>
      </c>
      <c r="F657" s="138" t="s">
        <v>1110</v>
      </c>
      <c r="G657" s="139" t="s">
        <v>329</v>
      </c>
      <c r="H657" s="140">
        <v>176.06</v>
      </c>
      <c r="I657" s="141"/>
      <c r="J657" s="142">
        <f>ROUND(I657*H657,2)</f>
        <v>0</v>
      </c>
      <c r="K657" s="138" t="s">
        <v>201</v>
      </c>
      <c r="L657" s="32"/>
      <c r="M657" s="143" t="s">
        <v>1</v>
      </c>
      <c r="N657" s="144" t="s">
        <v>42</v>
      </c>
      <c r="P657" s="145">
        <f>O657*H657</f>
        <v>0</v>
      </c>
      <c r="Q657" s="145">
        <v>1.6000000000000001E-4</v>
      </c>
      <c r="R657" s="145">
        <f>Q657*H657</f>
        <v>2.8169600000000003E-2</v>
      </c>
      <c r="S657" s="145">
        <v>0</v>
      </c>
      <c r="T657" s="146">
        <f>S657*H657</f>
        <v>0</v>
      </c>
      <c r="AR657" s="147" t="s">
        <v>202</v>
      </c>
      <c r="AT657" s="147" t="s">
        <v>197</v>
      </c>
      <c r="AU657" s="147" t="s">
        <v>86</v>
      </c>
      <c r="AY657" s="17" t="s">
        <v>195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7" t="s">
        <v>84</v>
      </c>
      <c r="BK657" s="148">
        <f>ROUND(I657*H657,2)</f>
        <v>0</v>
      </c>
      <c r="BL657" s="17" t="s">
        <v>202</v>
      </c>
      <c r="BM657" s="147" t="s">
        <v>1111</v>
      </c>
    </row>
    <row r="658" spans="2:65" s="13" customFormat="1" ht="10.199999999999999">
      <c r="B658" s="156"/>
      <c r="D658" s="150" t="s">
        <v>204</v>
      </c>
      <c r="E658" s="157" t="s">
        <v>1</v>
      </c>
      <c r="F658" s="158" t="s">
        <v>1112</v>
      </c>
      <c r="H658" s="159">
        <v>45.15</v>
      </c>
      <c r="I658" s="160"/>
      <c r="L658" s="156"/>
      <c r="M658" s="161"/>
      <c r="T658" s="162"/>
      <c r="AT658" s="157" t="s">
        <v>204</v>
      </c>
      <c r="AU658" s="157" t="s">
        <v>86</v>
      </c>
      <c r="AV658" s="13" t="s">
        <v>86</v>
      </c>
      <c r="AW658" s="13" t="s">
        <v>32</v>
      </c>
      <c r="AX658" s="13" t="s">
        <v>77</v>
      </c>
      <c r="AY658" s="157" t="s">
        <v>195</v>
      </c>
    </row>
    <row r="659" spans="2:65" s="13" customFormat="1" ht="10.199999999999999">
      <c r="B659" s="156"/>
      <c r="D659" s="150" t="s">
        <v>204</v>
      </c>
      <c r="E659" s="157" t="s">
        <v>1</v>
      </c>
      <c r="F659" s="158" t="s">
        <v>1113</v>
      </c>
      <c r="H659" s="159">
        <v>-18</v>
      </c>
      <c r="I659" s="160"/>
      <c r="L659" s="156"/>
      <c r="M659" s="161"/>
      <c r="T659" s="162"/>
      <c r="AT659" s="157" t="s">
        <v>204</v>
      </c>
      <c r="AU659" s="157" t="s">
        <v>86</v>
      </c>
      <c r="AV659" s="13" t="s">
        <v>86</v>
      </c>
      <c r="AW659" s="13" t="s">
        <v>32</v>
      </c>
      <c r="AX659" s="13" t="s">
        <v>77</v>
      </c>
      <c r="AY659" s="157" t="s">
        <v>195</v>
      </c>
    </row>
    <row r="660" spans="2:65" s="13" customFormat="1" ht="10.199999999999999">
      <c r="B660" s="156"/>
      <c r="D660" s="150" t="s">
        <v>204</v>
      </c>
      <c r="E660" s="157" t="s">
        <v>1</v>
      </c>
      <c r="F660" s="158" t="s">
        <v>1114</v>
      </c>
      <c r="H660" s="159">
        <v>72.760000000000005</v>
      </c>
      <c r="I660" s="160"/>
      <c r="L660" s="156"/>
      <c r="M660" s="161"/>
      <c r="T660" s="162"/>
      <c r="AT660" s="157" t="s">
        <v>204</v>
      </c>
      <c r="AU660" s="157" t="s">
        <v>86</v>
      </c>
      <c r="AV660" s="13" t="s">
        <v>86</v>
      </c>
      <c r="AW660" s="13" t="s">
        <v>32</v>
      </c>
      <c r="AX660" s="13" t="s">
        <v>77</v>
      </c>
      <c r="AY660" s="157" t="s">
        <v>195</v>
      </c>
    </row>
    <row r="661" spans="2:65" s="13" customFormat="1" ht="10.199999999999999">
      <c r="B661" s="156"/>
      <c r="D661" s="150" t="s">
        <v>204</v>
      </c>
      <c r="E661" s="157" t="s">
        <v>1</v>
      </c>
      <c r="F661" s="158" t="s">
        <v>1115</v>
      </c>
      <c r="H661" s="159">
        <v>70.150000000000006</v>
      </c>
      <c r="I661" s="160"/>
      <c r="L661" s="156"/>
      <c r="M661" s="161"/>
      <c r="T661" s="162"/>
      <c r="AT661" s="157" t="s">
        <v>204</v>
      </c>
      <c r="AU661" s="157" t="s">
        <v>86</v>
      </c>
      <c r="AV661" s="13" t="s">
        <v>86</v>
      </c>
      <c r="AW661" s="13" t="s">
        <v>32</v>
      </c>
      <c r="AX661" s="13" t="s">
        <v>77</v>
      </c>
      <c r="AY661" s="157" t="s">
        <v>195</v>
      </c>
    </row>
    <row r="662" spans="2:65" s="13" customFormat="1" ht="10.199999999999999">
      <c r="B662" s="156"/>
      <c r="D662" s="150" t="s">
        <v>204</v>
      </c>
      <c r="E662" s="157" t="s">
        <v>1</v>
      </c>
      <c r="F662" s="158" t="s">
        <v>1116</v>
      </c>
      <c r="H662" s="159">
        <v>6</v>
      </c>
      <c r="I662" s="160"/>
      <c r="L662" s="156"/>
      <c r="M662" s="161"/>
      <c r="T662" s="162"/>
      <c r="AT662" s="157" t="s">
        <v>204</v>
      </c>
      <c r="AU662" s="157" t="s">
        <v>86</v>
      </c>
      <c r="AV662" s="13" t="s">
        <v>86</v>
      </c>
      <c r="AW662" s="13" t="s">
        <v>32</v>
      </c>
      <c r="AX662" s="13" t="s">
        <v>77</v>
      </c>
      <c r="AY662" s="157" t="s">
        <v>195</v>
      </c>
    </row>
    <row r="663" spans="2:65" s="14" customFormat="1" ht="10.199999999999999">
      <c r="B663" s="163"/>
      <c r="D663" s="150" t="s">
        <v>204</v>
      </c>
      <c r="E663" s="164" t="s">
        <v>1</v>
      </c>
      <c r="F663" s="165" t="s">
        <v>220</v>
      </c>
      <c r="H663" s="166">
        <v>176.06</v>
      </c>
      <c r="I663" s="167"/>
      <c r="L663" s="163"/>
      <c r="M663" s="168"/>
      <c r="T663" s="169"/>
      <c r="AT663" s="164" t="s">
        <v>204</v>
      </c>
      <c r="AU663" s="164" t="s">
        <v>86</v>
      </c>
      <c r="AV663" s="14" t="s">
        <v>202</v>
      </c>
      <c r="AW663" s="14" t="s">
        <v>32</v>
      </c>
      <c r="AX663" s="14" t="s">
        <v>84</v>
      </c>
      <c r="AY663" s="164" t="s">
        <v>195</v>
      </c>
    </row>
    <row r="664" spans="2:65" s="1" customFormat="1" ht="33" customHeight="1">
      <c r="B664" s="32"/>
      <c r="C664" s="136" t="s">
        <v>1117</v>
      </c>
      <c r="D664" s="136" t="s">
        <v>197</v>
      </c>
      <c r="E664" s="137" t="s">
        <v>1118</v>
      </c>
      <c r="F664" s="138" t="s">
        <v>1119</v>
      </c>
      <c r="G664" s="139" t="s">
        <v>237</v>
      </c>
      <c r="H664" s="140">
        <v>9.4190000000000005</v>
      </c>
      <c r="I664" s="141"/>
      <c r="J664" s="142">
        <f>ROUND(I664*H664,2)</f>
        <v>0</v>
      </c>
      <c r="K664" s="138" t="s">
        <v>201</v>
      </c>
      <c r="L664" s="32"/>
      <c r="M664" s="143" t="s">
        <v>1</v>
      </c>
      <c r="N664" s="144" t="s">
        <v>42</v>
      </c>
      <c r="P664" s="145">
        <f>O664*H664</f>
        <v>0</v>
      </c>
      <c r="Q664" s="145">
        <v>0</v>
      </c>
      <c r="R664" s="145">
        <f>Q664*H664</f>
        <v>0</v>
      </c>
      <c r="S664" s="145">
        <v>0</v>
      </c>
      <c r="T664" s="146">
        <f>S664*H664</f>
        <v>0</v>
      </c>
      <c r="AR664" s="147" t="s">
        <v>300</v>
      </c>
      <c r="AT664" s="147" t="s">
        <v>197</v>
      </c>
      <c r="AU664" s="147" t="s">
        <v>86</v>
      </c>
      <c r="AY664" s="17" t="s">
        <v>195</v>
      </c>
      <c r="BE664" s="148">
        <f>IF(N664="základní",J664,0)</f>
        <v>0</v>
      </c>
      <c r="BF664" s="148">
        <f>IF(N664="snížená",J664,0)</f>
        <v>0</v>
      </c>
      <c r="BG664" s="148">
        <f>IF(N664="zákl. přenesená",J664,0)</f>
        <v>0</v>
      </c>
      <c r="BH664" s="148">
        <f>IF(N664="sníž. přenesená",J664,0)</f>
        <v>0</v>
      </c>
      <c r="BI664" s="148">
        <f>IF(N664="nulová",J664,0)</f>
        <v>0</v>
      </c>
      <c r="BJ664" s="17" t="s">
        <v>84</v>
      </c>
      <c r="BK664" s="148">
        <f>ROUND(I664*H664,2)</f>
        <v>0</v>
      </c>
      <c r="BL664" s="17" t="s">
        <v>300</v>
      </c>
      <c r="BM664" s="147" t="s">
        <v>1120</v>
      </c>
    </row>
    <row r="665" spans="2:65" s="11" customFormat="1" ht="22.8" customHeight="1">
      <c r="B665" s="124"/>
      <c r="D665" s="125" t="s">
        <v>76</v>
      </c>
      <c r="E665" s="134" t="s">
        <v>414</v>
      </c>
      <c r="F665" s="134" t="s">
        <v>415</v>
      </c>
      <c r="I665" s="127"/>
      <c r="J665" s="135">
        <f>BK665</f>
        <v>0</v>
      </c>
      <c r="L665" s="124"/>
      <c r="M665" s="129"/>
      <c r="P665" s="130">
        <f>SUM(P666:P679)</f>
        <v>0</v>
      </c>
      <c r="R665" s="130">
        <f>SUM(R666:R679)</f>
        <v>3.8523698000000004</v>
      </c>
      <c r="T665" s="131">
        <f>SUM(T666:T679)</f>
        <v>0</v>
      </c>
      <c r="AR665" s="125" t="s">
        <v>86</v>
      </c>
      <c r="AT665" s="132" t="s">
        <v>76</v>
      </c>
      <c r="AU665" s="132" t="s">
        <v>84</v>
      </c>
      <c r="AY665" s="125" t="s">
        <v>195</v>
      </c>
      <c r="BK665" s="133">
        <f>SUM(BK666:BK679)</f>
        <v>0</v>
      </c>
    </row>
    <row r="666" spans="2:65" s="1" customFormat="1" ht="24.15" customHeight="1">
      <c r="B666" s="32"/>
      <c r="C666" s="136" t="s">
        <v>1121</v>
      </c>
      <c r="D666" s="136" t="s">
        <v>197</v>
      </c>
      <c r="E666" s="137" t="s">
        <v>1122</v>
      </c>
      <c r="F666" s="138" t="s">
        <v>1123</v>
      </c>
      <c r="G666" s="139" t="s">
        <v>200</v>
      </c>
      <c r="H666" s="140">
        <v>1231.92</v>
      </c>
      <c r="I666" s="141"/>
      <c r="J666" s="142">
        <f>ROUND(I666*H666,2)</f>
        <v>0</v>
      </c>
      <c r="K666" s="138" t="s">
        <v>201</v>
      </c>
      <c r="L666" s="32"/>
      <c r="M666" s="143" t="s">
        <v>1</v>
      </c>
      <c r="N666" s="144" t="s">
        <v>42</v>
      </c>
      <c r="P666" s="145">
        <f>O666*H666</f>
        <v>0</v>
      </c>
      <c r="Q666" s="145">
        <v>0</v>
      </c>
      <c r="R666" s="145">
        <f>Q666*H666</f>
        <v>0</v>
      </c>
      <c r="S666" s="145">
        <v>0</v>
      </c>
      <c r="T666" s="146">
        <f>S666*H666</f>
        <v>0</v>
      </c>
      <c r="AR666" s="147" t="s">
        <v>300</v>
      </c>
      <c r="AT666" s="147" t="s">
        <v>197</v>
      </c>
      <c r="AU666" s="147" t="s">
        <v>86</v>
      </c>
      <c r="AY666" s="17" t="s">
        <v>195</v>
      </c>
      <c r="BE666" s="148">
        <f>IF(N666="základní",J666,0)</f>
        <v>0</v>
      </c>
      <c r="BF666" s="148">
        <f>IF(N666="snížená",J666,0)</f>
        <v>0</v>
      </c>
      <c r="BG666" s="148">
        <f>IF(N666="zákl. přenesená",J666,0)</f>
        <v>0</v>
      </c>
      <c r="BH666" s="148">
        <f>IF(N666="sníž. přenesená",J666,0)</f>
        <v>0</v>
      </c>
      <c r="BI666" s="148">
        <f>IF(N666="nulová",J666,0)</f>
        <v>0</v>
      </c>
      <c r="BJ666" s="17" t="s">
        <v>84</v>
      </c>
      <c r="BK666" s="148">
        <f>ROUND(I666*H666,2)</f>
        <v>0</v>
      </c>
      <c r="BL666" s="17" t="s">
        <v>300</v>
      </c>
      <c r="BM666" s="147" t="s">
        <v>1124</v>
      </c>
    </row>
    <row r="667" spans="2:65" s="12" customFormat="1" ht="10.199999999999999">
      <c r="B667" s="149"/>
      <c r="D667" s="150" t="s">
        <v>204</v>
      </c>
      <c r="E667" s="151" t="s">
        <v>1</v>
      </c>
      <c r="F667" s="152" t="s">
        <v>1125</v>
      </c>
      <c r="H667" s="151" t="s">
        <v>1</v>
      </c>
      <c r="I667" s="153"/>
      <c r="L667" s="149"/>
      <c r="M667" s="154"/>
      <c r="T667" s="155"/>
      <c r="AT667" s="151" t="s">
        <v>204</v>
      </c>
      <c r="AU667" s="151" t="s">
        <v>86</v>
      </c>
      <c r="AV667" s="12" t="s">
        <v>84</v>
      </c>
      <c r="AW667" s="12" t="s">
        <v>32</v>
      </c>
      <c r="AX667" s="12" t="s">
        <v>77</v>
      </c>
      <c r="AY667" s="151" t="s">
        <v>195</v>
      </c>
    </row>
    <row r="668" spans="2:65" s="13" customFormat="1" ht="10.199999999999999">
      <c r="B668" s="156"/>
      <c r="D668" s="150" t="s">
        <v>204</v>
      </c>
      <c r="E668" s="157" t="s">
        <v>1</v>
      </c>
      <c r="F668" s="158" t="s">
        <v>1126</v>
      </c>
      <c r="H668" s="159">
        <v>1231.92</v>
      </c>
      <c r="I668" s="160"/>
      <c r="L668" s="156"/>
      <c r="M668" s="161"/>
      <c r="T668" s="162"/>
      <c r="AT668" s="157" t="s">
        <v>204</v>
      </c>
      <c r="AU668" s="157" t="s">
        <v>86</v>
      </c>
      <c r="AV668" s="13" t="s">
        <v>86</v>
      </c>
      <c r="AW668" s="13" t="s">
        <v>32</v>
      </c>
      <c r="AX668" s="13" t="s">
        <v>84</v>
      </c>
      <c r="AY668" s="157" t="s">
        <v>195</v>
      </c>
    </row>
    <row r="669" spans="2:65" s="1" customFormat="1" ht="16.5" customHeight="1">
      <c r="B669" s="32"/>
      <c r="C669" s="183" t="s">
        <v>1127</v>
      </c>
      <c r="D669" s="183" t="s">
        <v>612</v>
      </c>
      <c r="E669" s="184" t="s">
        <v>1128</v>
      </c>
      <c r="F669" s="185" t="s">
        <v>1129</v>
      </c>
      <c r="G669" s="186" t="s">
        <v>200</v>
      </c>
      <c r="H669" s="187">
        <v>1355.1120000000001</v>
      </c>
      <c r="I669" s="188"/>
      <c r="J669" s="189">
        <f>ROUND(I669*H669,2)</f>
        <v>0</v>
      </c>
      <c r="K669" s="185" t="s">
        <v>201</v>
      </c>
      <c r="L669" s="190"/>
      <c r="M669" s="191" t="s">
        <v>1</v>
      </c>
      <c r="N669" s="192" t="s">
        <v>42</v>
      </c>
      <c r="P669" s="145">
        <f>O669*H669</f>
        <v>0</v>
      </c>
      <c r="Q669" s="145">
        <v>2.8E-3</v>
      </c>
      <c r="R669" s="145">
        <f>Q669*H669</f>
        <v>3.7943136000000002</v>
      </c>
      <c r="S669" s="145">
        <v>0</v>
      </c>
      <c r="T669" s="146">
        <f>S669*H669</f>
        <v>0</v>
      </c>
      <c r="AR669" s="147" t="s">
        <v>394</v>
      </c>
      <c r="AT669" s="147" t="s">
        <v>612</v>
      </c>
      <c r="AU669" s="147" t="s">
        <v>86</v>
      </c>
      <c r="AY669" s="17" t="s">
        <v>195</v>
      </c>
      <c r="BE669" s="148">
        <f>IF(N669="základní",J669,0)</f>
        <v>0</v>
      </c>
      <c r="BF669" s="148">
        <f>IF(N669="snížená",J669,0)</f>
        <v>0</v>
      </c>
      <c r="BG669" s="148">
        <f>IF(N669="zákl. přenesená",J669,0)</f>
        <v>0</v>
      </c>
      <c r="BH669" s="148">
        <f>IF(N669="sníž. přenesená",J669,0)</f>
        <v>0</v>
      </c>
      <c r="BI669" s="148">
        <f>IF(N669="nulová",J669,0)</f>
        <v>0</v>
      </c>
      <c r="BJ669" s="17" t="s">
        <v>84</v>
      </c>
      <c r="BK669" s="148">
        <f>ROUND(I669*H669,2)</f>
        <v>0</v>
      </c>
      <c r="BL669" s="17" t="s">
        <v>300</v>
      </c>
      <c r="BM669" s="147" t="s">
        <v>1130</v>
      </c>
    </row>
    <row r="670" spans="2:65" s="12" customFormat="1" ht="10.199999999999999">
      <c r="B670" s="149"/>
      <c r="D670" s="150" t="s">
        <v>204</v>
      </c>
      <c r="E670" s="151" t="s">
        <v>1</v>
      </c>
      <c r="F670" s="152" t="s">
        <v>1125</v>
      </c>
      <c r="H670" s="151" t="s">
        <v>1</v>
      </c>
      <c r="I670" s="153"/>
      <c r="L670" s="149"/>
      <c r="M670" s="154"/>
      <c r="T670" s="155"/>
      <c r="AT670" s="151" t="s">
        <v>204</v>
      </c>
      <c r="AU670" s="151" t="s">
        <v>86</v>
      </c>
      <c r="AV670" s="12" t="s">
        <v>84</v>
      </c>
      <c r="AW670" s="12" t="s">
        <v>32</v>
      </c>
      <c r="AX670" s="12" t="s">
        <v>77</v>
      </c>
      <c r="AY670" s="151" t="s">
        <v>195</v>
      </c>
    </row>
    <row r="671" spans="2:65" s="13" customFormat="1" ht="10.199999999999999">
      <c r="B671" s="156"/>
      <c r="D671" s="150" t="s">
        <v>204</v>
      </c>
      <c r="E671" s="157" t="s">
        <v>1</v>
      </c>
      <c r="F671" s="158" t="s">
        <v>1126</v>
      </c>
      <c r="H671" s="159">
        <v>1231.92</v>
      </c>
      <c r="I671" s="160"/>
      <c r="L671" s="156"/>
      <c r="M671" s="161"/>
      <c r="T671" s="162"/>
      <c r="AT671" s="157" t="s">
        <v>204</v>
      </c>
      <c r="AU671" s="157" t="s">
        <v>86</v>
      </c>
      <c r="AV671" s="13" t="s">
        <v>86</v>
      </c>
      <c r="AW671" s="13" t="s">
        <v>32</v>
      </c>
      <c r="AX671" s="13" t="s">
        <v>84</v>
      </c>
      <c r="AY671" s="157" t="s">
        <v>195</v>
      </c>
    </row>
    <row r="672" spans="2:65" s="13" customFormat="1" ht="10.199999999999999">
      <c r="B672" s="156"/>
      <c r="D672" s="150" t="s">
        <v>204</v>
      </c>
      <c r="F672" s="158" t="s">
        <v>1131</v>
      </c>
      <c r="H672" s="159">
        <v>1355.1120000000001</v>
      </c>
      <c r="I672" s="160"/>
      <c r="L672" s="156"/>
      <c r="M672" s="161"/>
      <c r="T672" s="162"/>
      <c r="AT672" s="157" t="s">
        <v>204</v>
      </c>
      <c r="AU672" s="157" t="s">
        <v>86</v>
      </c>
      <c r="AV672" s="13" t="s">
        <v>86</v>
      </c>
      <c r="AW672" s="13" t="s">
        <v>4</v>
      </c>
      <c r="AX672" s="13" t="s">
        <v>84</v>
      </c>
      <c r="AY672" s="157" t="s">
        <v>195</v>
      </c>
    </row>
    <row r="673" spans="2:65" s="1" customFormat="1" ht="37.799999999999997" customHeight="1">
      <c r="B673" s="32"/>
      <c r="C673" s="136" t="s">
        <v>1132</v>
      </c>
      <c r="D673" s="136" t="s">
        <v>197</v>
      </c>
      <c r="E673" s="137" t="s">
        <v>1133</v>
      </c>
      <c r="F673" s="138" t="s">
        <v>1134</v>
      </c>
      <c r="G673" s="139" t="s">
        <v>200</v>
      </c>
      <c r="H673" s="140">
        <v>8.3390000000000004</v>
      </c>
      <c r="I673" s="141"/>
      <c r="J673" s="142">
        <f>ROUND(I673*H673,2)</f>
        <v>0</v>
      </c>
      <c r="K673" s="138" t="s">
        <v>249</v>
      </c>
      <c r="L673" s="32"/>
      <c r="M673" s="143" t="s">
        <v>1</v>
      </c>
      <c r="N673" s="144" t="s">
        <v>42</v>
      </c>
      <c r="P673" s="145">
        <f>O673*H673</f>
        <v>0</v>
      </c>
      <c r="Q673" s="145">
        <v>6.0600000000000003E-3</v>
      </c>
      <c r="R673" s="145">
        <f>Q673*H673</f>
        <v>5.0534340000000004E-2</v>
      </c>
      <c r="S673" s="145">
        <v>0</v>
      </c>
      <c r="T673" s="146">
        <f>S673*H673</f>
        <v>0</v>
      </c>
      <c r="AR673" s="147" t="s">
        <v>300</v>
      </c>
      <c r="AT673" s="147" t="s">
        <v>197</v>
      </c>
      <c r="AU673" s="147" t="s">
        <v>86</v>
      </c>
      <c r="AY673" s="17" t="s">
        <v>195</v>
      </c>
      <c r="BE673" s="148">
        <f>IF(N673="základní",J673,0)</f>
        <v>0</v>
      </c>
      <c r="BF673" s="148">
        <f>IF(N673="snížená",J673,0)</f>
        <v>0</v>
      </c>
      <c r="BG673" s="148">
        <f>IF(N673="zákl. přenesená",J673,0)</f>
        <v>0</v>
      </c>
      <c r="BH673" s="148">
        <f>IF(N673="sníž. přenesená",J673,0)</f>
        <v>0</v>
      </c>
      <c r="BI673" s="148">
        <f>IF(N673="nulová",J673,0)</f>
        <v>0</v>
      </c>
      <c r="BJ673" s="17" t="s">
        <v>84</v>
      </c>
      <c r="BK673" s="148">
        <f>ROUND(I673*H673,2)</f>
        <v>0</v>
      </c>
      <c r="BL673" s="17" t="s">
        <v>300</v>
      </c>
      <c r="BM673" s="147" t="s">
        <v>1135</v>
      </c>
    </row>
    <row r="674" spans="2:65" s="12" customFormat="1" ht="10.199999999999999">
      <c r="B674" s="149"/>
      <c r="D674" s="150" t="s">
        <v>204</v>
      </c>
      <c r="E674" s="151" t="s">
        <v>1</v>
      </c>
      <c r="F674" s="152" t="s">
        <v>1136</v>
      </c>
      <c r="H674" s="151" t="s">
        <v>1</v>
      </c>
      <c r="I674" s="153"/>
      <c r="L674" s="149"/>
      <c r="M674" s="154"/>
      <c r="T674" s="155"/>
      <c r="AT674" s="151" t="s">
        <v>204</v>
      </c>
      <c r="AU674" s="151" t="s">
        <v>86</v>
      </c>
      <c r="AV674" s="12" t="s">
        <v>84</v>
      </c>
      <c r="AW674" s="12" t="s">
        <v>32</v>
      </c>
      <c r="AX674" s="12" t="s">
        <v>77</v>
      </c>
      <c r="AY674" s="151" t="s">
        <v>195</v>
      </c>
    </row>
    <row r="675" spans="2:65" s="13" customFormat="1" ht="10.199999999999999">
      <c r="B675" s="156"/>
      <c r="D675" s="150" t="s">
        <v>204</v>
      </c>
      <c r="E675" s="157" t="s">
        <v>1</v>
      </c>
      <c r="F675" s="158" t="s">
        <v>1137</v>
      </c>
      <c r="H675" s="159">
        <v>8.3390000000000004</v>
      </c>
      <c r="I675" s="160"/>
      <c r="L675" s="156"/>
      <c r="M675" s="161"/>
      <c r="T675" s="162"/>
      <c r="AT675" s="157" t="s">
        <v>204</v>
      </c>
      <c r="AU675" s="157" t="s">
        <v>86</v>
      </c>
      <c r="AV675" s="13" t="s">
        <v>86</v>
      </c>
      <c r="AW675" s="13" t="s">
        <v>32</v>
      </c>
      <c r="AX675" s="13" t="s">
        <v>84</v>
      </c>
      <c r="AY675" s="157" t="s">
        <v>195</v>
      </c>
    </row>
    <row r="676" spans="2:65" s="1" customFormat="1" ht="21.75" customHeight="1">
      <c r="B676" s="32"/>
      <c r="C676" s="183" t="s">
        <v>1138</v>
      </c>
      <c r="D676" s="183" t="s">
        <v>612</v>
      </c>
      <c r="E676" s="184" t="s">
        <v>1139</v>
      </c>
      <c r="F676" s="185" t="s">
        <v>1140</v>
      </c>
      <c r="G676" s="186" t="s">
        <v>200</v>
      </c>
      <c r="H676" s="187">
        <v>9.173</v>
      </c>
      <c r="I676" s="188"/>
      <c r="J676" s="189">
        <f>ROUND(I676*H676,2)</f>
        <v>0</v>
      </c>
      <c r="K676" s="185" t="s">
        <v>201</v>
      </c>
      <c r="L676" s="190"/>
      <c r="M676" s="191" t="s">
        <v>1</v>
      </c>
      <c r="N676" s="192" t="s">
        <v>42</v>
      </c>
      <c r="P676" s="145">
        <f>O676*H676</f>
        <v>0</v>
      </c>
      <c r="Q676" s="145">
        <v>8.1999999999999998E-4</v>
      </c>
      <c r="R676" s="145">
        <f>Q676*H676</f>
        <v>7.52186E-3</v>
      </c>
      <c r="S676" s="145">
        <v>0</v>
      </c>
      <c r="T676" s="146">
        <f>S676*H676</f>
        <v>0</v>
      </c>
      <c r="AR676" s="147" t="s">
        <v>394</v>
      </c>
      <c r="AT676" s="147" t="s">
        <v>612</v>
      </c>
      <c r="AU676" s="147" t="s">
        <v>86</v>
      </c>
      <c r="AY676" s="17" t="s">
        <v>195</v>
      </c>
      <c r="BE676" s="148">
        <f>IF(N676="základní",J676,0)</f>
        <v>0</v>
      </c>
      <c r="BF676" s="148">
        <f>IF(N676="snížená",J676,0)</f>
        <v>0</v>
      </c>
      <c r="BG676" s="148">
        <f>IF(N676="zákl. přenesená",J676,0)</f>
        <v>0</v>
      </c>
      <c r="BH676" s="148">
        <f>IF(N676="sníž. přenesená",J676,0)</f>
        <v>0</v>
      </c>
      <c r="BI676" s="148">
        <f>IF(N676="nulová",J676,0)</f>
        <v>0</v>
      </c>
      <c r="BJ676" s="17" t="s">
        <v>84</v>
      </c>
      <c r="BK676" s="148">
        <f>ROUND(I676*H676,2)</f>
        <v>0</v>
      </c>
      <c r="BL676" s="17" t="s">
        <v>300</v>
      </c>
      <c r="BM676" s="147" t="s">
        <v>1141</v>
      </c>
    </row>
    <row r="677" spans="2:65" s="13" customFormat="1" ht="10.199999999999999">
      <c r="B677" s="156"/>
      <c r="D677" s="150" t="s">
        <v>204</v>
      </c>
      <c r="E677" s="157" t="s">
        <v>1</v>
      </c>
      <c r="F677" s="158" t="s">
        <v>1142</v>
      </c>
      <c r="H677" s="159">
        <v>8.3390000000000004</v>
      </c>
      <c r="I677" s="160"/>
      <c r="L677" s="156"/>
      <c r="M677" s="161"/>
      <c r="T677" s="162"/>
      <c r="AT677" s="157" t="s">
        <v>204</v>
      </c>
      <c r="AU677" s="157" t="s">
        <v>86</v>
      </c>
      <c r="AV677" s="13" t="s">
        <v>86</v>
      </c>
      <c r="AW677" s="13" t="s">
        <v>32</v>
      </c>
      <c r="AX677" s="13" t="s">
        <v>84</v>
      </c>
      <c r="AY677" s="157" t="s">
        <v>195</v>
      </c>
    </row>
    <row r="678" spans="2:65" s="13" customFormat="1" ht="10.199999999999999">
      <c r="B678" s="156"/>
      <c r="D678" s="150" t="s">
        <v>204</v>
      </c>
      <c r="F678" s="158" t="s">
        <v>1143</v>
      </c>
      <c r="H678" s="159">
        <v>9.173</v>
      </c>
      <c r="I678" s="160"/>
      <c r="L678" s="156"/>
      <c r="M678" s="161"/>
      <c r="T678" s="162"/>
      <c r="AT678" s="157" t="s">
        <v>204</v>
      </c>
      <c r="AU678" s="157" t="s">
        <v>86</v>
      </c>
      <c r="AV678" s="13" t="s">
        <v>86</v>
      </c>
      <c r="AW678" s="13" t="s">
        <v>4</v>
      </c>
      <c r="AX678" s="13" t="s">
        <v>84</v>
      </c>
      <c r="AY678" s="157" t="s">
        <v>195</v>
      </c>
    </row>
    <row r="679" spans="2:65" s="1" customFormat="1" ht="24.15" customHeight="1">
      <c r="B679" s="32"/>
      <c r="C679" s="136" t="s">
        <v>1144</v>
      </c>
      <c r="D679" s="136" t="s">
        <v>197</v>
      </c>
      <c r="E679" s="137" t="s">
        <v>1145</v>
      </c>
      <c r="F679" s="138" t="s">
        <v>1146</v>
      </c>
      <c r="G679" s="139" t="s">
        <v>237</v>
      </c>
      <c r="H679" s="140">
        <v>3.8519999999999999</v>
      </c>
      <c r="I679" s="141"/>
      <c r="J679" s="142">
        <f>ROUND(I679*H679,2)</f>
        <v>0</v>
      </c>
      <c r="K679" s="138" t="s">
        <v>201</v>
      </c>
      <c r="L679" s="32"/>
      <c r="M679" s="143" t="s">
        <v>1</v>
      </c>
      <c r="N679" s="144" t="s">
        <v>42</v>
      </c>
      <c r="P679" s="145">
        <f>O679*H679</f>
        <v>0</v>
      </c>
      <c r="Q679" s="145">
        <v>0</v>
      </c>
      <c r="R679" s="145">
        <f>Q679*H679</f>
        <v>0</v>
      </c>
      <c r="S679" s="145">
        <v>0</v>
      </c>
      <c r="T679" s="146">
        <f>S679*H679</f>
        <v>0</v>
      </c>
      <c r="AR679" s="147" t="s">
        <v>300</v>
      </c>
      <c r="AT679" s="147" t="s">
        <v>197</v>
      </c>
      <c r="AU679" s="147" t="s">
        <v>86</v>
      </c>
      <c r="AY679" s="17" t="s">
        <v>195</v>
      </c>
      <c r="BE679" s="148">
        <f>IF(N679="základní",J679,0)</f>
        <v>0</v>
      </c>
      <c r="BF679" s="148">
        <f>IF(N679="snížená",J679,0)</f>
        <v>0</v>
      </c>
      <c r="BG679" s="148">
        <f>IF(N679="zákl. přenesená",J679,0)</f>
        <v>0</v>
      </c>
      <c r="BH679" s="148">
        <f>IF(N679="sníž. přenesená",J679,0)</f>
        <v>0</v>
      </c>
      <c r="BI679" s="148">
        <f>IF(N679="nulová",J679,0)</f>
        <v>0</v>
      </c>
      <c r="BJ679" s="17" t="s">
        <v>84</v>
      </c>
      <c r="BK679" s="148">
        <f>ROUND(I679*H679,2)</f>
        <v>0</v>
      </c>
      <c r="BL679" s="17" t="s">
        <v>300</v>
      </c>
      <c r="BM679" s="147" t="s">
        <v>1147</v>
      </c>
    </row>
    <row r="680" spans="2:65" s="11" customFormat="1" ht="22.8" customHeight="1">
      <c r="B680" s="124"/>
      <c r="D680" s="125" t="s">
        <v>76</v>
      </c>
      <c r="E680" s="134" t="s">
        <v>421</v>
      </c>
      <c r="F680" s="134" t="s">
        <v>1148</v>
      </c>
      <c r="I680" s="127"/>
      <c r="J680" s="135">
        <f>BK680</f>
        <v>0</v>
      </c>
      <c r="L680" s="124"/>
      <c r="M680" s="129"/>
      <c r="P680" s="130">
        <f>SUM(P681:P688)</f>
        <v>0</v>
      </c>
      <c r="R680" s="130">
        <f>SUM(R681:R688)</f>
        <v>0</v>
      </c>
      <c r="T680" s="131">
        <f>SUM(T681:T688)</f>
        <v>0</v>
      </c>
      <c r="AR680" s="125" t="s">
        <v>86</v>
      </c>
      <c r="AT680" s="132" t="s">
        <v>76</v>
      </c>
      <c r="AU680" s="132" t="s">
        <v>84</v>
      </c>
      <c r="AY680" s="125" t="s">
        <v>195</v>
      </c>
      <c r="BK680" s="133">
        <f>SUM(BK681:BK688)</f>
        <v>0</v>
      </c>
    </row>
    <row r="681" spans="2:65" s="1" customFormat="1" ht="24.15" customHeight="1">
      <c r="B681" s="32"/>
      <c r="C681" s="136" t="s">
        <v>1149</v>
      </c>
      <c r="D681" s="136" t="s">
        <v>197</v>
      </c>
      <c r="E681" s="137" t="s">
        <v>1150</v>
      </c>
      <c r="F681" s="138" t="s">
        <v>1151</v>
      </c>
      <c r="G681" s="139" t="s">
        <v>244</v>
      </c>
      <c r="H681" s="140">
        <v>9</v>
      </c>
      <c r="I681" s="141"/>
      <c r="J681" s="142">
        <f>ROUND(I681*H681,2)</f>
        <v>0</v>
      </c>
      <c r="K681" s="138" t="s">
        <v>249</v>
      </c>
      <c r="L681" s="32"/>
      <c r="M681" s="143" t="s">
        <v>1</v>
      </c>
      <c r="N681" s="144" t="s">
        <v>42</v>
      </c>
      <c r="P681" s="145">
        <f>O681*H681</f>
        <v>0</v>
      </c>
      <c r="Q681" s="145">
        <v>0</v>
      </c>
      <c r="R681" s="145">
        <f>Q681*H681</f>
        <v>0</v>
      </c>
      <c r="S681" s="145">
        <v>0</v>
      </c>
      <c r="T681" s="146">
        <f>S681*H681</f>
        <v>0</v>
      </c>
      <c r="AR681" s="147" t="s">
        <v>300</v>
      </c>
      <c r="AT681" s="147" t="s">
        <v>197</v>
      </c>
      <c r="AU681" s="147" t="s">
        <v>86</v>
      </c>
      <c r="AY681" s="17" t="s">
        <v>195</v>
      </c>
      <c r="BE681" s="148">
        <f>IF(N681="základní",J681,0)</f>
        <v>0</v>
      </c>
      <c r="BF681" s="148">
        <f>IF(N681="snížená",J681,0)</f>
        <v>0</v>
      </c>
      <c r="BG681" s="148">
        <f>IF(N681="zákl. přenesená",J681,0)</f>
        <v>0</v>
      </c>
      <c r="BH681" s="148">
        <f>IF(N681="sníž. přenesená",J681,0)</f>
        <v>0</v>
      </c>
      <c r="BI681" s="148">
        <f>IF(N681="nulová",J681,0)</f>
        <v>0</v>
      </c>
      <c r="BJ681" s="17" t="s">
        <v>84</v>
      </c>
      <c r="BK681" s="148">
        <f>ROUND(I681*H681,2)</f>
        <v>0</v>
      </c>
      <c r="BL681" s="17" t="s">
        <v>300</v>
      </c>
      <c r="BM681" s="147" t="s">
        <v>1152</v>
      </c>
    </row>
    <row r="682" spans="2:65" s="1" customFormat="1" ht="28.8">
      <c r="B682" s="32"/>
      <c r="D682" s="150" t="s">
        <v>251</v>
      </c>
      <c r="F682" s="170" t="s">
        <v>252</v>
      </c>
      <c r="I682" s="171"/>
      <c r="L682" s="32"/>
      <c r="M682" s="172"/>
      <c r="T682" s="56"/>
      <c r="AT682" s="17" t="s">
        <v>251</v>
      </c>
      <c r="AU682" s="17" t="s">
        <v>86</v>
      </c>
    </row>
    <row r="683" spans="2:65" s="12" customFormat="1" ht="10.199999999999999">
      <c r="B683" s="149"/>
      <c r="D683" s="150" t="s">
        <v>204</v>
      </c>
      <c r="E683" s="151" t="s">
        <v>1</v>
      </c>
      <c r="F683" s="152" t="s">
        <v>1153</v>
      </c>
      <c r="H683" s="151" t="s">
        <v>1</v>
      </c>
      <c r="I683" s="153"/>
      <c r="L683" s="149"/>
      <c r="M683" s="154"/>
      <c r="T683" s="155"/>
      <c r="AT683" s="151" t="s">
        <v>204</v>
      </c>
      <c r="AU683" s="151" t="s">
        <v>86</v>
      </c>
      <c r="AV683" s="12" t="s">
        <v>84</v>
      </c>
      <c r="AW683" s="12" t="s">
        <v>32</v>
      </c>
      <c r="AX683" s="12" t="s">
        <v>77</v>
      </c>
      <c r="AY683" s="151" t="s">
        <v>195</v>
      </c>
    </row>
    <row r="684" spans="2:65" s="13" customFormat="1" ht="10.199999999999999">
      <c r="B684" s="156"/>
      <c r="D684" s="150" t="s">
        <v>204</v>
      </c>
      <c r="E684" s="157" t="s">
        <v>1</v>
      </c>
      <c r="F684" s="158" t="s">
        <v>246</v>
      </c>
      <c r="H684" s="159">
        <v>9</v>
      </c>
      <c r="I684" s="160"/>
      <c r="L684" s="156"/>
      <c r="M684" s="161"/>
      <c r="T684" s="162"/>
      <c r="AT684" s="157" t="s">
        <v>204</v>
      </c>
      <c r="AU684" s="157" t="s">
        <v>86</v>
      </c>
      <c r="AV684" s="13" t="s">
        <v>86</v>
      </c>
      <c r="AW684" s="13" t="s">
        <v>32</v>
      </c>
      <c r="AX684" s="13" t="s">
        <v>84</v>
      </c>
      <c r="AY684" s="157" t="s">
        <v>195</v>
      </c>
    </row>
    <row r="685" spans="2:65" s="1" customFormat="1" ht="33" customHeight="1">
      <c r="B685" s="32"/>
      <c r="C685" s="136" t="s">
        <v>1154</v>
      </c>
      <c r="D685" s="136" t="s">
        <v>197</v>
      </c>
      <c r="E685" s="137" t="s">
        <v>1155</v>
      </c>
      <c r="F685" s="138" t="s">
        <v>1156</v>
      </c>
      <c r="G685" s="139" t="s">
        <v>244</v>
      </c>
      <c r="H685" s="140">
        <v>2</v>
      </c>
      <c r="I685" s="141"/>
      <c r="J685" s="142">
        <f>ROUND(I685*H685,2)</f>
        <v>0</v>
      </c>
      <c r="K685" s="138" t="s">
        <v>249</v>
      </c>
      <c r="L685" s="32"/>
      <c r="M685" s="143" t="s">
        <v>1</v>
      </c>
      <c r="N685" s="144" t="s">
        <v>42</v>
      </c>
      <c r="P685" s="145">
        <f>O685*H685</f>
        <v>0</v>
      </c>
      <c r="Q685" s="145">
        <v>0</v>
      </c>
      <c r="R685" s="145">
        <f>Q685*H685</f>
        <v>0</v>
      </c>
      <c r="S685" s="145">
        <v>0</v>
      </c>
      <c r="T685" s="146">
        <f>S685*H685</f>
        <v>0</v>
      </c>
      <c r="AR685" s="147" t="s">
        <v>300</v>
      </c>
      <c r="AT685" s="147" t="s">
        <v>197</v>
      </c>
      <c r="AU685" s="147" t="s">
        <v>86</v>
      </c>
      <c r="AY685" s="17" t="s">
        <v>195</v>
      </c>
      <c r="BE685" s="148">
        <f>IF(N685="základní",J685,0)</f>
        <v>0</v>
      </c>
      <c r="BF685" s="148">
        <f>IF(N685="snížená",J685,0)</f>
        <v>0</v>
      </c>
      <c r="BG685" s="148">
        <f>IF(N685="zákl. přenesená",J685,0)</f>
        <v>0</v>
      </c>
      <c r="BH685" s="148">
        <f>IF(N685="sníž. přenesená",J685,0)</f>
        <v>0</v>
      </c>
      <c r="BI685" s="148">
        <f>IF(N685="nulová",J685,0)</f>
        <v>0</v>
      </c>
      <c r="BJ685" s="17" t="s">
        <v>84</v>
      </c>
      <c r="BK685" s="148">
        <f>ROUND(I685*H685,2)</f>
        <v>0</v>
      </c>
      <c r="BL685" s="17" t="s">
        <v>300</v>
      </c>
      <c r="BM685" s="147" t="s">
        <v>1157</v>
      </c>
    </row>
    <row r="686" spans="2:65" s="1" customFormat="1" ht="28.8">
      <c r="B686" s="32"/>
      <c r="D686" s="150" t="s">
        <v>251</v>
      </c>
      <c r="F686" s="170" t="s">
        <v>252</v>
      </c>
      <c r="I686" s="171"/>
      <c r="L686" s="32"/>
      <c r="M686" s="172"/>
      <c r="T686" s="56"/>
      <c r="AT686" s="17" t="s">
        <v>251</v>
      </c>
      <c r="AU686" s="17" t="s">
        <v>86</v>
      </c>
    </row>
    <row r="687" spans="2:65" s="12" customFormat="1" ht="10.199999999999999">
      <c r="B687" s="149"/>
      <c r="D687" s="150" t="s">
        <v>204</v>
      </c>
      <c r="E687" s="151" t="s">
        <v>1</v>
      </c>
      <c r="F687" s="152" t="s">
        <v>1158</v>
      </c>
      <c r="H687" s="151" t="s">
        <v>1</v>
      </c>
      <c r="I687" s="153"/>
      <c r="L687" s="149"/>
      <c r="M687" s="154"/>
      <c r="T687" s="155"/>
      <c r="AT687" s="151" t="s">
        <v>204</v>
      </c>
      <c r="AU687" s="151" t="s">
        <v>86</v>
      </c>
      <c r="AV687" s="12" t="s">
        <v>84</v>
      </c>
      <c r="AW687" s="12" t="s">
        <v>32</v>
      </c>
      <c r="AX687" s="12" t="s">
        <v>77</v>
      </c>
      <c r="AY687" s="151" t="s">
        <v>195</v>
      </c>
    </row>
    <row r="688" spans="2:65" s="13" customFormat="1" ht="10.199999999999999">
      <c r="B688" s="156"/>
      <c r="D688" s="150" t="s">
        <v>204</v>
      </c>
      <c r="E688" s="157" t="s">
        <v>1</v>
      </c>
      <c r="F688" s="158" t="s">
        <v>86</v>
      </c>
      <c r="H688" s="159">
        <v>2</v>
      </c>
      <c r="I688" s="160"/>
      <c r="L688" s="156"/>
      <c r="M688" s="161"/>
      <c r="T688" s="162"/>
      <c r="AT688" s="157" t="s">
        <v>204</v>
      </c>
      <c r="AU688" s="157" t="s">
        <v>86</v>
      </c>
      <c r="AV688" s="13" t="s">
        <v>86</v>
      </c>
      <c r="AW688" s="13" t="s">
        <v>32</v>
      </c>
      <c r="AX688" s="13" t="s">
        <v>84</v>
      </c>
      <c r="AY688" s="157" t="s">
        <v>195</v>
      </c>
    </row>
    <row r="689" spans="2:65" s="11" customFormat="1" ht="22.8" customHeight="1">
      <c r="B689" s="124"/>
      <c r="D689" s="125" t="s">
        <v>76</v>
      </c>
      <c r="E689" s="134" t="s">
        <v>1159</v>
      </c>
      <c r="F689" s="134" t="s">
        <v>1160</v>
      </c>
      <c r="I689" s="127"/>
      <c r="J689" s="135">
        <f>BK689</f>
        <v>0</v>
      </c>
      <c r="L689" s="124"/>
      <c r="M689" s="129"/>
      <c r="P689" s="130">
        <f>SUM(P690:P697)</f>
        <v>0</v>
      </c>
      <c r="R689" s="130">
        <f>SUM(R690:R697)</f>
        <v>0.18502732000000002</v>
      </c>
      <c r="T689" s="131">
        <f>SUM(T690:T697)</f>
        <v>0</v>
      </c>
      <c r="AR689" s="125" t="s">
        <v>86</v>
      </c>
      <c r="AT689" s="132" t="s">
        <v>76</v>
      </c>
      <c r="AU689" s="132" t="s">
        <v>84</v>
      </c>
      <c r="AY689" s="125" t="s">
        <v>195</v>
      </c>
      <c r="BK689" s="133">
        <f>SUM(BK690:BK697)</f>
        <v>0</v>
      </c>
    </row>
    <row r="690" spans="2:65" s="1" customFormat="1" ht="16.5" customHeight="1">
      <c r="B690" s="32"/>
      <c r="C690" s="136" t="s">
        <v>1161</v>
      </c>
      <c r="D690" s="136" t="s">
        <v>197</v>
      </c>
      <c r="E690" s="137" t="s">
        <v>1162</v>
      </c>
      <c r="F690" s="138" t="s">
        <v>1163</v>
      </c>
      <c r="G690" s="139" t="s">
        <v>329</v>
      </c>
      <c r="H690" s="140">
        <v>183.8</v>
      </c>
      <c r="I690" s="141"/>
      <c r="J690" s="142">
        <f>ROUND(I690*H690,2)</f>
        <v>0</v>
      </c>
      <c r="K690" s="138" t="s">
        <v>249</v>
      </c>
      <c r="L690" s="32"/>
      <c r="M690" s="143" t="s">
        <v>1</v>
      </c>
      <c r="N690" s="144" t="s">
        <v>42</v>
      </c>
      <c r="P690" s="145">
        <f>O690*H690</f>
        <v>0</v>
      </c>
      <c r="Q690" s="145">
        <v>0</v>
      </c>
      <c r="R690" s="145">
        <f>Q690*H690</f>
        <v>0</v>
      </c>
      <c r="S690" s="145">
        <v>0</v>
      </c>
      <c r="T690" s="146">
        <f>S690*H690</f>
        <v>0</v>
      </c>
      <c r="AR690" s="147" t="s">
        <v>300</v>
      </c>
      <c r="AT690" s="147" t="s">
        <v>197</v>
      </c>
      <c r="AU690" s="147" t="s">
        <v>86</v>
      </c>
      <c r="AY690" s="17" t="s">
        <v>195</v>
      </c>
      <c r="BE690" s="148">
        <f>IF(N690="základní",J690,0)</f>
        <v>0</v>
      </c>
      <c r="BF690" s="148">
        <f>IF(N690="snížená",J690,0)</f>
        <v>0</v>
      </c>
      <c r="BG690" s="148">
        <f>IF(N690="zákl. přenesená",J690,0)</f>
        <v>0</v>
      </c>
      <c r="BH690" s="148">
        <f>IF(N690="sníž. přenesená",J690,0)</f>
        <v>0</v>
      </c>
      <c r="BI690" s="148">
        <f>IF(N690="nulová",J690,0)</f>
        <v>0</v>
      </c>
      <c r="BJ690" s="17" t="s">
        <v>84</v>
      </c>
      <c r="BK690" s="148">
        <f>ROUND(I690*H690,2)</f>
        <v>0</v>
      </c>
      <c r="BL690" s="17" t="s">
        <v>300</v>
      </c>
      <c r="BM690" s="147" t="s">
        <v>1164</v>
      </c>
    </row>
    <row r="691" spans="2:65" s="1" customFormat="1" ht="28.8">
      <c r="B691" s="32"/>
      <c r="D691" s="150" t="s">
        <v>251</v>
      </c>
      <c r="F691" s="170" t="s">
        <v>252</v>
      </c>
      <c r="I691" s="171"/>
      <c r="L691" s="32"/>
      <c r="M691" s="172"/>
      <c r="T691" s="56"/>
      <c r="AT691" s="17" t="s">
        <v>251</v>
      </c>
      <c r="AU691" s="17" t="s">
        <v>86</v>
      </c>
    </row>
    <row r="692" spans="2:65" s="12" customFormat="1" ht="10.199999999999999">
      <c r="B692" s="149"/>
      <c r="D692" s="150" t="s">
        <v>204</v>
      </c>
      <c r="E692" s="151" t="s">
        <v>1</v>
      </c>
      <c r="F692" s="152" t="s">
        <v>1165</v>
      </c>
      <c r="H692" s="151" t="s">
        <v>1</v>
      </c>
      <c r="I692" s="153"/>
      <c r="L692" s="149"/>
      <c r="M692" s="154"/>
      <c r="T692" s="155"/>
      <c r="AT692" s="151" t="s">
        <v>204</v>
      </c>
      <c r="AU692" s="151" t="s">
        <v>86</v>
      </c>
      <c r="AV692" s="12" t="s">
        <v>84</v>
      </c>
      <c r="AW692" s="12" t="s">
        <v>32</v>
      </c>
      <c r="AX692" s="12" t="s">
        <v>77</v>
      </c>
      <c r="AY692" s="151" t="s">
        <v>195</v>
      </c>
    </row>
    <row r="693" spans="2:65" s="13" customFormat="1" ht="10.199999999999999">
      <c r="B693" s="156"/>
      <c r="D693" s="150" t="s">
        <v>204</v>
      </c>
      <c r="E693" s="157" t="s">
        <v>1</v>
      </c>
      <c r="F693" s="158" t="s">
        <v>1166</v>
      </c>
      <c r="H693" s="159">
        <v>183.8</v>
      </c>
      <c r="I693" s="160"/>
      <c r="L693" s="156"/>
      <c r="M693" s="161"/>
      <c r="T693" s="162"/>
      <c r="AT693" s="157" t="s">
        <v>204</v>
      </c>
      <c r="AU693" s="157" t="s">
        <v>86</v>
      </c>
      <c r="AV693" s="13" t="s">
        <v>86</v>
      </c>
      <c r="AW693" s="13" t="s">
        <v>32</v>
      </c>
      <c r="AX693" s="13" t="s">
        <v>84</v>
      </c>
      <c r="AY693" s="157" t="s">
        <v>195</v>
      </c>
    </row>
    <row r="694" spans="2:65" s="1" customFormat="1" ht="21.75" customHeight="1">
      <c r="B694" s="32"/>
      <c r="C694" s="183" t="s">
        <v>1167</v>
      </c>
      <c r="D694" s="183" t="s">
        <v>612</v>
      </c>
      <c r="E694" s="184" t="s">
        <v>1168</v>
      </c>
      <c r="F694" s="185" t="s">
        <v>1169</v>
      </c>
      <c r="G694" s="186" t="s">
        <v>214</v>
      </c>
      <c r="H694" s="187">
        <v>0.32300000000000001</v>
      </c>
      <c r="I694" s="188"/>
      <c r="J694" s="189">
        <f>ROUND(I694*H694,2)</f>
        <v>0</v>
      </c>
      <c r="K694" s="185" t="s">
        <v>201</v>
      </c>
      <c r="L694" s="190"/>
      <c r="M694" s="191" t="s">
        <v>1</v>
      </c>
      <c r="N694" s="192" t="s">
        <v>42</v>
      </c>
      <c r="P694" s="145">
        <f>O694*H694</f>
        <v>0</v>
      </c>
      <c r="Q694" s="145">
        <v>0.55000000000000004</v>
      </c>
      <c r="R694" s="145">
        <f>Q694*H694</f>
        <v>0.17765000000000003</v>
      </c>
      <c r="S694" s="145">
        <v>0</v>
      </c>
      <c r="T694" s="146">
        <f>S694*H694</f>
        <v>0</v>
      </c>
      <c r="AR694" s="147" t="s">
        <v>394</v>
      </c>
      <c r="AT694" s="147" t="s">
        <v>612</v>
      </c>
      <c r="AU694" s="147" t="s">
        <v>86</v>
      </c>
      <c r="AY694" s="17" t="s">
        <v>195</v>
      </c>
      <c r="BE694" s="148">
        <f>IF(N694="základní",J694,0)</f>
        <v>0</v>
      </c>
      <c r="BF694" s="148">
        <f>IF(N694="snížená",J694,0)</f>
        <v>0</v>
      </c>
      <c r="BG694" s="148">
        <f>IF(N694="zákl. přenesená",J694,0)</f>
        <v>0</v>
      </c>
      <c r="BH694" s="148">
        <f>IF(N694="sníž. přenesená",J694,0)</f>
        <v>0</v>
      </c>
      <c r="BI694" s="148">
        <f>IF(N694="nulová",J694,0)</f>
        <v>0</v>
      </c>
      <c r="BJ694" s="17" t="s">
        <v>84</v>
      </c>
      <c r="BK694" s="148">
        <f>ROUND(I694*H694,2)</f>
        <v>0</v>
      </c>
      <c r="BL694" s="17" t="s">
        <v>300</v>
      </c>
      <c r="BM694" s="147" t="s">
        <v>1170</v>
      </c>
    </row>
    <row r="695" spans="2:65" s="13" customFormat="1" ht="10.199999999999999">
      <c r="B695" s="156"/>
      <c r="D695" s="150" t="s">
        <v>204</v>
      </c>
      <c r="E695" s="157" t="s">
        <v>1</v>
      </c>
      <c r="F695" s="158" t="s">
        <v>1171</v>
      </c>
      <c r="H695" s="159">
        <v>0.32300000000000001</v>
      </c>
      <c r="I695" s="160"/>
      <c r="L695" s="156"/>
      <c r="M695" s="161"/>
      <c r="T695" s="162"/>
      <c r="AT695" s="157" t="s">
        <v>204</v>
      </c>
      <c r="AU695" s="157" t="s">
        <v>86</v>
      </c>
      <c r="AV695" s="13" t="s">
        <v>86</v>
      </c>
      <c r="AW695" s="13" t="s">
        <v>32</v>
      </c>
      <c r="AX695" s="13" t="s">
        <v>84</v>
      </c>
      <c r="AY695" s="157" t="s">
        <v>195</v>
      </c>
    </row>
    <row r="696" spans="2:65" s="1" customFormat="1" ht="24.15" customHeight="1">
      <c r="B696" s="32"/>
      <c r="C696" s="136" t="s">
        <v>1172</v>
      </c>
      <c r="D696" s="136" t="s">
        <v>197</v>
      </c>
      <c r="E696" s="137" t="s">
        <v>1173</v>
      </c>
      <c r="F696" s="138" t="s">
        <v>1174</v>
      </c>
      <c r="G696" s="139" t="s">
        <v>214</v>
      </c>
      <c r="H696" s="140">
        <v>0.32300000000000001</v>
      </c>
      <c r="I696" s="141"/>
      <c r="J696" s="142">
        <f>ROUND(I696*H696,2)</f>
        <v>0</v>
      </c>
      <c r="K696" s="138" t="s">
        <v>201</v>
      </c>
      <c r="L696" s="32"/>
      <c r="M696" s="143" t="s">
        <v>1</v>
      </c>
      <c r="N696" s="144" t="s">
        <v>42</v>
      </c>
      <c r="P696" s="145">
        <f>O696*H696</f>
        <v>0</v>
      </c>
      <c r="Q696" s="145">
        <v>2.2839999999999999E-2</v>
      </c>
      <c r="R696" s="145">
        <f>Q696*H696</f>
        <v>7.3773199999999997E-3</v>
      </c>
      <c r="S696" s="145">
        <v>0</v>
      </c>
      <c r="T696" s="146">
        <f>S696*H696</f>
        <v>0</v>
      </c>
      <c r="AR696" s="147" t="s">
        <v>300</v>
      </c>
      <c r="AT696" s="147" t="s">
        <v>197</v>
      </c>
      <c r="AU696" s="147" t="s">
        <v>86</v>
      </c>
      <c r="AY696" s="17" t="s">
        <v>195</v>
      </c>
      <c r="BE696" s="148">
        <f>IF(N696="základní",J696,0)</f>
        <v>0</v>
      </c>
      <c r="BF696" s="148">
        <f>IF(N696="snížená",J696,0)</f>
        <v>0</v>
      </c>
      <c r="BG696" s="148">
        <f>IF(N696="zákl. přenesená",J696,0)</f>
        <v>0</v>
      </c>
      <c r="BH696" s="148">
        <f>IF(N696="sníž. přenesená",J696,0)</f>
        <v>0</v>
      </c>
      <c r="BI696" s="148">
        <f>IF(N696="nulová",J696,0)</f>
        <v>0</v>
      </c>
      <c r="BJ696" s="17" t="s">
        <v>84</v>
      </c>
      <c r="BK696" s="148">
        <f>ROUND(I696*H696,2)</f>
        <v>0</v>
      </c>
      <c r="BL696" s="17" t="s">
        <v>300</v>
      </c>
      <c r="BM696" s="147" t="s">
        <v>1175</v>
      </c>
    </row>
    <row r="697" spans="2:65" s="1" customFormat="1" ht="24.15" customHeight="1">
      <c r="B697" s="32"/>
      <c r="C697" s="136" t="s">
        <v>1176</v>
      </c>
      <c r="D697" s="136" t="s">
        <v>197</v>
      </c>
      <c r="E697" s="137" t="s">
        <v>1177</v>
      </c>
      <c r="F697" s="138" t="s">
        <v>1178</v>
      </c>
      <c r="G697" s="139" t="s">
        <v>237</v>
      </c>
      <c r="H697" s="140">
        <v>0.185</v>
      </c>
      <c r="I697" s="141"/>
      <c r="J697" s="142">
        <f>ROUND(I697*H697,2)</f>
        <v>0</v>
      </c>
      <c r="K697" s="138" t="s">
        <v>201</v>
      </c>
      <c r="L697" s="32"/>
      <c r="M697" s="143" t="s">
        <v>1</v>
      </c>
      <c r="N697" s="144" t="s">
        <v>42</v>
      </c>
      <c r="P697" s="145">
        <f>O697*H697</f>
        <v>0</v>
      </c>
      <c r="Q697" s="145">
        <v>0</v>
      </c>
      <c r="R697" s="145">
        <f>Q697*H697</f>
        <v>0</v>
      </c>
      <c r="S697" s="145">
        <v>0</v>
      </c>
      <c r="T697" s="146">
        <f>S697*H697</f>
        <v>0</v>
      </c>
      <c r="AR697" s="147" t="s">
        <v>300</v>
      </c>
      <c r="AT697" s="147" t="s">
        <v>197</v>
      </c>
      <c r="AU697" s="147" t="s">
        <v>86</v>
      </c>
      <c r="AY697" s="17" t="s">
        <v>195</v>
      </c>
      <c r="BE697" s="148">
        <f>IF(N697="základní",J697,0)</f>
        <v>0</v>
      </c>
      <c r="BF697" s="148">
        <f>IF(N697="snížená",J697,0)</f>
        <v>0</v>
      </c>
      <c r="BG697" s="148">
        <f>IF(N697="zákl. přenesená",J697,0)</f>
        <v>0</v>
      </c>
      <c r="BH697" s="148">
        <f>IF(N697="sníž. přenesená",J697,0)</f>
        <v>0</v>
      </c>
      <c r="BI697" s="148">
        <f>IF(N697="nulová",J697,0)</f>
        <v>0</v>
      </c>
      <c r="BJ697" s="17" t="s">
        <v>84</v>
      </c>
      <c r="BK697" s="148">
        <f>ROUND(I697*H697,2)</f>
        <v>0</v>
      </c>
      <c r="BL697" s="17" t="s">
        <v>300</v>
      </c>
      <c r="BM697" s="147" t="s">
        <v>1179</v>
      </c>
    </row>
    <row r="698" spans="2:65" s="11" customFormat="1" ht="22.8" customHeight="1">
      <c r="B698" s="124"/>
      <c r="D698" s="125" t="s">
        <v>76</v>
      </c>
      <c r="E698" s="134" t="s">
        <v>444</v>
      </c>
      <c r="F698" s="134" t="s">
        <v>445</v>
      </c>
      <c r="I698" s="127"/>
      <c r="J698" s="135">
        <f>BK698</f>
        <v>0</v>
      </c>
      <c r="L698" s="124"/>
      <c r="M698" s="129"/>
      <c r="P698" s="130">
        <f>SUM(P699:P720)</f>
        <v>0</v>
      </c>
      <c r="R698" s="130">
        <f>SUM(R699:R720)</f>
        <v>0.743896</v>
      </c>
      <c r="T698" s="131">
        <f>SUM(T699:T720)</f>
        <v>0</v>
      </c>
      <c r="AR698" s="125" t="s">
        <v>86</v>
      </c>
      <c r="AT698" s="132" t="s">
        <v>76</v>
      </c>
      <c r="AU698" s="132" t="s">
        <v>84</v>
      </c>
      <c r="AY698" s="125" t="s">
        <v>195</v>
      </c>
      <c r="BK698" s="133">
        <f>SUM(BK699:BK720)</f>
        <v>0</v>
      </c>
    </row>
    <row r="699" spans="2:65" s="1" customFormat="1" ht="24.15" customHeight="1">
      <c r="B699" s="32"/>
      <c r="C699" s="136" t="s">
        <v>1180</v>
      </c>
      <c r="D699" s="136" t="s">
        <v>197</v>
      </c>
      <c r="E699" s="137" t="s">
        <v>1181</v>
      </c>
      <c r="F699" s="138" t="s">
        <v>1182</v>
      </c>
      <c r="G699" s="139" t="s">
        <v>329</v>
      </c>
      <c r="H699" s="140">
        <v>91.9</v>
      </c>
      <c r="I699" s="141"/>
      <c r="J699" s="142">
        <f>ROUND(I699*H699,2)</f>
        <v>0</v>
      </c>
      <c r="K699" s="138" t="s">
        <v>201</v>
      </c>
      <c r="L699" s="32"/>
      <c r="M699" s="143" t="s">
        <v>1</v>
      </c>
      <c r="N699" s="144" t="s">
        <v>42</v>
      </c>
      <c r="P699" s="145">
        <f>O699*H699</f>
        <v>0</v>
      </c>
      <c r="Q699" s="145">
        <v>1.3799999999999999E-3</v>
      </c>
      <c r="R699" s="145">
        <f>Q699*H699</f>
        <v>0.12682199999999999</v>
      </c>
      <c r="S699" s="145">
        <v>0</v>
      </c>
      <c r="T699" s="146">
        <f>S699*H699</f>
        <v>0</v>
      </c>
      <c r="AR699" s="147" t="s">
        <v>300</v>
      </c>
      <c r="AT699" s="147" t="s">
        <v>197</v>
      </c>
      <c r="AU699" s="147" t="s">
        <v>86</v>
      </c>
      <c r="AY699" s="17" t="s">
        <v>195</v>
      </c>
      <c r="BE699" s="148">
        <f>IF(N699="základní",J699,0)</f>
        <v>0</v>
      </c>
      <c r="BF699" s="148">
        <f>IF(N699="snížená",J699,0)</f>
        <v>0</v>
      </c>
      <c r="BG699" s="148">
        <f>IF(N699="zákl. přenesená",J699,0)</f>
        <v>0</v>
      </c>
      <c r="BH699" s="148">
        <f>IF(N699="sníž. přenesená",J699,0)</f>
        <v>0</v>
      </c>
      <c r="BI699" s="148">
        <f>IF(N699="nulová",J699,0)</f>
        <v>0</v>
      </c>
      <c r="BJ699" s="17" t="s">
        <v>84</v>
      </c>
      <c r="BK699" s="148">
        <f>ROUND(I699*H699,2)</f>
        <v>0</v>
      </c>
      <c r="BL699" s="17" t="s">
        <v>300</v>
      </c>
      <c r="BM699" s="147" t="s">
        <v>1183</v>
      </c>
    </row>
    <row r="700" spans="2:65" s="12" customFormat="1" ht="10.199999999999999">
      <c r="B700" s="149"/>
      <c r="D700" s="150" t="s">
        <v>204</v>
      </c>
      <c r="E700" s="151" t="s">
        <v>1</v>
      </c>
      <c r="F700" s="152" t="s">
        <v>1165</v>
      </c>
      <c r="H700" s="151" t="s">
        <v>1</v>
      </c>
      <c r="I700" s="153"/>
      <c r="L700" s="149"/>
      <c r="M700" s="154"/>
      <c r="T700" s="155"/>
      <c r="AT700" s="151" t="s">
        <v>204</v>
      </c>
      <c r="AU700" s="151" t="s">
        <v>86</v>
      </c>
      <c r="AV700" s="12" t="s">
        <v>84</v>
      </c>
      <c r="AW700" s="12" t="s">
        <v>32</v>
      </c>
      <c r="AX700" s="12" t="s">
        <v>77</v>
      </c>
      <c r="AY700" s="151" t="s">
        <v>195</v>
      </c>
    </row>
    <row r="701" spans="2:65" s="12" customFormat="1" ht="10.199999999999999">
      <c r="B701" s="149"/>
      <c r="D701" s="150" t="s">
        <v>204</v>
      </c>
      <c r="E701" s="151" t="s">
        <v>1</v>
      </c>
      <c r="F701" s="152" t="s">
        <v>1184</v>
      </c>
      <c r="H701" s="151" t="s">
        <v>1</v>
      </c>
      <c r="I701" s="153"/>
      <c r="L701" s="149"/>
      <c r="M701" s="154"/>
      <c r="T701" s="155"/>
      <c r="AT701" s="151" t="s">
        <v>204</v>
      </c>
      <c r="AU701" s="151" t="s">
        <v>86</v>
      </c>
      <c r="AV701" s="12" t="s">
        <v>84</v>
      </c>
      <c r="AW701" s="12" t="s">
        <v>32</v>
      </c>
      <c r="AX701" s="12" t="s">
        <v>77</v>
      </c>
      <c r="AY701" s="151" t="s">
        <v>195</v>
      </c>
    </row>
    <row r="702" spans="2:65" s="13" customFormat="1" ht="10.199999999999999">
      <c r="B702" s="156"/>
      <c r="D702" s="150" t="s">
        <v>204</v>
      </c>
      <c r="E702" s="157" t="s">
        <v>1</v>
      </c>
      <c r="F702" s="158" t="s">
        <v>1185</v>
      </c>
      <c r="H702" s="159">
        <v>91.9</v>
      </c>
      <c r="I702" s="160"/>
      <c r="L702" s="156"/>
      <c r="M702" s="161"/>
      <c r="T702" s="162"/>
      <c r="AT702" s="157" t="s">
        <v>204</v>
      </c>
      <c r="AU702" s="157" t="s">
        <v>86</v>
      </c>
      <c r="AV702" s="13" t="s">
        <v>86</v>
      </c>
      <c r="AW702" s="13" t="s">
        <v>32</v>
      </c>
      <c r="AX702" s="13" t="s">
        <v>84</v>
      </c>
      <c r="AY702" s="157" t="s">
        <v>195</v>
      </c>
    </row>
    <row r="703" spans="2:65" s="1" customFormat="1" ht="33" customHeight="1">
      <c r="B703" s="32"/>
      <c r="C703" s="136" t="s">
        <v>1186</v>
      </c>
      <c r="D703" s="136" t="s">
        <v>197</v>
      </c>
      <c r="E703" s="137" t="s">
        <v>1187</v>
      </c>
      <c r="F703" s="138" t="s">
        <v>1188</v>
      </c>
      <c r="G703" s="139" t="s">
        <v>329</v>
      </c>
      <c r="H703" s="140">
        <v>45.2</v>
      </c>
      <c r="I703" s="141"/>
      <c r="J703" s="142">
        <f>ROUND(I703*H703,2)</f>
        <v>0</v>
      </c>
      <c r="K703" s="138" t="s">
        <v>201</v>
      </c>
      <c r="L703" s="32"/>
      <c r="M703" s="143" t="s">
        <v>1</v>
      </c>
      <c r="N703" s="144" t="s">
        <v>42</v>
      </c>
      <c r="P703" s="145">
        <f>O703*H703</f>
        <v>0</v>
      </c>
      <c r="Q703" s="145">
        <v>4.3699999999999998E-3</v>
      </c>
      <c r="R703" s="145">
        <f>Q703*H703</f>
        <v>0.19752400000000001</v>
      </c>
      <c r="S703" s="145">
        <v>0</v>
      </c>
      <c r="T703" s="146">
        <f>S703*H703</f>
        <v>0</v>
      </c>
      <c r="AR703" s="147" t="s">
        <v>300</v>
      </c>
      <c r="AT703" s="147" t="s">
        <v>197</v>
      </c>
      <c r="AU703" s="147" t="s">
        <v>86</v>
      </c>
      <c r="AY703" s="17" t="s">
        <v>195</v>
      </c>
      <c r="BE703" s="148">
        <f>IF(N703="základní",J703,0)</f>
        <v>0</v>
      </c>
      <c r="BF703" s="148">
        <f>IF(N703="snížená",J703,0)</f>
        <v>0</v>
      </c>
      <c r="BG703" s="148">
        <f>IF(N703="zákl. přenesená",J703,0)</f>
        <v>0</v>
      </c>
      <c r="BH703" s="148">
        <f>IF(N703="sníž. přenesená",J703,0)</f>
        <v>0</v>
      </c>
      <c r="BI703" s="148">
        <f>IF(N703="nulová",J703,0)</f>
        <v>0</v>
      </c>
      <c r="BJ703" s="17" t="s">
        <v>84</v>
      </c>
      <c r="BK703" s="148">
        <f>ROUND(I703*H703,2)</f>
        <v>0</v>
      </c>
      <c r="BL703" s="17" t="s">
        <v>300</v>
      </c>
      <c r="BM703" s="147" t="s">
        <v>1189</v>
      </c>
    </row>
    <row r="704" spans="2:65" s="12" customFormat="1" ht="10.199999999999999">
      <c r="B704" s="149"/>
      <c r="D704" s="150" t="s">
        <v>204</v>
      </c>
      <c r="E704" s="151" t="s">
        <v>1</v>
      </c>
      <c r="F704" s="152" t="s">
        <v>1190</v>
      </c>
      <c r="H704" s="151" t="s">
        <v>1</v>
      </c>
      <c r="I704" s="153"/>
      <c r="L704" s="149"/>
      <c r="M704" s="154"/>
      <c r="T704" s="155"/>
      <c r="AT704" s="151" t="s">
        <v>204</v>
      </c>
      <c r="AU704" s="151" t="s">
        <v>86</v>
      </c>
      <c r="AV704" s="12" t="s">
        <v>84</v>
      </c>
      <c r="AW704" s="12" t="s">
        <v>32</v>
      </c>
      <c r="AX704" s="12" t="s">
        <v>77</v>
      </c>
      <c r="AY704" s="151" t="s">
        <v>195</v>
      </c>
    </row>
    <row r="705" spans="2:65" s="13" customFormat="1" ht="10.199999999999999">
      <c r="B705" s="156"/>
      <c r="D705" s="150" t="s">
        <v>204</v>
      </c>
      <c r="E705" s="157" t="s">
        <v>1</v>
      </c>
      <c r="F705" s="158" t="s">
        <v>1191</v>
      </c>
      <c r="H705" s="159">
        <v>45.2</v>
      </c>
      <c r="I705" s="160"/>
      <c r="L705" s="156"/>
      <c r="M705" s="161"/>
      <c r="T705" s="162"/>
      <c r="AT705" s="157" t="s">
        <v>204</v>
      </c>
      <c r="AU705" s="157" t="s">
        <v>86</v>
      </c>
      <c r="AV705" s="13" t="s">
        <v>86</v>
      </c>
      <c r="AW705" s="13" t="s">
        <v>32</v>
      </c>
      <c r="AX705" s="13" t="s">
        <v>84</v>
      </c>
      <c r="AY705" s="157" t="s">
        <v>195</v>
      </c>
    </row>
    <row r="706" spans="2:65" s="1" customFormat="1" ht="33" customHeight="1">
      <c r="B706" s="32"/>
      <c r="C706" s="136" t="s">
        <v>1192</v>
      </c>
      <c r="D706" s="136" t="s">
        <v>197</v>
      </c>
      <c r="E706" s="137" t="s">
        <v>1193</v>
      </c>
      <c r="F706" s="138" t="s">
        <v>1194</v>
      </c>
      <c r="G706" s="139" t="s">
        <v>329</v>
      </c>
      <c r="H706" s="140">
        <v>27.4</v>
      </c>
      <c r="I706" s="141"/>
      <c r="J706" s="142">
        <f>ROUND(I706*H706,2)</f>
        <v>0</v>
      </c>
      <c r="K706" s="138" t="s">
        <v>201</v>
      </c>
      <c r="L706" s="32"/>
      <c r="M706" s="143" t="s">
        <v>1</v>
      </c>
      <c r="N706" s="144" t="s">
        <v>42</v>
      </c>
      <c r="P706" s="145">
        <f>O706*H706</f>
        <v>0</v>
      </c>
      <c r="Q706" s="145">
        <v>5.8399999999999997E-3</v>
      </c>
      <c r="R706" s="145">
        <f>Q706*H706</f>
        <v>0.16001599999999999</v>
      </c>
      <c r="S706" s="145">
        <v>0</v>
      </c>
      <c r="T706" s="146">
        <f>S706*H706</f>
        <v>0</v>
      </c>
      <c r="AR706" s="147" t="s">
        <v>300</v>
      </c>
      <c r="AT706" s="147" t="s">
        <v>197</v>
      </c>
      <c r="AU706" s="147" t="s">
        <v>86</v>
      </c>
      <c r="AY706" s="17" t="s">
        <v>195</v>
      </c>
      <c r="BE706" s="148">
        <f>IF(N706="základní",J706,0)</f>
        <v>0</v>
      </c>
      <c r="BF706" s="148">
        <f>IF(N706="snížená",J706,0)</f>
        <v>0</v>
      </c>
      <c r="BG706" s="148">
        <f>IF(N706="zákl. přenesená",J706,0)</f>
        <v>0</v>
      </c>
      <c r="BH706" s="148">
        <f>IF(N706="sníž. přenesená",J706,0)</f>
        <v>0</v>
      </c>
      <c r="BI706" s="148">
        <f>IF(N706="nulová",J706,0)</f>
        <v>0</v>
      </c>
      <c r="BJ706" s="17" t="s">
        <v>84</v>
      </c>
      <c r="BK706" s="148">
        <f>ROUND(I706*H706,2)</f>
        <v>0</v>
      </c>
      <c r="BL706" s="17" t="s">
        <v>300</v>
      </c>
      <c r="BM706" s="147" t="s">
        <v>1195</v>
      </c>
    </row>
    <row r="707" spans="2:65" s="12" customFormat="1" ht="10.199999999999999">
      <c r="B707" s="149"/>
      <c r="D707" s="150" t="s">
        <v>204</v>
      </c>
      <c r="E707" s="151" t="s">
        <v>1</v>
      </c>
      <c r="F707" s="152" t="s">
        <v>1196</v>
      </c>
      <c r="H707" s="151" t="s">
        <v>1</v>
      </c>
      <c r="I707" s="153"/>
      <c r="L707" s="149"/>
      <c r="M707" s="154"/>
      <c r="T707" s="155"/>
      <c r="AT707" s="151" t="s">
        <v>204</v>
      </c>
      <c r="AU707" s="151" t="s">
        <v>86</v>
      </c>
      <c r="AV707" s="12" t="s">
        <v>84</v>
      </c>
      <c r="AW707" s="12" t="s">
        <v>32</v>
      </c>
      <c r="AX707" s="12" t="s">
        <v>77</v>
      </c>
      <c r="AY707" s="151" t="s">
        <v>195</v>
      </c>
    </row>
    <row r="708" spans="2:65" s="12" customFormat="1" ht="10.199999999999999">
      <c r="B708" s="149"/>
      <c r="D708" s="150" t="s">
        <v>204</v>
      </c>
      <c r="E708" s="151" t="s">
        <v>1</v>
      </c>
      <c r="F708" s="152" t="s">
        <v>1197</v>
      </c>
      <c r="H708" s="151" t="s">
        <v>1</v>
      </c>
      <c r="I708" s="153"/>
      <c r="L708" s="149"/>
      <c r="M708" s="154"/>
      <c r="T708" s="155"/>
      <c r="AT708" s="151" t="s">
        <v>204</v>
      </c>
      <c r="AU708" s="151" t="s">
        <v>86</v>
      </c>
      <c r="AV708" s="12" t="s">
        <v>84</v>
      </c>
      <c r="AW708" s="12" t="s">
        <v>32</v>
      </c>
      <c r="AX708" s="12" t="s">
        <v>77</v>
      </c>
      <c r="AY708" s="151" t="s">
        <v>195</v>
      </c>
    </row>
    <row r="709" spans="2:65" s="13" customFormat="1" ht="10.199999999999999">
      <c r="B709" s="156"/>
      <c r="D709" s="150" t="s">
        <v>204</v>
      </c>
      <c r="E709" s="157" t="s">
        <v>1</v>
      </c>
      <c r="F709" s="158" t="s">
        <v>1198</v>
      </c>
      <c r="H709" s="159">
        <v>27.4</v>
      </c>
      <c r="I709" s="160"/>
      <c r="L709" s="156"/>
      <c r="M709" s="161"/>
      <c r="T709" s="162"/>
      <c r="AT709" s="157" t="s">
        <v>204</v>
      </c>
      <c r="AU709" s="157" t="s">
        <v>86</v>
      </c>
      <c r="AV709" s="13" t="s">
        <v>86</v>
      </c>
      <c r="AW709" s="13" t="s">
        <v>32</v>
      </c>
      <c r="AX709" s="13" t="s">
        <v>84</v>
      </c>
      <c r="AY709" s="157" t="s">
        <v>195</v>
      </c>
    </row>
    <row r="710" spans="2:65" s="1" customFormat="1" ht="24.15" customHeight="1">
      <c r="B710" s="32"/>
      <c r="C710" s="136" t="s">
        <v>1199</v>
      </c>
      <c r="D710" s="136" t="s">
        <v>197</v>
      </c>
      <c r="E710" s="137" t="s">
        <v>1200</v>
      </c>
      <c r="F710" s="138" t="s">
        <v>1201</v>
      </c>
      <c r="G710" s="139" t="s">
        <v>329</v>
      </c>
      <c r="H710" s="140">
        <v>39.6</v>
      </c>
      <c r="I710" s="141"/>
      <c r="J710" s="142">
        <f>ROUND(I710*H710,2)</f>
        <v>0</v>
      </c>
      <c r="K710" s="138" t="s">
        <v>201</v>
      </c>
      <c r="L710" s="32"/>
      <c r="M710" s="143" t="s">
        <v>1</v>
      </c>
      <c r="N710" s="144" t="s">
        <v>42</v>
      </c>
      <c r="P710" s="145">
        <f>O710*H710</f>
        <v>0</v>
      </c>
      <c r="Q710" s="145">
        <v>2.2599999999999999E-3</v>
      </c>
      <c r="R710" s="145">
        <f>Q710*H710</f>
        <v>8.9495999999999992E-2</v>
      </c>
      <c r="S710" s="145">
        <v>0</v>
      </c>
      <c r="T710" s="146">
        <f>S710*H710</f>
        <v>0</v>
      </c>
      <c r="AR710" s="147" t="s">
        <v>300</v>
      </c>
      <c r="AT710" s="147" t="s">
        <v>197</v>
      </c>
      <c r="AU710" s="147" t="s">
        <v>86</v>
      </c>
      <c r="AY710" s="17" t="s">
        <v>195</v>
      </c>
      <c r="BE710" s="148">
        <f>IF(N710="základní",J710,0)</f>
        <v>0</v>
      </c>
      <c r="BF710" s="148">
        <f>IF(N710="snížená",J710,0)</f>
        <v>0</v>
      </c>
      <c r="BG710" s="148">
        <f>IF(N710="zákl. přenesená",J710,0)</f>
        <v>0</v>
      </c>
      <c r="BH710" s="148">
        <f>IF(N710="sníž. přenesená",J710,0)</f>
        <v>0</v>
      </c>
      <c r="BI710" s="148">
        <f>IF(N710="nulová",J710,0)</f>
        <v>0</v>
      </c>
      <c r="BJ710" s="17" t="s">
        <v>84</v>
      </c>
      <c r="BK710" s="148">
        <f>ROUND(I710*H710,2)</f>
        <v>0</v>
      </c>
      <c r="BL710" s="17" t="s">
        <v>300</v>
      </c>
      <c r="BM710" s="147" t="s">
        <v>1202</v>
      </c>
    </row>
    <row r="711" spans="2:65" s="12" customFormat="1" ht="10.199999999999999">
      <c r="B711" s="149"/>
      <c r="D711" s="150" t="s">
        <v>204</v>
      </c>
      <c r="E711" s="151" t="s">
        <v>1</v>
      </c>
      <c r="F711" s="152" t="s">
        <v>915</v>
      </c>
      <c r="H711" s="151" t="s">
        <v>1</v>
      </c>
      <c r="I711" s="153"/>
      <c r="L711" s="149"/>
      <c r="M711" s="154"/>
      <c r="T711" s="155"/>
      <c r="AT711" s="151" t="s">
        <v>204</v>
      </c>
      <c r="AU711" s="151" t="s">
        <v>86</v>
      </c>
      <c r="AV711" s="12" t="s">
        <v>84</v>
      </c>
      <c r="AW711" s="12" t="s">
        <v>32</v>
      </c>
      <c r="AX711" s="12" t="s">
        <v>77</v>
      </c>
      <c r="AY711" s="151" t="s">
        <v>195</v>
      </c>
    </row>
    <row r="712" spans="2:65" s="12" customFormat="1" ht="10.199999999999999">
      <c r="B712" s="149"/>
      <c r="D712" s="150" t="s">
        <v>204</v>
      </c>
      <c r="E712" s="151" t="s">
        <v>1</v>
      </c>
      <c r="F712" s="152" t="s">
        <v>1203</v>
      </c>
      <c r="H712" s="151" t="s">
        <v>1</v>
      </c>
      <c r="I712" s="153"/>
      <c r="L712" s="149"/>
      <c r="M712" s="154"/>
      <c r="T712" s="155"/>
      <c r="AT712" s="151" t="s">
        <v>204</v>
      </c>
      <c r="AU712" s="151" t="s">
        <v>86</v>
      </c>
      <c r="AV712" s="12" t="s">
        <v>84</v>
      </c>
      <c r="AW712" s="12" t="s">
        <v>32</v>
      </c>
      <c r="AX712" s="12" t="s">
        <v>77</v>
      </c>
      <c r="AY712" s="151" t="s">
        <v>195</v>
      </c>
    </row>
    <row r="713" spans="2:65" s="13" customFormat="1" ht="10.199999999999999">
      <c r="B713" s="156"/>
      <c r="D713" s="150" t="s">
        <v>204</v>
      </c>
      <c r="E713" s="157" t="s">
        <v>1</v>
      </c>
      <c r="F713" s="158" t="s">
        <v>471</v>
      </c>
      <c r="H713" s="159">
        <v>36</v>
      </c>
      <c r="I713" s="160"/>
      <c r="L713" s="156"/>
      <c r="M713" s="161"/>
      <c r="T713" s="162"/>
      <c r="AT713" s="157" t="s">
        <v>204</v>
      </c>
      <c r="AU713" s="157" t="s">
        <v>86</v>
      </c>
      <c r="AV713" s="13" t="s">
        <v>86</v>
      </c>
      <c r="AW713" s="13" t="s">
        <v>32</v>
      </c>
      <c r="AX713" s="13" t="s">
        <v>84</v>
      </c>
      <c r="AY713" s="157" t="s">
        <v>195</v>
      </c>
    </row>
    <row r="714" spans="2:65" s="13" customFormat="1" ht="10.199999999999999">
      <c r="B714" s="156"/>
      <c r="D714" s="150" t="s">
        <v>204</v>
      </c>
      <c r="F714" s="158" t="s">
        <v>1204</v>
      </c>
      <c r="H714" s="159">
        <v>39.6</v>
      </c>
      <c r="I714" s="160"/>
      <c r="L714" s="156"/>
      <c r="M714" s="161"/>
      <c r="T714" s="162"/>
      <c r="AT714" s="157" t="s">
        <v>204</v>
      </c>
      <c r="AU714" s="157" t="s">
        <v>86</v>
      </c>
      <c r="AV714" s="13" t="s">
        <v>86</v>
      </c>
      <c r="AW714" s="13" t="s">
        <v>4</v>
      </c>
      <c r="AX714" s="13" t="s">
        <v>84</v>
      </c>
      <c r="AY714" s="157" t="s">
        <v>195</v>
      </c>
    </row>
    <row r="715" spans="2:65" s="1" customFormat="1" ht="24.15" customHeight="1">
      <c r="B715" s="32"/>
      <c r="C715" s="136" t="s">
        <v>1205</v>
      </c>
      <c r="D715" s="136" t="s">
        <v>197</v>
      </c>
      <c r="E715" s="137" t="s">
        <v>1206</v>
      </c>
      <c r="F715" s="138" t="s">
        <v>1207</v>
      </c>
      <c r="G715" s="139" t="s">
        <v>329</v>
      </c>
      <c r="H715" s="140">
        <v>45.2</v>
      </c>
      <c r="I715" s="141"/>
      <c r="J715" s="142">
        <f>ROUND(I715*H715,2)</f>
        <v>0</v>
      </c>
      <c r="K715" s="138" t="s">
        <v>201</v>
      </c>
      <c r="L715" s="32"/>
      <c r="M715" s="143" t="s">
        <v>1</v>
      </c>
      <c r="N715" s="144" t="s">
        <v>42</v>
      </c>
      <c r="P715" s="145">
        <f>O715*H715</f>
        <v>0</v>
      </c>
      <c r="Q715" s="145">
        <v>2.0100000000000001E-3</v>
      </c>
      <c r="R715" s="145">
        <f>Q715*H715</f>
        <v>9.0852000000000002E-2</v>
      </c>
      <c r="S715" s="145">
        <v>0</v>
      </c>
      <c r="T715" s="146">
        <f>S715*H715</f>
        <v>0</v>
      </c>
      <c r="AR715" s="147" t="s">
        <v>202</v>
      </c>
      <c r="AT715" s="147" t="s">
        <v>197</v>
      </c>
      <c r="AU715" s="147" t="s">
        <v>86</v>
      </c>
      <c r="AY715" s="17" t="s">
        <v>195</v>
      </c>
      <c r="BE715" s="148">
        <f>IF(N715="základní",J715,0)</f>
        <v>0</v>
      </c>
      <c r="BF715" s="148">
        <f>IF(N715="snížená",J715,0)</f>
        <v>0</v>
      </c>
      <c r="BG715" s="148">
        <f>IF(N715="zákl. přenesená",J715,0)</f>
        <v>0</v>
      </c>
      <c r="BH715" s="148">
        <f>IF(N715="sníž. přenesená",J715,0)</f>
        <v>0</v>
      </c>
      <c r="BI715" s="148">
        <f>IF(N715="nulová",J715,0)</f>
        <v>0</v>
      </c>
      <c r="BJ715" s="17" t="s">
        <v>84</v>
      </c>
      <c r="BK715" s="148">
        <f>ROUND(I715*H715,2)</f>
        <v>0</v>
      </c>
      <c r="BL715" s="17" t="s">
        <v>202</v>
      </c>
      <c r="BM715" s="147" t="s">
        <v>1208</v>
      </c>
    </row>
    <row r="716" spans="2:65" s="13" customFormat="1" ht="10.199999999999999">
      <c r="B716" s="156"/>
      <c r="D716" s="150" t="s">
        <v>204</v>
      </c>
      <c r="E716" s="157" t="s">
        <v>1</v>
      </c>
      <c r="F716" s="158" t="s">
        <v>1191</v>
      </c>
      <c r="H716" s="159">
        <v>45.2</v>
      </c>
      <c r="I716" s="160"/>
      <c r="L716" s="156"/>
      <c r="M716" s="161"/>
      <c r="T716" s="162"/>
      <c r="AT716" s="157" t="s">
        <v>204</v>
      </c>
      <c r="AU716" s="157" t="s">
        <v>86</v>
      </c>
      <c r="AV716" s="13" t="s">
        <v>86</v>
      </c>
      <c r="AW716" s="13" t="s">
        <v>32</v>
      </c>
      <c r="AX716" s="13" t="s">
        <v>84</v>
      </c>
      <c r="AY716" s="157" t="s">
        <v>195</v>
      </c>
    </row>
    <row r="717" spans="2:65" s="1" customFormat="1" ht="33" customHeight="1">
      <c r="B717" s="32"/>
      <c r="C717" s="136" t="s">
        <v>1209</v>
      </c>
      <c r="D717" s="136" t="s">
        <v>197</v>
      </c>
      <c r="E717" s="137" t="s">
        <v>1210</v>
      </c>
      <c r="F717" s="138" t="s">
        <v>1211</v>
      </c>
      <c r="G717" s="139" t="s">
        <v>329</v>
      </c>
      <c r="H717" s="140">
        <v>27.4</v>
      </c>
      <c r="I717" s="141"/>
      <c r="J717" s="142">
        <f>ROUND(I717*H717,2)</f>
        <v>0</v>
      </c>
      <c r="K717" s="138" t="s">
        <v>201</v>
      </c>
      <c r="L717" s="32"/>
      <c r="M717" s="143" t="s">
        <v>1</v>
      </c>
      <c r="N717" s="144" t="s">
        <v>42</v>
      </c>
      <c r="P717" s="145">
        <f>O717*H717</f>
        <v>0</v>
      </c>
      <c r="Q717" s="145">
        <v>2.8900000000000002E-3</v>
      </c>
      <c r="R717" s="145">
        <f>Q717*H717</f>
        <v>7.9186000000000006E-2</v>
      </c>
      <c r="S717" s="145">
        <v>0</v>
      </c>
      <c r="T717" s="146">
        <f>S717*H717</f>
        <v>0</v>
      </c>
      <c r="AR717" s="147" t="s">
        <v>300</v>
      </c>
      <c r="AT717" s="147" t="s">
        <v>197</v>
      </c>
      <c r="AU717" s="147" t="s">
        <v>86</v>
      </c>
      <c r="AY717" s="17" t="s">
        <v>195</v>
      </c>
      <c r="BE717" s="148">
        <f>IF(N717="základní",J717,0)</f>
        <v>0</v>
      </c>
      <c r="BF717" s="148">
        <f>IF(N717="snížená",J717,0)</f>
        <v>0</v>
      </c>
      <c r="BG717" s="148">
        <f>IF(N717="zákl. přenesená",J717,0)</f>
        <v>0</v>
      </c>
      <c r="BH717" s="148">
        <f>IF(N717="sníž. přenesená",J717,0)</f>
        <v>0</v>
      </c>
      <c r="BI717" s="148">
        <f>IF(N717="nulová",J717,0)</f>
        <v>0</v>
      </c>
      <c r="BJ717" s="17" t="s">
        <v>84</v>
      </c>
      <c r="BK717" s="148">
        <f>ROUND(I717*H717,2)</f>
        <v>0</v>
      </c>
      <c r="BL717" s="17" t="s">
        <v>300</v>
      </c>
      <c r="BM717" s="147" t="s">
        <v>1212</v>
      </c>
    </row>
    <row r="718" spans="2:65" s="12" customFormat="1" ht="10.199999999999999">
      <c r="B718" s="149"/>
      <c r="D718" s="150" t="s">
        <v>204</v>
      </c>
      <c r="E718" s="151" t="s">
        <v>1</v>
      </c>
      <c r="F718" s="152" t="s">
        <v>1213</v>
      </c>
      <c r="H718" s="151" t="s">
        <v>1</v>
      </c>
      <c r="I718" s="153"/>
      <c r="L718" s="149"/>
      <c r="M718" s="154"/>
      <c r="T718" s="155"/>
      <c r="AT718" s="151" t="s">
        <v>204</v>
      </c>
      <c r="AU718" s="151" t="s">
        <v>86</v>
      </c>
      <c r="AV718" s="12" t="s">
        <v>84</v>
      </c>
      <c r="AW718" s="12" t="s">
        <v>32</v>
      </c>
      <c r="AX718" s="12" t="s">
        <v>77</v>
      </c>
      <c r="AY718" s="151" t="s">
        <v>195</v>
      </c>
    </row>
    <row r="719" spans="2:65" s="13" customFormat="1" ht="10.199999999999999">
      <c r="B719" s="156"/>
      <c r="D719" s="150" t="s">
        <v>204</v>
      </c>
      <c r="E719" s="157" t="s">
        <v>1</v>
      </c>
      <c r="F719" s="158" t="s">
        <v>1198</v>
      </c>
      <c r="H719" s="159">
        <v>27.4</v>
      </c>
      <c r="I719" s="160"/>
      <c r="L719" s="156"/>
      <c r="M719" s="161"/>
      <c r="T719" s="162"/>
      <c r="AT719" s="157" t="s">
        <v>204</v>
      </c>
      <c r="AU719" s="157" t="s">
        <v>86</v>
      </c>
      <c r="AV719" s="13" t="s">
        <v>86</v>
      </c>
      <c r="AW719" s="13" t="s">
        <v>32</v>
      </c>
      <c r="AX719" s="13" t="s">
        <v>84</v>
      </c>
      <c r="AY719" s="157" t="s">
        <v>195</v>
      </c>
    </row>
    <row r="720" spans="2:65" s="1" customFormat="1" ht="24.15" customHeight="1">
      <c r="B720" s="32"/>
      <c r="C720" s="136" t="s">
        <v>1214</v>
      </c>
      <c r="D720" s="136" t="s">
        <v>197</v>
      </c>
      <c r="E720" s="137" t="s">
        <v>1215</v>
      </c>
      <c r="F720" s="138" t="s">
        <v>1216</v>
      </c>
      <c r="G720" s="139" t="s">
        <v>237</v>
      </c>
      <c r="H720" s="140">
        <v>0.65300000000000002</v>
      </c>
      <c r="I720" s="141"/>
      <c r="J720" s="142">
        <f>ROUND(I720*H720,2)</f>
        <v>0</v>
      </c>
      <c r="K720" s="138" t="s">
        <v>201</v>
      </c>
      <c r="L720" s="32"/>
      <c r="M720" s="143" t="s">
        <v>1</v>
      </c>
      <c r="N720" s="144" t="s">
        <v>42</v>
      </c>
      <c r="P720" s="145">
        <f>O720*H720</f>
        <v>0</v>
      </c>
      <c r="Q720" s="145">
        <v>0</v>
      </c>
      <c r="R720" s="145">
        <f>Q720*H720</f>
        <v>0</v>
      </c>
      <c r="S720" s="145">
        <v>0</v>
      </c>
      <c r="T720" s="146">
        <f>S720*H720</f>
        <v>0</v>
      </c>
      <c r="AR720" s="147" t="s">
        <v>300</v>
      </c>
      <c r="AT720" s="147" t="s">
        <v>197</v>
      </c>
      <c r="AU720" s="147" t="s">
        <v>86</v>
      </c>
      <c r="AY720" s="17" t="s">
        <v>195</v>
      </c>
      <c r="BE720" s="148">
        <f>IF(N720="základní",J720,0)</f>
        <v>0</v>
      </c>
      <c r="BF720" s="148">
        <f>IF(N720="snížená",J720,0)</f>
        <v>0</v>
      </c>
      <c r="BG720" s="148">
        <f>IF(N720="zákl. přenesená",J720,0)</f>
        <v>0</v>
      </c>
      <c r="BH720" s="148">
        <f>IF(N720="sníž. přenesená",J720,0)</f>
        <v>0</v>
      </c>
      <c r="BI720" s="148">
        <f>IF(N720="nulová",J720,0)</f>
        <v>0</v>
      </c>
      <c r="BJ720" s="17" t="s">
        <v>84</v>
      </c>
      <c r="BK720" s="148">
        <f>ROUND(I720*H720,2)</f>
        <v>0</v>
      </c>
      <c r="BL720" s="17" t="s">
        <v>300</v>
      </c>
      <c r="BM720" s="147" t="s">
        <v>1217</v>
      </c>
    </row>
    <row r="721" spans="2:65" s="11" customFormat="1" ht="22.8" customHeight="1">
      <c r="B721" s="124"/>
      <c r="D721" s="125" t="s">
        <v>76</v>
      </c>
      <c r="E721" s="134" t="s">
        <v>482</v>
      </c>
      <c r="F721" s="134" t="s">
        <v>483</v>
      </c>
      <c r="I721" s="127"/>
      <c r="J721" s="135">
        <f>BK721</f>
        <v>0</v>
      </c>
      <c r="L721" s="124"/>
      <c r="M721" s="129"/>
      <c r="P721" s="130">
        <f>SUM(P722:P727)</f>
        <v>0</v>
      </c>
      <c r="R721" s="130">
        <f>SUM(R722:R727)</f>
        <v>3.9600000000000003E-2</v>
      </c>
      <c r="T721" s="131">
        <f>SUM(T722:T727)</f>
        <v>0</v>
      </c>
      <c r="AR721" s="125" t="s">
        <v>86</v>
      </c>
      <c r="AT721" s="132" t="s">
        <v>76</v>
      </c>
      <c r="AU721" s="132" t="s">
        <v>84</v>
      </c>
      <c r="AY721" s="125" t="s">
        <v>195</v>
      </c>
      <c r="BK721" s="133">
        <f>SUM(BK722:BK727)</f>
        <v>0</v>
      </c>
    </row>
    <row r="722" spans="2:65" s="1" customFormat="1" ht="24.15" customHeight="1">
      <c r="B722" s="32"/>
      <c r="C722" s="136" t="s">
        <v>1218</v>
      </c>
      <c r="D722" s="136" t="s">
        <v>197</v>
      </c>
      <c r="E722" s="137" t="s">
        <v>1219</v>
      </c>
      <c r="F722" s="138" t="s">
        <v>1220</v>
      </c>
      <c r="G722" s="139" t="s">
        <v>329</v>
      </c>
      <c r="H722" s="140">
        <v>36</v>
      </c>
      <c r="I722" s="141"/>
      <c r="J722" s="142">
        <f>ROUND(I722*H722,2)</f>
        <v>0</v>
      </c>
      <c r="K722" s="138" t="s">
        <v>201</v>
      </c>
      <c r="L722" s="32"/>
      <c r="M722" s="143" t="s">
        <v>1</v>
      </c>
      <c r="N722" s="144" t="s">
        <v>42</v>
      </c>
      <c r="P722" s="145">
        <f>O722*H722</f>
        <v>0</v>
      </c>
      <c r="Q722" s="145">
        <v>0</v>
      </c>
      <c r="R722" s="145">
        <f>Q722*H722</f>
        <v>0</v>
      </c>
      <c r="S722" s="145">
        <v>0</v>
      </c>
      <c r="T722" s="146">
        <f>S722*H722</f>
        <v>0</v>
      </c>
      <c r="AR722" s="147" t="s">
        <v>300</v>
      </c>
      <c r="AT722" s="147" t="s">
        <v>197</v>
      </c>
      <c r="AU722" s="147" t="s">
        <v>86</v>
      </c>
      <c r="AY722" s="17" t="s">
        <v>195</v>
      </c>
      <c r="BE722" s="148">
        <f>IF(N722="základní",J722,0)</f>
        <v>0</v>
      </c>
      <c r="BF722" s="148">
        <f>IF(N722="snížená",J722,0)</f>
        <v>0</v>
      </c>
      <c r="BG722" s="148">
        <f>IF(N722="zákl. přenesená",J722,0)</f>
        <v>0</v>
      </c>
      <c r="BH722" s="148">
        <f>IF(N722="sníž. přenesená",J722,0)</f>
        <v>0</v>
      </c>
      <c r="BI722" s="148">
        <f>IF(N722="nulová",J722,0)</f>
        <v>0</v>
      </c>
      <c r="BJ722" s="17" t="s">
        <v>84</v>
      </c>
      <c r="BK722" s="148">
        <f>ROUND(I722*H722,2)</f>
        <v>0</v>
      </c>
      <c r="BL722" s="17" t="s">
        <v>300</v>
      </c>
      <c r="BM722" s="147" t="s">
        <v>1221</v>
      </c>
    </row>
    <row r="723" spans="2:65" s="12" customFormat="1" ht="10.199999999999999">
      <c r="B723" s="149"/>
      <c r="D723" s="150" t="s">
        <v>204</v>
      </c>
      <c r="E723" s="151" t="s">
        <v>1</v>
      </c>
      <c r="F723" s="152" t="s">
        <v>1196</v>
      </c>
      <c r="H723" s="151" t="s">
        <v>1</v>
      </c>
      <c r="I723" s="153"/>
      <c r="L723" s="149"/>
      <c r="M723" s="154"/>
      <c r="T723" s="155"/>
      <c r="AT723" s="151" t="s">
        <v>204</v>
      </c>
      <c r="AU723" s="151" t="s">
        <v>86</v>
      </c>
      <c r="AV723" s="12" t="s">
        <v>84</v>
      </c>
      <c r="AW723" s="12" t="s">
        <v>32</v>
      </c>
      <c r="AX723" s="12" t="s">
        <v>77</v>
      </c>
      <c r="AY723" s="151" t="s">
        <v>195</v>
      </c>
    </row>
    <row r="724" spans="2:65" s="12" customFormat="1" ht="10.199999999999999">
      <c r="B724" s="149"/>
      <c r="D724" s="150" t="s">
        <v>204</v>
      </c>
      <c r="E724" s="151" t="s">
        <v>1</v>
      </c>
      <c r="F724" s="152" t="s">
        <v>1222</v>
      </c>
      <c r="H724" s="151" t="s">
        <v>1</v>
      </c>
      <c r="I724" s="153"/>
      <c r="L724" s="149"/>
      <c r="M724" s="154"/>
      <c r="T724" s="155"/>
      <c r="AT724" s="151" t="s">
        <v>204</v>
      </c>
      <c r="AU724" s="151" t="s">
        <v>86</v>
      </c>
      <c r="AV724" s="12" t="s">
        <v>84</v>
      </c>
      <c r="AW724" s="12" t="s">
        <v>32</v>
      </c>
      <c r="AX724" s="12" t="s">
        <v>77</v>
      </c>
      <c r="AY724" s="151" t="s">
        <v>195</v>
      </c>
    </row>
    <row r="725" spans="2:65" s="13" customFormat="1" ht="10.199999999999999">
      <c r="B725" s="156"/>
      <c r="D725" s="150" t="s">
        <v>204</v>
      </c>
      <c r="E725" s="157" t="s">
        <v>1</v>
      </c>
      <c r="F725" s="158" t="s">
        <v>471</v>
      </c>
      <c r="H725" s="159">
        <v>36</v>
      </c>
      <c r="I725" s="160"/>
      <c r="L725" s="156"/>
      <c r="M725" s="161"/>
      <c r="T725" s="162"/>
      <c r="AT725" s="157" t="s">
        <v>204</v>
      </c>
      <c r="AU725" s="157" t="s">
        <v>86</v>
      </c>
      <c r="AV725" s="13" t="s">
        <v>86</v>
      </c>
      <c r="AW725" s="13" t="s">
        <v>32</v>
      </c>
      <c r="AX725" s="13" t="s">
        <v>84</v>
      </c>
      <c r="AY725" s="157" t="s">
        <v>195</v>
      </c>
    </row>
    <row r="726" spans="2:65" s="1" customFormat="1" ht="21.75" customHeight="1">
      <c r="B726" s="32"/>
      <c r="C726" s="183" t="s">
        <v>1223</v>
      </c>
      <c r="D726" s="183" t="s">
        <v>612</v>
      </c>
      <c r="E726" s="184" t="s">
        <v>1224</v>
      </c>
      <c r="F726" s="185" t="s">
        <v>1225</v>
      </c>
      <c r="G726" s="186" t="s">
        <v>329</v>
      </c>
      <c r="H726" s="187">
        <v>36</v>
      </c>
      <c r="I726" s="188"/>
      <c r="J726" s="189">
        <f>ROUND(I726*H726,2)</f>
        <v>0</v>
      </c>
      <c r="K726" s="185" t="s">
        <v>249</v>
      </c>
      <c r="L726" s="190"/>
      <c r="M726" s="191" t="s">
        <v>1</v>
      </c>
      <c r="N726" s="192" t="s">
        <v>42</v>
      </c>
      <c r="P726" s="145">
        <f>O726*H726</f>
        <v>0</v>
      </c>
      <c r="Q726" s="145">
        <v>1.1000000000000001E-3</v>
      </c>
      <c r="R726" s="145">
        <f>Q726*H726</f>
        <v>3.9600000000000003E-2</v>
      </c>
      <c r="S726" s="145">
        <v>0</v>
      </c>
      <c r="T726" s="146">
        <f>S726*H726</f>
        <v>0</v>
      </c>
      <c r="AR726" s="147" t="s">
        <v>394</v>
      </c>
      <c r="AT726" s="147" t="s">
        <v>612</v>
      </c>
      <c r="AU726" s="147" t="s">
        <v>86</v>
      </c>
      <c r="AY726" s="17" t="s">
        <v>195</v>
      </c>
      <c r="BE726" s="148">
        <f>IF(N726="základní",J726,0)</f>
        <v>0</v>
      </c>
      <c r="BF726" s="148">
        <f>IF(N726="snížená",J726,0)</f>
        <v>0</v>
      </c>
      <c r="BG726" s="148">
        <f>IF(N726="zákl. přenesená",J726,0)</f>
        <v>0</v>
      </c>
      <c r="BH726" s="148">
        <f>IF(N726="sníž. přenesená",J726,0)</f>
        <v>0</v>
      </c>
      <c r="BI726" s="148">
        <f>IF(N726="nulová",J726,0)</f>
        <v>0</v>
      </c>
      <c r="BJ726" s="17" t="s">
        <v>84</v>
      </c>
      <c r="BK726" s="148">
        <f>ROUND(I726*H726,2)</f>
        <v>0</v>
      </c>
      <c r="BL726" s="17" t="s">
        <v>300</v>
      </c>
      <c r="BM726" s="147" t="s">
        <v>1226</v>
      </c>
    </row>
    <row r="727" spans="2:65" s="1" customFormat="1" ht="24.15" customHeight="1">
      <c r="B727" s="32"/>
      <c r="C727" s="136" t="s">
        <v>1227</v>
      </c>
      <c r="D727" s="136" t="s">
        <v>197</v>
      </c>
      <c r="E727" s="137" t="s">
        <v>1228</v>
      </c>
      <c r="F727" s="138" t="s">
        <v>1229</v>
      </c>
      <c r="G727" s="139" t="s">
        <v>237</v>
      </c>
      <c r="H727" s="140">
        <v>0.04</v>
      </c>
      <c r="I727" s="141"/>
      <c r="J727" s="142">
        <f>ROUND(I727*H727,2)</f>
        <v>0</v>
      </c>
      <c r="K727" s="138" t="s">
        <v>201</v>
      </c>
      <c r="L727" s="32"/>
      <c r="M727" s="143" t="s">
        <v>1</v>
      </c>
      <c r="N727" s="144" t="s">
        <v>42</v>
      </c>
      <c r="P727" s="145">
        <f>O727*H727</f>
        <v>0</v>
      </c>
      <c r="Q727" s="145">
        <v>0</v>
      </c>
      <c r="R727" s="145">
        <f>Q727*H727</f>
        <v>0</v>
      </c>
      <c r="S727" s="145">
        <v>0</v>
      </c>
      <c r="T727" s="146">
        <f>S727*H727</f>
        <v>0</v>
      </c>
      <c r="AR727" s="147" t="s">
        <v>300</v>
      </c>
      <c r="AT727" s="147" t="s">
        <v>197</v>
      </c>
      <c r="AU727" s="147" t="s">
        <v>86</v>
      </c>
      <c r="AY727" s="17" t="s">
        <v>195</v>
      </c>
      <c r="BE727" s="148">
        <f>IF(N727="základní",J727,0)</f>
        <v>0</v>
      </c>
      <c r="BF727" s="148">
        <f>IF(N727="snížená",J727,0)</f>
        <v>0</v>
      </c>
      <c r="BG727" s="148">
        <f>IF(N727="zákl. přenesená",J727,0)</f>
        <v>0</v>
      </c>
      <c r="BH727" s="148">
        <f>IF(N727="sníž. přenesená",J727,0)</f>
        <v>0</v>
      </c>
      <c r="BI727" s="148">
        <f>IF(N727="nulová",J727,0)</f>
        <v>0</v>
      </c>
      <c r="BJ727" s="17" t="s">
        <v>84</v>
      </c>
      <c r="BK727" s="148">
        <f>ROUND(I727*H727,2)</f>
        <v>0</v>
      </c>
      <c r="BL727" s="17" t="s">
        <v>300</v>
      </c>
      <c r="BM727" s="147" t="s">
        <v>1230</v>
      </c>
    </row>
    <row r="728" spans="2:65" s="11" customFormat="1" ht="22.8" customHeight="1">
      <c r="B728" s="124"/>
      <c r="D728" s="125" t="s">
        <v>76</v>
      </c>
      <c r="E728" s="134" t="s">
        <v>1231</v>
      </c>
      <c r="F728" s="134" t="s">
        <v>1232</v>
      </c>
      <c r="I728" s="127"/>
      <c r="J728" s="135">
        <f>BK728</f>
        <v>0</v>
      </c>
      <c r="L728" s="124"/>
      <c r="M728" s="129"/>
      <c r="P728" s="130">
        <f>SUM(P729:P732)</f>
        <v>0</v>
      </c>
      <c r="R728" s="130">
        <f>SUM(R729:R732)</f>
        <v>0</v>
      </c>
      <c r="T728" s="131">
        <f>SUM(T729:T732)</f>
        <v>0</v>
      </c>
      <c r="AR728" s="125" t="s">
        <v>86</v>
      </c>
      <c r="AT728" s="132" t="s">
        <v>76</v>
      </c>
      <c r="AU728" s="132" t="s">
        <v>84</v>
      </c>
      <c r="AY728" s="125" t="s">
        <v>195</v>
      </c>
      <c r="BK728" s="133">
        <f>SUM(BK729:BK732)</f>
        <v>0</v>
      </c>
    </row>
    <row r="729" spans="2:65" s="1" customFormat="1" ht="21.75" customHeight="1">
      <c r="B729" s="32"/>
      <c r="C729" s="136" t="s">
        <v>1233</v>
      </c>
      <c r="D729" s="136" t="s">
        <v>197</v>
      </c>
      <c r="E729" s="137" t="s">
        <v>1234</v>
      </c>
      <c r="F729" s="138" t="s">
        <v>1235</v>
      </c>
      <c r="G729" s="139" t="s">
        <v>200</v>
      </c>
      <c r="H729" s="140">
        <v>46.8</v>
      </c>
      <c r="I729" s="141"/>
      <c r="J729" s="142">
        <f>ROUND(I729*H729,2)</f>
        <v>0</v>
      </c>
      <c r="K729" s="138" t="s">
        <v>249</v>
      </c>
      <c r="L729" s="32"/>
      <c r="M729" s="143" t="s">
        <v>1</v>
      </c>
      <c r="N729" s="144" t="s">
        <v>42</v>
      </c>
      <c r="P729" s="145">
        <f>O729*H729</f>
        <v>0</v>
      </c>
      <c r="Q729" s="145">
        <v>0</v>
      </c>
      <c r="R729" s="145">
        <f>Q729*H729</f>
        <v>0</v>
      </c>
      <c r="S729" s="145">
        <v>0</v>
      </c>
      <c r="T729" s="146">
        <f>S729*H729</f>
        <v>0</v>
      </c>
      <c r="AR729" s="147" t="s">
        <v>202</v>
      </c>
      <c r="AT729" s="147" t="s">
        <v>197</v>
      </c>
      <c r="AU729" s="147" t="s">
        <v>86</v>
      </c>
      <c r="AY729" s="17" t="s">
        <v>195</v>
      </c>
      <c r="BE729" s="148">
        <f>IF(N729="základní",J729,0)</f>
        <v>0</v>
      </c>
      <c r="BF729" s="148">
        <f>IF(N729="snížená",J729,0)</f>
        <v>0</v>
      </c>
      <c r="BG729" s="148">
        <f>IF(N729="zákl. přenesená",J729,0)</f>
        <v>0</v>
      </c>
      <c r="BH729" s="148">
        <f>IF(N729="sníž. přenesená",J729,0)</f>
        <v>0</v>
      </c>
      <c r="BI729" s="148">
        <f>IF(N729="nulová",J729,0)</f>
        <v>0</v>
      </c>
      <c r="BJ729" s="17" t="s">
        <v>84</v>
      </c>
      <c r="BK729" s="148">
        <f>ROUND(I729*H729,2)</f>
        <v>0</v>
      </c>
      <c r="BL729" s="17" t="s">
        <v>202</v>
      </c>
      <c r="BM729" s="147" t="s">
        <v>1236</v>
      </c>
    </row>
    <row r="730" spans="2:65" s="1" customFormat="1" ht="28.8">
      <c r="B730" s="32"/>
      <c r="D730" s="150" t="s">
        <v>251</v>
      </c>
      <c r="F730" s="170" t="s">
        <v>252</v>
      </c>
      <c r="I730" s="171"/>
      <c r="L730" s="32"/>
      <c r="M730" s="172"/>
      <c r="T730" s="56"/>
      <c r="AT730" s="17" t="s">
        <v>251</v>
      </c>
      <c r="AU730" s="17" t="s">
        <v>86</v>
      </c>
    </row>
    <row r="731" spans="2:65" s="12" customFormat="1" ht="10.199999999999999">
      <c r="B731" s="149"/>
      <c r="D731" s="150" t="s">
        <v>204</v>
      </c>
      <c r="E731" s="151" t="s">
        <v>1</v>
      </c>
      <c r="F731" s="152" t="s">
        <v>1196</v>
      </c>
      <c r="H731" s="151" t="s">
        <v>1</v>
      </c>
      <c r="I731" s="153"/>
      <c r="L731" s="149"/>
      <c r="M731" s="154"/>
      <c r="T731" s="155"/>
      <c r="AT731" s="151" t="s">
        <v>204</v>
      </c>
      <c r="AU731" s="151" t="s">
        <v>86</v>
      </c>
      <c r="AV731" s="12" t="s">
        <v>84</v>
      </c>
      <c r="AW731" s="12" t="s">
        <v>32</v>
      </c>
      <c r="AX731" s="12" t="s">
        <v>77</v>
      </c>
      <c r="AY731" s="151" t="s">
        <v>195</v>
      </c>
    </row>
    <row r="732" spans="2:65" s="13" customFormat="1" ht="10.199999999999999">
      <c r="B732" s="156"/>
      <c r="D732" s="150" t="s">
        <v>204</v>
      </c>
      <c r="E732" s="157" t="s">
        <v>1</v>
      </c>
      <c r="F732" s="158" t="s">
        <v>1237</v>
      </c>
      <c r="H732" s="159">
        <v>46.8</v>
      </c>
      <c r="I732" s="160"/>
      <c r="L732" s="156"/>
      <c r="M732" s="161"/>
      <c r="T732" s="162"/>
      <c r="AT732" s="157" t="s">
        <v>204</v>
      </c>
      <c r="AU732" s="157" t="s">
        <v>86</v>
      </c>
      <c r="AV732" s="13" t="s">
        <v>86</v>
      </c>
      <c r="AW732" s="13" t="s">
        <v>32</v>
      </c>
      <c r="AX732" s="13" t="s">
        <v>84</v>
      </c>
      <c r="AY732" s="157" t="s">
        <v>195</v>
      </c>
    </row>
    <row r="733" spans="2:65" s="11" customFormat="1" ht="22.8" customHeight="1">
      <c r="B733" s="124"/>
      <c r="D733" s="125" t="s">
        <v>76</v>
      </c>
      <c r="E733" s="134" t="s">
        <v>495</v>
      </c>
      <c r="F733" s="134" t="s">
        <v>496</v>
      </c>
      <c r="I733" s="127"/>
      <c r="J733" s="135">
        <f>BK733</f>
        <v>0</v>
      </c>
      <c r="L733" s="124"/>
      <c r="M733" s="129"/>
      <c r="P733" s="130">
        <f>SUM(P734:P803)</f>
        <v>0</v>
      </c>
      <c r="R733" s="130">
        <f>SUM(R734:R803)</f>
        <v>8.9111830299999983</v>
      </c>
      <c r="T733" s="131">
        <f>SUM(T734:T803)</f>
        <v>0</v>
      </c>
      <c r="AR733" s="125" t="s">
        <v>86</v>
      </c>
      <c r="AT733" s="132" t="s">
        <v>76</v>
      </c>
      <c r="AU733" s="132" t="s">
        <v>84</v>
      </c>
      <c r="AY733" s="125" t="s">
        <v>195</v>
      </c>
      <c r="BK733" s="133">
        <f>SUM(BK734:BK803)</f>
        <v>0</v>
      </c>
    </row>
    <row r="734" spans="2:65" s="1" customFormat="1" ht="37.799999999999997" customHeight="1">
      <c r="B734" s="32"/>
      <c r="C734" s="136" t="s">
        <v>1238</v>
      </c>
      <c r="D734" s="136" t="s">
        <v>197</v>
      </c>
      <c r="E734" s="137" t="s">
        <v>1239</v>
      </c>
      <c r="F734" s="138" t="s">
        <v>1240</v>
      </c>
      <c r="G734" s="139" t="s">
        <v>200</v>
      </c>
      <c r="H734" s="140">
        <v>783.36300000000006</v>
      </c>
      <c r="I734" s="141"/>
      <c r="J734" s="142">
        <f>ROUND(I734*H734,2)</f>
        <v>0</v>
      </c>
      <c r="K734" s="138" t="s">
        <v>249</v>
      </c>
      <c r="L734" s="32"/>
      <c r="M734" s="143" t="s">
        <v>1</v>
      </c>
      <c r="N734" s="144" t="s">
        <v>42</v>
      </c>
      <c r="P734" s="145">
        <f>O734*H734</f>
        <v>0</v>
      </c>
      <c r="Q734" s="145">
        <v>2.7999999999999998E-4</v>
      </c>
      <c r="R734" s="145">
        <f>Q734*H734</f>
        <v>0.21934164</v>
      </c>
      <c r="S734" s="145">
        <v>0</v>
      </c>
      <c r="T734" s="146">
        <f>S734*H734</f>
        <v>0</v>
      </c>
      <c r="AR734" s="147" t="s">
        <v>300</v>
      </c>
      <c r="AT734" s="147" t="s">
        <v>197</v>
      </c>
      <c r="AU734" s="147" t="s">
        <v>86</v>
      </c>
      <c r="AY734" s="17" t="s">
        <v>195</v>
      </c>
      <c r="BE734" s="148">
        <f>IF(N734="základní",J734,0)</f>
        <v>0</v>
      </c>
      <c r="BF734" s="148">
        <f>IF(N734="snížená",J734,0)</f>
        <v>0</v>
      </c>
      <c r="BG734" s="148">
        <f>IF(N734="zákl. přenesená",J734,0)</f>
        <v>0</v>
      </c>
      <c r="BH734" s="148">
        <f>IF(N734="sníž. přenesená",J734,0)</f>
        <v>0</v>
      </c>
      <c r="BI734" s="148">
        <f>IF(N734="nulová",J734,0)</f>
        <v>0</v>
      </c>
      <c r="BJ734" s="17" t="s">
        <v>84</v>
      </c>
      <c r="BK734" s="148">
        <f>ROUND(I734*H734,2)</f>
        <v>0</v>
      </c>
      <c r="BL734" s="17" t="s">
        <v>300</v>
      </c>
      <c r="BM734" s="147" t="s">
        <v>1241</v>
      </c>
    </row>
    <row r="735" spans="2:65" s="1" customFormat="1" ht="28.8">
      <c r="B735" s="32"/>
      <c r="D735" s="150" t="s">
        <v>251</v>
      </c>
      <c r="F735" s="170" t="s">
        <v>252</v>
      </c>
      <c r="I735" s="171"/>
      <c r="L735" s="32"/>
      <c r="M735" s="172"/>
      <c r="T735" s="56"/>
      <c r="AT735" s="17" t="s">
        <v>251</v>
      </c>
      <c r="AU735" s="17" t="s">
        <v>86</v>
      </c>
    </row>
    <row r="736" spans="2:65" s="12" customFormat="1" ht="10.199999999999999">
      <c r="B736" s="149"/>
      <c r="D736" s="150" t="s">
        <v>204</v>
      </c>
      <c r="E736" s="151" t="s">
        <v>1</v>
      </c>
      <c r="F736" s="152" t="s">
        <v>1242</v>
      </c>
      <c r="H736" s="151" t="s">
        <v>1</v>
      </c>
      <c r="I736" s="153"/>
      <c r="L736" s="149"/>
      <c r="M736" s="154"/>
      <c r="T736" s="155"/>
      <c r="AT736" s="151" t="s">
        <v>204</v>
      </c>
      <c r="AU736" s="151" t="s">
        <v>86</v>
      </c>
      <c r="AV736" s="12" t="s">
        <v>84</v>
      </c>
      <c r="AW736" s="12" t="s">
        <v>32</v>
      </c>
      <c r="AX736" s="12" t="s">
        <v>77</v>
      </c>
      <c r="AY736" s="151" t="s">
        <v>195</v>
      </c>
    </row>
    <row r="737" spans="2:65" s="12" customFormat="1" ht="10.199999999999999">
      <c r="B737" s="149"/>
      <c r="D737" s="150" t="s">
        <v>204</v>
      </c>
      <c r="E737" s="151" t="s">
        <v>1</v>
      </c>
      <c r="F737" s="152" t="s">
        <v>1243</v>
      </c>
      <c r="H737" s="151" t="s">
        <v>1</v>
      </c>
      <c r="I737" s="153"/>
      <c r="L737" s="149"/>
      <c r="M737" s="154"/>
      <c r="T737" s="155"/>
      <c r="AT737" s="151" t="s">
        <v>204</v>
      </c>
      <c r="AU737" s="151" t="s">
        <v>86</v>
      </c>
      <c r="AV737" s="12" t="s">
        <v>84</v>
      </c>
      <c r="AW737" s="12" t="s">
        <v>32</v>
      </c>
      <c r="AX737" s="12" t="s">
        <v>77</v>
      </c>
      <c r="AY737" s="151" t="s">
        <v>195</v>
      </c>
    </row>
    <row r="738" spans="2:65" s="13" customFormat="1" ht="10.199999999999999">
      <c r="B738" s="156"/>
      <c r="D738" s="150" t="s">
        <v>204</v>
      </c>
      <c r="E738" s="157" t="s">
        <v>1</v>
      </c>
      <c r="F738" s="158" t="s">
        <v>1244</v>
      </c>
      <c r="H738" s="159">
        <v>749.49</v>
      </c>
      <c r="I738" s="160"/>
      <c r="L738" s="156"/>
      <c r="M738" s="161"/>
      <c r="T738" s="162"/>
      <c r="AT738" s="157" t="s">
        <v>204</v>
      </c>
      <c r="AU738" s="157" t="s">
        <v>86</v>
      </c>
      <c r="AV738" s="13" t="s">
        <v>86</v>
      </c>
      <c r="AW738" s="13" t="s">
        <v>32</v>
      </c>
      <c r="AX738" s="13" t="s">
        <v>77</v>
      </c>
      <c r="AY738" s="157" t="s">
        <v>195</v>
      </c>
    </row>
    <row r="739" spans="2:65" s="12" customFormat="1" ht="10.199999999999999">
      <c r="B739" s="149"/>
      <c r="D739" s="150" t="s">
        <v>204</v>
      </c>
      <c r="E739" s="151" t="s">
        <v>1</v>
      </c>
      <c r="F739" s="152" t="s">
        <v>1245</v>
      </c>
      <c r="H739" s="151" t="s">
        <v>1</v>
      </c>
      <c r="I739" s="153"/>
      <c r="L739" s="149"/>
      <c r="M739" s="154"/>
      <c r="T739" s="155"/>
      <c r="AT739" s="151" t="s">
        <v>204</v>
      </c>
      <c r="AU739" s="151" t="s">
        <v>86</v>
      </c>
      <c r="AV739" s="12" t="s">
        <v>84</v>
      </c>
      <c r="AW739" s="12" t="s">
        <v>32</v>
      </c>
      <c r="AX739" s="12" t="s">
        <v>77</v>
      </c>
      <c r="AY739" s="151" t="s">
        <v>195</v>
      </c>
    </row>
    <row r="740" spans="2:65" s="13" customFormat="1" ht="10.199999999999999">
      <c r="B740" s="156"/>
      <c r="D740" s="150" t="s">
        <v>204</v>
      </c>
      <c r="E740" s="157" t="s">
        <v>1</v>
      </c>
      <c r="F740" s="158" t="s">
        <v>305</v>
      </c>
      <c r="H740" s="159">
        <v>29.373000000000001</v>
      </c>
      <c r="I740" s="160"/>
      <c r="L740" s="156"/>
      <c r="M740" s="161"/>
      <c r="T740" s="162"/>
      <c r="AT740" s="157" t="s">
        <v>204</v>
      </c>
      <c r="AU740" s="157" t="s">
        <v>86</v>
      </c>
      <c r="AV740" s="13" t="s">
        <v>86</v>
      </c>
      <c r="AW740" s="13" t="s">
        <v>32</v>
      </c>
      <c r="AX740" s="13" t="s">
        <v>77</v>
      </c>
      <c r="AY740" s="157" t="s">
        <v>195</v>
      </c>
    </row>
    <row r="741" spans="2:65" s="12" customFormat="1" ht="10.199999999999999">
      <c r="B741" s="149"/>
      <c r="D741" s="150" t="s">
        <v>204</v>
      </c>
      <c r="E741" s="151" t="s">
        <v>1</v>
      </c>
      <c r="F741" s="152" t="s">
        <v>1246</v>
      </c>
      <c r="H741" s="151" t="s">
        <v>1</v>
      </c>
      <c r="I741" s="153"/>
      <c r="L741" s="149"/>
      <c r="M741" s="154"/>
      <c r="T741" s="155"/>
      <c r="AT741" s="151" t="s">
        <v>204</v>
      </c>
      <c r="AU741" s="151" t="s">
        <v>86</v>
      </c>
      <c r="AV741" s="12" t="s">
        <v>84</v>
      </c>
      <c r="AW741" s="12" t="s">
        <v>32</v>
      </c>
      <c r="AX741" s="12" t="s">
        <v>77</v>
      </c>
      <c r="AY741" s="151" t="s">
        <v>195</v>
      </c>
    </row>
    <row r="742" spans="2:65" s="13" customFormat="1" ht="10.199999999999999">
      <c r="B742" s="156"/>
      <c r="D742" s="150" t="s">
        <v>204</v>
      </c>
      <c r="E742" s="157" t="s">
        <v>1</v>
      </c>
      <c r="F742" s="158" t="s">
        <v>211</v>
      </c>
      <c r="H742" s="159">
        <v>4.5</v>
      </c>
      <c r="I742" s="160"/>
      <c r="L742" s="156"/>
      <c r="M742" s="161"/>
      <c r="T742" s="162"/>
      <c r="AT742" s="157" t="s">
        <v>204</v>
      </c>
      <c r="AU742" s="157" t="s">
        <v>86</v>
      </c>
      <c r="AV742" s="13" t="s">
        <v>86</v>
      </c>
      <c r="AW742" s="13" t="s">
        <v>32</v>
      </c>
      <c r="AX742" s="13" t="s">
        <v>77</v>
      </c>
      <c r="AY742" s="157" t="s">
        <v>195</v>
      </c>
    </row>
    <row r="743" spans="2:65" s="14" customFormat="1" ht="10.199999999999999">
      <c r="B743" s="163"/>
      <c r="D743" s="150" t="s">
        <v>204</v>
      </c>
      <c r="E743" s="164" t="s">
        <v>1</v>
      </c>
      <c r="F743" s="165" t="s">
        <v>220</v>
      </c>
      <c r="H743" s="166">
        <v>783.36300000000006</v>
      </c>
      <c r="I743" s="167"/>
      <c r="L743" s="163"/>
      <c r="M743" s="168"/>
      <c r="T743" s="169"/>
      <c r="AT743" s="164" t="s">
        <v>204</v>
      </c>
      <c r="AU743" s="164" t="s">
        <v>86</v>
      </c>
      <c r="AV743" s="14" t="s">
        <v>202</v>
      </c>
      <c r="AW743" s="14" t="s">
        <v>32</v>
      </c>
      <c r="AX743" s="14" t="s">
        <v>84</v>
      </c>
      <c r="AY743" s="164" t="s">
        <v>195</v>
      </c>
    </row>
    <row r="744" spans="2:65" s="1" customFormat="1" ht="24.15" customHeight="1">
      <c r="B744" s="32"/>
      <c r="C744" s="136" t="s">
        <v>1247</v>
      </c>
      <c r="D744" s="136" t="s">
        <v>197</v>
      </c>
      <c r="E744" s="137" t="s">
        <v>1248</v>
      </c>
      <c r="F744" s="138" t="s">
        <v>1249</v>
      </c>
      <c r="G744" s="139" t="s">
        <v>200</v>
      </c>
      <c r="H744" s="140">
        <v>584.43299999999999</v>
      </c>
      <c r="I744" s="141"/>
      <c r="J744" s="142">
        <f>ROUND(I744*H744,2)</f>
        <v>0</v>
      </c>
      <c r="K744" s="138" t="s">
        <v>201</v>
      </c>
      <c r="L744" s="32"/>
      <c r="M744" s="143" t="s">
        <v>1</v>
      </c>
      <c r="N744" s="144" t="s">
        <v>42</v>
      </c>
      <c r="P744" s="145">
        <f>O744*H744</f>
        <v>0</v>
      </c>
      <c r="Q744" s="145">
        <v>2.5000000000000001E-4</v>
      </c>
      <c r="R744" s="145">
        <f>Q744*H744</f>
        <v>0.14610825</v>
      </c>
      <c r="S744" s="145">
        <v>0</v>
      </c>
      <c r="T744" s="146">
        <f>S744*H744</f>
        <v>0</v>
      </c>
      <c r="AR744" s="147" t="s">
        <v>300</v>
      </c>
      <c r="AT744" s="147" t="s">
        <v>197</v>
      </c>
      <c r="AU744" s="147" t="s">
        <v>86</v>
      </c>
      <c r="AY744" s="17" t="s">
        <v>195</v>
      </c>
      <c r="BE744" s="148">
        <f>IF(N744="základní",J744,0)</f>
        <v>0</v>
      </c>
      <c r="BF744" s="148">
        <f>IF(N744="snížená",J744,0)</f>
        <v>0</v>
      </c>
      <c r="BG744" s="148">
        <f>IF(N744="zákl. přenesená",J744,0)</f>
        <v>0</v>
      </c>
      <c r="BH744" s="148">
        <f>IF(N744="sníž. přenesená",J744,0)</f>
        <v>0</v>
      </c>
      <c r="BI744" s="148">
        <f>IF(N744="nulová",J744,0)</f>
        <v>0</v>
      </c>
      <c r="BJ744" s="17" t="s">
        <v>84</v>
      </c>
      <c r="BK744" s="148">
        <f>ROUND(I744*H744,2)</f>
        <v>0</v>
      </c>
      <c r="BL744" s="17" t="s">
        <v>300</v>
      </c>
      <c r="BM744" s="147" t="s">
        <v>1250</v>
      </c>
    </row>
    <row r="745" spans="2:65" s="12" customFormat="1" ht="10.199999999999999">
      <c r="B745" s="149"/>
      <c r="D745" s="150" t="s">
        <v>204</v>
      </c>
      <c r="E745" s="151" t="s">
        <v>1</v>
      </c>
      <c r="F745" s="152" t="s">
        <v>1251</v>
      </c>
      <c r="H745" s="151" t="s">
        <v>1</v>
      </c>
      <c r="I745" s="153"/>
      <c r="L745" s="149"/>
      <c r="M745" s="154"/>
      <c r="T745" s="155"/>
      <c r="AT745" s="151" t="s">
        <v>204</v>
      </c>
      <c r="AU745" s="151" t="s">
        <v>86</v>
      </c>
      <c r="AV745" s="12" t="s">
        <v>84</v>
      </c>
      <c r="AW745" s="12" t="s">
        <v>32</v>
      </c>
      <c r="AX745" s="12" t="s">
        <v>77</v>
      </c>
      <c r="AY745" s="151" t="s">
        <v>195</v>
      </c>
    </row>
    <row r="746" spans="2:65" s="12" customFormat="1" ht="10.199999999999999">
      <c r="B746" s="149"/>
      <c r="D746" s="150" t="s">
        <v>204</v>
      </c>
      <c r="E746" s="151" t="s">
        <v>1</v>
      </c>
      <c r="F746" s="152" t="s">
        <v>1252</v>
      </c>
      <c r="H746" s="151" t="s">
        <v>1</v>
      </c>
      <c r="I746" s="153"/>
      <c r="L746" s="149"/>
      <c r="M746" s="154"/>
      <c r="T746" s="155"/>
      <c r="AT746" s="151" t="s">
        <v>204</v>
      </c>
      <c r="AU746" s="151" t="s">
        <v>86</v>
      </c>
      <c r="AV746" s="12" t="s">
        <v>84</v>
      </c>
      <c r="AW746" s="12" t="s">
        <v>32</v>
      </c>
      <c r="AX746" s="12" t="s">
        <v>77</v>
      </c>
      <c r="AY746" s="151" t="s">
        <v>195</v>
      </c>
    </row>
    <row r="747" spans="2:65" s="13" customFormat="1" ht="10.199999999999999">
      <c r="B747" s="156"/>
      <c r="D747" s="150" t="s">
        <v>204</v>
      </c>
      <c r="E747" s="157" t="s">
        <v>1</v>
      </c>
      <c r="F747" s="158" t="s">
        <v>668</v>
      </c>
      <c r="H747" s="159">
        <v>555.05999999999995</v>
      </c>
      <c r="I747" s="160"/>
      <c r="L747" s="156"/>
      <c r="M747" s="161"/>
      <c r="T747" s="162"/>
      <c r="AT747" s="157" t="s">
        <v>204</v>
      </c>
      <c r="AU747" s="157" t="s">
        <v>86</v>
      </c>
      <c r="AV747" s="13" t="s">
        <v>86</v>
      </c>
      <c r="AW747" s="13" t="s">
        <v>32</v>
      </c>
      <c r="AX747" s="13" t="s">
        <v>77</v>
      </c>
      <c r="AY747" s="157" t="s">
        <v>195</v>
      </c>
    </row>
    <row r="748" spans="2:65" s="13" customFormat="1" ht="10.199999999999999">
      <c r="B748" s="156"/>
      <c r="D748" s="150" t="s">
        <v>204</v>
      </c>
      <c r="E748" s="157" t="s">
        <v>1</v>
      </c>
      <c r="F748" s="158" t="s">
        <v>1253</v>
      </c>
      <c r="H748" s="159">
        <v>29.373000000000001</v>
      </c>
      <c r="I748" s="160"/>
      <c r="L748" s="156"/>
      <c r="M748" s="161"/>
      <c r="T748" s="162"/>
      <c r="AT748" s="157" t="s">
        <v>204</v>
      </c>
      <c r="AU748" s="157" t="s">
        <v>86</v>
      </c>
      <c r="AV748" s="13" t="s">
        <v>86</v>
      </c>
      <c r="AW748" s="13" t="s">
        <v>32</v>
      </c>
      <c r="AX748" s="13" t="s">
        <v>77</v>
      </c>
      <c r="AY748" s="157" t="s">
        <v>195</v>
      </c>
    </row>
    <row r="749" spans="2:65" s="14" customFormat="1" ht="10.199999999999999">
      <c r="B749" s="163"/>
      <c r="D749" s="150" t="s">
        <v>204</v>
      </c>
      <c r="E749" s="164" t="s">
        <v>1</v>
      </c>
      <c r="F749" s="165" t="s">
        <v>220</v>
      </c>
      <c r="H749" s="166">
        <v>584.43299999999999</v>
      </c>
      <c r="I749" s="167"/>
      <c r="L749" s="163"/>
      <c r="M749" s="168"/>
      <c r="T749" s="169"/>
      <c r="AT749" s="164" t="s">
        <v>204</v>
      </c>
      <c r="AU749" s="164" t="s">
        <v>86</v>
      </c>
      <c r="AV749" s="14" t="s">
        <v>202</v>
      </c>
      <c r="AW749" s="14" t="s">
        <v>32</v>
      </c>
      <c r="AX749" s="14" t="s">
        <v>84</v>
      </c>
      <c r="AY749" s="164" t="s">
        <v>195</v>
      </c>
    </row>
    <row r="750" spans="2:65" s="1" customFormat="1" ht="16.5" customHeight="1">
      <c r="B750" s="32"/>
      <c r="C750" s="183" t="s">
        <v>1254</v>
      </c>
      <c r="D750" s="183" t="s">
        <v>612</v>
      </c>
      <c r="E750" s="184" t="s">
        <v>1255</v>
      </c>
      <c r="F750" s="185" t="s">
        <v>1256</v>
      </c>
      <c r="G750" s="186" t="s">
        <v>200</v>
      </c>
      <c r="H750" s="187">
        <v>642.87599999999998</v>
      </c>
      <c r="I750" s="188"/>
      <c r="J750" s="189">
        <f>ROUND(I750*H750,2)</f>
        <v>0</v>
      </c>
      <c r="K750" s="185" t="s">
        <v>249</v>
      </c>
      <c r="L750" s="190"/>
      <c r="M750" s="191" t="s">
        <v>1</v>
      </c>
      <c r="N750" s="192" t="s">
        <v>42</v>
      </c>
      <c r="P750" s="145">
        <f>O750*H750</f>
        <v>0</v>
      </c>
      <c r="Q750" s="145">
        <v>1.21E-2</v>
      </c>
      <c r="R750" s="145">
        <f>Q750*H750</f>
        <v>7.7787995999999993</v>
      </c>
      <c r="S750" s="145">
        <v>0</v>
      </c>
      <c r="T750" s="146">
        <f>S750*H750</f>
        <v>0</v>
      </c>
      <c r="AR750" s="147" t="s">
        <v>394</v>
      </c>
      <c r="AT750" s="147" t="s">
        <v>612</v>
      </c>
      <c r="AU750" s="147" t="s">
        <v>86</v>
      </c>
      <c r="AY750" s="17" t="s">
        <v>195</v>
      </c>
      <c r="BE750" s="148">
        <f>IF(N750="základní",J750,0)</f>
        <v>0</v>
      </c>
      <c r="BF750" s="148">
        <f>IF(N750="snížená",J750,0)</f>
        <v>0</v>
      </c>
      <c r="BG750" s="148">
        <f>IF(N750="zákl. přenesená",J750,0)</f>
        <v>0</v>
      </c>
      <c r="BH750" s="148">
        <f>IF(N750="sníž. přenesená",J750,0)</f>
        <v>0</v>
      </c>
      <c r="BI750" s="148">
        <f>IF(N750="nulová",J750,0)</f>
        <v>0</v>
      </c>
      <c r="BJ750" s="17" t="s">
        <v>84</v>
      </c>
      <c r="BK750" s="148">
        <f>ROUND(I750*H750,2)</f>
        <v>0</v>
      </c>
      <c r="BL750" s="17" t="s">
        <v>300</v>
      </c>
      <c r="BM750" s="147" t="s">
        <v>1257</v>
      </c>
    </row>
    <row r="751" spans="2:65" s="12" customFormat="1" ht="10.199999999999999">
      <c r="B751" s="149"/>
      <c r="D751" s="150" t="s">
        <v>204</v>
      </c>
      <c r="E751" s="151" t="s">
        <v>1</v>
      </c>
      <c r="F751" s="152" t="s">
        <v>1251</v>
      </c>
      <c r="H751" s="151" t="s">
        <v>1</v>
      </c>
      <c r="I751" s="153"/>
      <c r="L751" s="149"/>
      <c r="M751" s="154"/>
      <c r="T751" s="155"/>
      <c r="AT751" s="151" t="s">
        <v>204</v>
      </c>
      <c r="AU751" s="151" t="s">
        <v>86</v>
      </c>
      <c r="AV751" s="12" t="s">
        <v>84</v>
      </c>
      <c r="AW751" s="12" t="s">
        <v>32</v>
      </c>
      <c r="AX751" s="12" t="s">
        <v>77</v>
      </c>
      <c r="AY751" s="151" t="s">
        <v>195</v>
      </c>
    </row>
    <row r="752" spans="2:65" s="13" customFormat="1" ht="10.199999999999999">
      <c r="B752" s="156"/>
      <c r="D752" s="150" t="s">
        <v>204</v>
      </c>
      <c r="E752" s="157" t="s">
        <v>1</v>
      </c>
      <c r="F752" s="158" t="s">
        <v>668</v>
      </c>
      <c r="H752" s="159">
        <v>555.05999999999995</v>
      </c>
      <c r="I752" s="160"/>
      <c r="L752" s="156"/>
      <c r="M752" s="161"/>
      <c r="T752" s="162"/>
      <c r="AT752" s="157" t="s">
        <v>204</v>
      </c>
      <c r="AU752" s="157" t="s">
        <v>86</v>
      </c>
      <c r="AV752" s="13" t="s">
        <v>86</v>
      </c>
      <c r="AW752" s="13" t="s">
        <v>32</v>
      </c>
      <c r="AX752" s="13" t="s">
        <v>77</v>
      </c>
      <c r="AY752" s="157" t="s">
        <v>195</v>
      </c>
    </row>
    <row r="753" spans="2:65" s="13" customFormat="1" ht="10.199999999999999">
      <c r="B753" s="156"/>
      <c r="D753" s="150" t="s">
        <v>204</v>
      </c>
      <c r="E753" s="157" t="s">
        <v>1</v>
      </c>
      <c r="F753" s="158" t="s">
        <v>1253</v>
      </c>
      <c r="H753" s="159">
        <v>29.373000000000001</v>
      </c>
      <c r="I753" s="160"/>
      <c r="L753" s="156"/>
      <c r="M753" s="161"/>
      <c r="T753" s="162"/>
      <c r="AT753" s="157" t="s">
        <v>204</v>
      </c>
      <c r="AU753" s="157" t="s">
        <v>86</v>
      </c>
      <c r="AV753" s="13" t="s">
        <v>86</v>
      </c>
      <c r="AW753" s="13" t="s">
        <v>32</v>
      </c>
      <c r="AX753" s="13" t="s">
        <v>77</v>
      </c>
      <c r="AY753" s="157" t="s">
        <v>195</v>
      </c>
    </row>
    <row r="754" spans="2:65" s="14" customFormat="1" ht="10.199999999999999">
      <c r="B754" s="163"/>
      <c r="D754" s="150" t="s">
        <v>204</v>
      </c>
      <c r="E754" s="164" t="s">
        <v>1</v>
      </c>
      <c r="F754" s="165" t="s">
        <v>220</v>
      </c>
      <c r="H754" s="166">
        <v>584.43299999999999</v>
      </c>
      <c r="I754" s="167"/>
      <c r="L754" s="163"/>
      <c r="M754" s="168"/>
      <c r="T754" s="169"/>
      <c r="AT754" s="164" t="s">
        <v>204</v>
      </c>
      <c r="AU754" s="164" t="s">
        <v>86</v>
      </c>
      <c r="AV754" s="14" t="s">
        <v>202</v>
      </c>
      <c r="AW754" s="14" t="s">
        <v>32</v>
      </c>
      <c r="AX754" s="14" t="s">
        <v>84</v>
      </c>
      <c r="AY754" s="164" t="s">
        <v>195</v>
      </c>
    </row>
    <row r="755" spans="2:65" s="13" customFormat="1" ht="10.199999999999999">
      <c r="B755" s="156"/>
      <c r="D755" s="150" t="s">
        <v>204</v>
      </c>
      <c r="F755" s="158" t="s">
        <v>1258</v>
      </c>
      <c r="H755" s="159">
        <v>642.87599999999998</v>
      </c>
      <c r="I755" s="160"/>
      <c r="L755" s="156"/>
      <c r="M755" s="161"/>
      <c r="T755" s="162"/>
      <c r="AT755" s="157" t="s">
        <v>204</v>
      </c>
      <c r="AU755" s="157" t="s">
        <v>86</v>
      </c>
      <c r="AV755" s="13" t="s">
        <v>86</v>
      </c>
      <c r="AW755" s="13" t="s">
        <v>4</v>
      </c>
      <c r="AX755" s="13" t="s">
        <v>84</v>
      </c>
      <c r="AY755" s="157" t="s">
        <v>195</v>
      </c>
    </row>
    <row r="756" spans="2:65" s="1" customFormat="1" ht="24.15" customHeight="1">
      <c r="B756" s="32"/>
      <c r="C756" s="136" t="s">
        <v>1259</v>
      </c>
      <c r="D756" s="136" t="s">
        <v>197</v>
      </c>
      <c r="E756" s="137" t="s">
        <v>1248</v>
      </c>
      <c r="F756" s="138" t="s">
        <v>1249</v>
      </c>
      <c r="G756" s="139" t="s">
        <v>200</v>
      </c>
      <c r="H756" s="140">
        <v>220.56</v>
      </c>
      <c r="I756" s="141"/>
      <c r="J756" s="142">
        <f>ROUND(I756*H756,2)</f>
        <v>0</v>
      </c>
      <c r="K756" s="138" t="s">
        <v>201</v>
      </c>
      <c r="L756" s="32"/>
      <c r="M756" s="143" t="s">
        <v>1</v>
      </c>
      <c r="N756" s="144" t="s">
        <v>42</v>
      </c>
      <c r="P756" s="145">
        <f>O756*H756</f>
        <v>0</v>
      </c>
      <c r="Q756" s="145">
        <v>2.5000000000000001E-4</v>
      </c>
      <c r="R756" s="145">
        <f>Q756*H756</f>
        <v>5.5140000000000002E-2</v>
      </c>
      <c r="S756" s="145">
        <v>0</v>
      </c>
      <c r="T756" s="146">
        <f>S756*H756</f>
        <v>0</v>
      </c>
      <c r="AR756" s="147" t="s">
        <v>300</v>
      </c>
      <c r="AT756" s="147" t="s">
        <v>197</v>
      </c>
      <c r="AU756" s="147" t="s">
        <v>86</v>
      </c>
      <c r="AY756" s="17" t="s">
        <v>195</v>
      </c>
      <c r="BE756" s="148">
        <f>IF(N756="základní",J756,0)</f>
        <v>0</v>
      </c>
      <c r="BF756" s="148">
        <f>IF(N756="snížená",J756,0)</f>
        <v>0</v>
      </c>
      <c r="BG756" s="148">
        <f>IF(N756="zákl. přenesená",J756,0)</f>
        <v>0</v>
      </c>
      <c r="BH756" s="148">
        <f>IF(N756="sníž. přenesená",J756,0)</f>
        <v>0</v>
      </c>
      <c r="BI756" s="148">
        <f>IF(N756="nulová",J756,0)</f>
        <v>0</v>
      </c>
      <c r="BJ756" s="17" t="s">
        <v>84</v>
      </c>
      <c r="BK756" s="148">
        <f>ROUND(I756*H756,2)</f>
        <v>0</v>
      </c>
      <c r="BL756" s="17" t="s">
        <v>300</v>
      </c>
      <c r="BM756" s="147" t="s">
        <v>1260</v>
      </c>
    </row>
    <row r="757" spans="2:65" s="12" customFormat="1" ht="10.199999999999999">
      <c r="B757" s="149"/>
      <c r="D757" s="150" t="s">
        <v>204</v>
      </c>
      <c r="E757" s="151" t="s">
        <v>1</v>
      </c>
      <c r="F757" s="152" t="s">
        <v>1165</v>
      </c>
      <c r="H757" s="151" t="s">
        <v>1</v>
      </c>
      <c r="I757" s="153"/>
      <c r="L757" s="149"/>
      <c r="M757" s="154"/>
      <c r="T757" s="155"/>
      <c r="AT757" s="151" t="s">
        <v>204</v>
      </c>
      <c r="AU757" s="151" t="s">
        <v>86</v>
      </c>
      <c r="AV757" s="12" t="s">
        <v>84</v>
      </c>
      <c r="AW757" s="12" t="s">
        <v>32</v>
      </c>
      <c r="AX757" s="12" t="s">
        <v>77</v>
      </c>
      <c r="AY757" s="151" t="s">
        <v>195</v>
      </c>
    </row>
    <row r="758" spans="2:65" s="13" customFormat="1" ht="10.199999999999999">
      <c r="B758" s="156"/>
      <c r="D758" s="150" t="s">
        <v>204</v>
      </c>
      <c r="E758" s="157" t="s">
        <v>1</v>
      </c>
      <c r="F758" s="158" t="s">
        <v>1261</v>
      </c>
      <c r="H758" s="159">
        <v>220.56</v>
      </c>
      <c r="I758" s="160"/>
      <c r="L758" s="156"/>
      <c r="M758" s="161"/>
      <c r="T758" s="162"/>
      <c r="AT758" s="157" t="s">
        <v>204</v>
      </c>
      <c r="AU758" s="157" t="s">
        <v>86</v>
      </c>
      <c r="AV758" s="13" t="s">
        <v>86</v>
      </c>
      <c r="AW758" s="13" t="s">
        <v>32</v>
      </c>
      <c r="AX758" s="13" t="s">
        <v>84</v>
      </c>
      <c r="AY758" s="157" t="s">
        <v>195</v>
      </c>
    </row>
    <row r="759" spans="2:65" s="1" customFormat="1" ht="24.15" customHeight="1">
      <c r="B759" s="32"/>
      <c r="C759" s="183" t="s">
        <v>1262</v>
      </c>
      <c r="D759" s="183" t="s">
        <v>612</v>
      </c>
      <c r="E759" s="184" t="s">
        <v>1263</v>
      </c>
      <c r="F759" s="185" t="s">
        <v>1264</v>
      </c>
      <c r="G759" s="186" t="s">
        <v>200</v>
      </c>
      <c r="H759" s="187">
        <v>253.64400000000001</v>
      </c>
      <c r="I759" s="188"/>
      <c r="J759" s="189">
        <f>ROUND(I759*H759,2)</f>
        <v>0</v>
      </c>
      <c r="K759" s="185" t="s">
        <v>201</v>
      </c>
      <c r="L759" s="190"/>
      <c r="M759" s="191" t="s">
        <v>1</v>
      </c>
      <c r="N759" s="192" t="s">
        <v>42</v>
      </c>
      <c r="P759" s="145">
        <f>O759*H759</f>
        <v>0</v>
      </c>
      <c r="Q759" s="145">
        <v>2.66E-3</v>
      </c>
      <c r="R759" s="145">
        <f>Q759*H759</f>
        <v>0.67469304000000008</v>
      </c>
      <c r="S759" s="145">
        <v>0</v>
      </c>
      <c r="T759" s="146">
        <f>S759*H759</f>
        <v>0</v>
      </c>
      <c r="AR759" s="147" t="s">
        <v>394</v>
      </c>
      <c r="AT759" s="147" t="s">
        <v>612</v>
      </c>
      <c r="AU759" s="147" t="s">
        <v>86</v>
      </c>
      <c r="AY759" s="17" t="s">
        <v>195</v>
      </c>
      <c r="BE759" s="148">
        <f>IF(N759="základní",J759,0)</f>
        <v>0</v>
      </c>
      <c r="BF759" s="148">
        <f>IF(N759="snížená",J759,0)</f>
        <v>0</v>
      </c>
      <c r="BG759" s="148">
        <f>IF(N759="zákl. přenesená",J759,0)</f>
        <v>0</v>
      </c>
      <c r="BH759" s="148">
        <f>IF(N759="sníž. přenesená",J759,0)</f>
        <v>0</v>
      </c>
      <c r="BI759" s="148">
        <f>IF(N759="nulová",J759,0)</f>
        <v>0</v>
      </c>
      <c r="BJ759" s="17" t="s">
        <v>84</v>
      </c>
      <c r="BK759" s="148">
        <f>ROUND(I759*H759,2)</f>
        <v>0</v>
      </c>
      <c r="BL759" s="17" t="s">
        <v>300</v>
      </c>
      <c r="BM759" s="147" t="s">
        <v>1265</v>
      </c>
    </row>
    <row r="760" spans="2:65" s="13" customFormat="1" ht="10.199999999999999">
      <c r="B760" s="156"/>
      <c r="D760" s="150" t="s">
        <v>204</v>
      </c>
      <c r="E760" s="157" t="s">
        <v>1</v>
      </c>
      <c r="F760" s="158" t="s">
        <v>1266</v>
      </c>
      <c r="H760" s="159">
        <v>253.64400000000001</v>
      </c>
      <c r="I760" s="160"/>
      <c r="L760" s="156"/>
      <c r="M760" s="161"/>
      <c r="T760" s="162"/>
      <c r="AT760" s="157" t="s">
        <v>204</v>
      </c>
      <c r="AU760" s="157" t="s">
        <v>86</v>
      </c>
      <c r="AV760" s="13" t="s">
        <v>86</v>
      </c>
      <c r="AW760" s="13" t="s">
        <v>32</v>
      </c>
      <c r="AX760" s="13" t="s">
        <v>84</v>
      </c>
      <c r="AY760" s="157" t="s">
        <v>195</v>
      </c>
    </row>
    <row r="761" spans="2:65" s="1" customFormat="1" ht="24.15" customHeight="1">
      <c r="B761" s="32"/>
      <c r="C761" s="136" t="s">
        <v>1267</v>
      </c>
      <c r="D761" s="136" t="s">
        <v>197</v>
      </c>
      <c r="E761" s="137" t="s">
        <v>1268</v>
      </c>
      <c r="F761" s="138" t="s">
        <v>1269</v>
      </c>
      <c r="G761" s="139" t="s">
        <v>200</v>
      </c>
      <c r="H761" s="140">
        <v>132.81</v>
      </c>
      <c r="I761" s="141"/>
      <c r="J761" s="142">
        <f>ROUND(I761*H761,2)</f>
        <v>0</v>
      </c>
      <c r="K761" s="138" t="s">
        <v>249</v>
      </c>
      <c r="L761" s="32"/>
      <c r="M761" s="143" t="s">
        <v>1</v>
      </c>
      <c r="N761" s="144" t="s">
        <v>42</v>
      </c>
      <c r="P761" s="145">
        <f>O761*H761</f>
        <v>0</v>
      </c>
      <c r="Q761" s="145">
        <v>2.5000000000000001E-4</v>
      </c>
      <c r="R761" s="145">
        <f>Q761*H761</f>
        <v>3.3202500000000003E-2</v>
      </c>
      <c r="S761" s="145">
        <v>0</v>
      </c>
      <c r="T761" s="146">
        <f>S761*H761</f>
        <v>0</v>
      </c>
      <c r="AR761" s="147" t="s">
        <v>300</v>
      </c>
      <c r="AT761" s="147" t="s">
        <v>197</v>
      </c>
      <c r="AU761" s="147" t="s">
        <v>86</v>
      </c>
      <c r="AY761" s="17" t="s">
        <v>195</v>
      </c>
      <c r="BE761" s="148">
        <f>IF(N761="základní",J761,0)</f>
        <v>0</v>
      </c>
      <c r="BF761" s="148">
        <f>IF(N761="snížená",J761,0)</f>
        <v>0</v>
      </c>
      <c r="BG761" s="148">
        <f>IF(N761="zákl. přenesená",J761,0)</f>
        <v>0</v>
      </c>
      <c r="BH761" s="148">
        <f>IF(N761="sníž. přenesená",J761,0)</f>
        <v>0</v>
      </c>
      <c r="BI761" s="148">
        <f>IF(N761="nulová",J761,0)</f>
        <v>0</v>
      </c>
      <c r="BJ761" s="17" t="s">
        <v>84</v>
      </c>
      <c r="BK761" s="148">
        <f>ROUND(I761*H761,2)</f>
        <v>0</v>
      </c>
      <c r="BL761" s="17" t="s">
        <v>300</v>
      </c>
      <c r="BM761" s="147" t="s">
        <v>1270</v>
      </c>
    </row>
    <row r="762" spans="2:65" s="1" customFormat="1" ht="28.8">
      <c r="B762" s="32"/>
      <c r="D762" s="150" t="s">
        <v>251</v>
      </c>
      <c r="F762" s="170" t="s">
        <v>252</v>
      </c>
      <c r="I762" s="171"/>
      <c r="L762" s="32"/>
      <c r="M762" s="172"/>
      <c r="T762" s="56"/>
      <c r="AT762" s="17" t="s">
        <v>251</v>
      </c>
      <c r="AU762" s="17" t="s">
        <v>86</v>
      </c>
    </row>
    <row r="763" spans="2:65" s="12" customFormat="1" ht="10.199999999999999">
      <c r="B763" s="149"/>
      <c r="D763" s="150" t="s">
        <v>204</v>
      </c>
      <c r="E763" s="151" t="s">
        <v>1</v>
      </c>
      <c r="F763" s="152" t="s">
        <v>1251</v>
      </c>
      <c r="H763" s="151" t="s">
        <v>1</v>
      </c>
      <c r="I763" s="153"/>
      <c r="L763" s="149"/>
      <c r="M763" s="154"/>
      <c r="T763" s="155"/>
      <c r="AT763" s="151" t="s">
        <v>204</v>
      </c>
      <c r="AU763" s="151" t="s">
        <v>86</v>
      </c>
      <c r="AV763" s="12" t="s">
        <v>84</v>
      </c>
      <c r="AW763" s="12" t="s">
        <v>32</v>
      </c>
      <c r="AX763" s="12" t="s">
        <v>77</v>
      </c>
      <c r="AY763" s="151" t="s">
        <v>195</v>
      </c>
    </row>
    <row r="764" spans="2:65" s="13" customFormat="1" ht="10.199999999999999">
      <c r="B764" s="156"/>
      <c r="D764" s="150" t="s">
        <v>204</v>
      </c>
      <c r="E764" s="157" t="s">
        <v>1</v>
      </c>
      <c r="F764" s="158" t="s">
        <v>942</v>
      </c>
      <c r="H764" s="159">
        <v>115.81</v>
      </c>
      <c r="I764" s="160"/>
      <c r="L764" s="156"/>
      <c r="M764" s="161"/>
      <c r="T764" s="162"/>
      <c r="AT764" s="157" t="s">
        <v>204</v>
      </c>
      <c r="AU764" s="157" t="s">
        <v>86</v>
      </c>
      <c r="AV764" s="13" t="s">
        <v>86</v>
      </c>
      <c r="AW764" s="13" t="s">
        <v>32</v>
      </c>
      <c r="AX764" s="13" t="s">
        <v>77</v>
      </c>
      <c r="AY764" s="157" t="s">
        <v>195</v>
      </c>
    </row>
    <row r="765" spans="2:65" s="13" customFormat="1" ht="10.199999999999999">
      <c r="B765" s="156"/>
      <c r="D765" s="150" t="s">
        <v>204</v>
      </c>
      <c r="E765" s="157" t="s">
        <v>1</v>
      </c>
      <c r="F765" s="158" t="s">
        <v>943</v>
      </c>
      <c r="H765" s="159">
        <v>17</v>
      </c>
      <c r="I765" s="160"/>
      <c r="L765" s="156"/>
      <c r="M765" s="161"/>
      <c r="T765" s="162"/>
      <c r="AT765" s="157" t="s">
        <v>204</v>
      </c>
      <c r="AU765" s="157" t="s">
        <v>86</v>
      </c>
      <c r="AV765" s="13" t="s">
        <v>86</v>
      </c>
      <c r="AW765" s="13" t="s">
        <v>32</v>
      </c>
      <c r="AX765" s="13" t="s">
        <v>77</v>
      </c>
      <c r="AY765" s="157" t="s">
        <v>195</v>
      </c>
    </row>
    <row r="766" spans="2:65" s="14" customFormat="1" ht="10.199999999999999">
      <c r="B766" s="163"/>
      <c r="D766" s="150" t="s">
        <v>204</v>
      </c>
      <c r="E766" s="164" t="s">
        <v>1</v>
      </c>
      <c r="F766" s="165" t="s">
        <v>220</v>
      </c>
      <c r="H766" s="166">
        <v>132.81</v>
      </c>
      <c r="I766" s="167"/>
      <c r="L766" s="163"/>
      <c r="M766" s="168"/>
      <c r="T766" s="169"/>
      <c r="AT766" s="164" t="s">
        <v>204</v>
      </c>
      <c r="AU766" s="164" t="s">
        <v>86</v>
      </c>
      <c r="AV766" s="14" t="s">
        <v>202</v>
      </c>
      <c r="AW766" s="14" t="s">
        <v>32</v>
      </c>
      <c r="AX766" s="14" t="s">
        <v>84</v>
      </c>
      <c r="AY766" s="164" t="s">
        <v>195</v>
      </c>
    </row>
    <row r="767" spans="2:65" s="1" customFormat="1" ht="24.15" customHeight="1">
      <c r="B767" s="32"/>
      <c r="C767" s="136" t="s">
        <v>1271</v>
      </c>
      <c r="D767" s="136" t="s">
        <v>197</v>
      </c>
      <c r="E767" s="137" t="s">
        <v>1272</v>
      </c>
      <c r="F767" s="138" t="s">
        <v>1273</v>
      </c>
      <c r="G767" s="139" t="s">
        <v>432</v>
      </c>
      <c r="H767" s="140">
        <v>1</v>
      </c>
      <c r="I767" s="141"/>
      <c r="J767" s="142">
        <f>ROUND(I767*H767,2)</f>
        <v>0</v>
      </c>
      <c r="K767" s="138" t="s">
        <v>249</v>
      </c>
      <c r="L767" s="32"/>
      <c r="M767" s="143" t="s">
        <v>1</v>
      </c>
      <c r="N767" s="144" t="s">
        <v>42</v>
      </c>
      <c r="P767" s="145">
        <f>O767*H767</f>
        <v>0</v>
      </c>
      <c r="Q767" s="145">
        <v>2.5000000000000001E-4</v>
      </c>
      <c r="R767" s="145">
        <f>Q767*H767</f>
        <v>2.5000000000000001E-4</v>
      </c>
      <c r="S767" s="145">
        <v>0</v>
      </c>
      <c r="T767" s="146">
        <f>S767*H767</f>
        <v>0</v>
      </c>
      <c r="AR767" s="147" t="s">
        <v>300</v>
      </c>
      <c r="AT767" s="147" t="s">
        <v>197</v>
      </c>
      <c r="AU767" s="147" t="s">
        <v>86</v>
      </c>
      <c r="AY767" s="17" t="s">
        <v>195</v>
      </c>
      <c r="BE767" s="148">
        <f>IF(N767="základní",J767,0)</f>
        <v>0</v>
      </c>
      <c r="BF767" s="148">
        <f>IF(N767="snížená",J767,0)</f>
        <v>0</v>
      </c>
      <c r="BG767" s="148">
        <f>IF(N767="zákl. přenesená",J767,0)</f>
        <v>0</v>
      </c>
      <c r="BH767" s="148">
        <f>IF(N767="sníž. přenesená",J767,0)</f>
        <v>0</v>
      </c>
      <c r="BI767" s="148">
        <f>IF(N767="nulová",J767,0)</f>
        <v>0</v>
      </c>
      <c r="BJ767" s="17" t="s">
        <v>84</v>
      </c>
      <c r="BK767" s="148">
        <f>ROUND(I767*H767,2)</f>
        <v>0</v>
      </c>
      <c r="BL767" s="17" t="s">
        <v>300</v>
      </c>
      <c r="BM767" s="147" t="s">
        <v>1274</v>
      </c>
    </row>
    <row r="768" spans="2:65" s="1" customFormat="1" ht="28.8">
      <c r="B768" s="32"/>
      <c r="D768" s="150" t="s">
        <v>251</v>
      </c>
      <c r="F768" s="170" t="s">
        <v>252</v>
      </c>
      <c r="I768" s="171"/>
      <c r="L768" s="32"/>
      <c r="M768" s="172"/>
      <c r="T768" s="56"/>
      <c r="AT768" s="17" t="s">
        <v>251</v>
      </c>
      <c r="AU768" s="17" t="s">
        <v>86</v>
      </c>
    </row>
    <row r="769" spans="2:65" s="12" customFormat="1" ht="10.199999999999999">
      <c r="B769" s="149"/>
      <c r="D769" s="150" t="s">
        <v>204</v>
      </c>
      <c r="E769" s="151" t="s">
        <v>1</v>
      </c>
      <c r="F769" s="152" t="s">
        <v>1251</v>
      </c>
      <c r="H769" s="151" t="s">
        <v>1</v>
      </c>
      <c r="I769" s="153"/>
      <c r="L769" s="149"/>
      <c r="M769" s="154"/>
      <c r="T769" s="155"/>
      <c r="AT769" s="151" t="s">
        <v>204</v>
      </c>
      <c r="AU769" s="151" t="s">
        <v>86</v>
      </c>
      <c r="AV769" s="12" t="s">
        <v>84</v>
      </c>
      <c r="AW769" s="12" t="s">
        <v>32</v>
      </c>
      <c r="AX769" s="12" t="s">
        <v>77</v>
      </c>
      <c r="AY769" s="151" t="s">
        <v>195</v>
      </c>
    </row>
    <row r="770" spans="2:65" s="13" customFormat="1" ht="10.199999999999999">
      <c r="B770" s="156"/>
      <c r="D770" s="150" t="s">
        <v>204</v>
      </c>
      <c r="E770" s="157" t="s">
        <v>1</v>
      </c>
      <c r="F770" s="158" t="s">
        <v>84</v>
      </c>
      <c r="H770" s="159">
        <v>1</v>
      </c>
      <c r="I770" s="160"/>
      <c r="L770" s="156"/>
      <c r="M770" s="161"/>
      <c r="T770" s="162"/>
      <c r="AT770" s="157" t="s">
        <v>204</v>
      </c>
      <c r="AU770" s="157" t="s">
        <v>86</v>
      </c>
      <c r="AV770" s="13" t="s">
        <v>86</v>
      </c>
      <c r="AW770" s="13" t="s">
        <v>32</v>
      </c>
      <c r="AX770" s="13" t="s">
        <v>84</v>
      </c>
      <c r="AY770" s="157" t="s">
        <v>195</v>
      </c>
    </row>
    <row r="771" spans="2:65" s="1" customFormat="1" ht="24.15" customHeight="1">
      <c r="B771" s="32"/>
      <c r="C771" s="136" t="s">
        <v>1275</v>
      </c>
      <c r="D771" s="136" t="s">
        <v>197</v>
      </c>
      <c r="E771" s="137" t="s">
        <v>1276</v>
      </c>
      <c r="F771" s="138" t="s">
        <v>1277</v>
      </c>
      <c r="G771" s="139" t="s">
        <v>200</v>
      </c>
      <c r="H771" s="140">
        <v>0.4</v>
      </c>
      <c r="I771" s="141"/>
      <c r="J771" s="142">
        <f>ROUND(I771*H771,2)</f>
        <v>0</v>
      </c>
      <c r="K771" s="138" t="s">
        <v>201</v>
      </c>
      <c r="L771" s="32"/>
      <c r="M771" s="143" t="s">
        <v>1</v>
      </c>
      <c r="N771" s="144" t="s">
        <v>42</v>
      </c>
      <c r="P771" s="145">
        <f>O771*H771</f>
        <v>0</v>
      </c>
      <c r="Q771" s="145">
        <v>1.2E-4</v>
      </c>
      <c r="R771" s="145">
        <f>Q771*H771</f>
        <v>4.8000000000000001E-5</v>
      </c>
      <c r="S771" s="145">
        <v>0</v>
      </c>
      <c r="T771" s="146">
        <f>S771*H771</f>
        <v>0</v>
      </c>
      <c r="AR771" s="147" t="s">
        <v>300</v>
      </c>
      <c r="AT771" s="147" t="s">
        <v>197</v>
      </c>
      <c r="AU771" s="147" t="s">
        <v>86</v>
      </c>
      <c r="AY771" s="17" t="s">
        <v>195</v>
      </c>
      <c r="BE771" s="148">
        <f>IF(N771="základní",J771,0)</f>
        <v>0</v>
      </c>
      <c r="BF771" s="148">
        <f>IF(N771="snížená",J771,0)</f>
        <v>0</v>
      </c>
      <c r="BG771" s="148">
        <f>IF(N771="zákl. přenesená",J771,0)</f>
        <v>0</v>
      </c>
      <c r="BH771" s="148">
        <f>IF(N771="sníž. přenesená",J771,0)</f>
        <v>0</v>
      </c>
      <c r="BI771" s="148">
        <f>IF(N771="nulová",J771,0)</f>
        <v>0</v>
      </c>
      <c r="BJ771" s="17" t="s">
        <v>84</v>
      </c>
      <c r="BK771" s="148">
        <f>ROUND(I771*H771,2)</f>
        <v>0</v>
      </c>
      <c r="BL771" s="17" t="s">
        <v>300</v>
      </c>
      <c r="BM771" s="147" t="s">
        <v>1278</v>
      </c>
    </row>
    <row r="772" spans="2:65" s="12" customFormat="1" ht="10.199999999999999">
      <c r="B772" s="149"/>
      <c r="D772" s="150" t="s">
        <v>204</v>
      </c>
      <c r="E772" s="151" t="s">
        <v>1</v>
      </c>
      <c r="F772" s="152" t="s">
        <v>1279</v>
      </c>
      <c r="H772" s="151" t="s">
        <v>1</v>
      </c>
      <c r="I772" s="153"/>
      <c r="L772" s="149"/>
      <c r="M772" s="154"/>
      <c r="T772" s="155"/>
      <c r="AT772" s="151" t="s">
        <v>204</v>
      </c>
      <c r="AU772" s="151" t="s">
        <v>86</v>
      </c>
      <c r="AV772" s="12" t="s">
        <v>84</v>
      </c>
      <c r="AW772" s="12" t="s">
        <v>32</v>
      </c>
      <c r="AX772" s="12" t="s">
        <v>77</v>
      </c>
      <c r="AY772" s="151" t="s">
        <v>195</v>
      </c>
    </row>
    <row r="773" spans="2:65" s="13" customFormat="1" ht="10.199999999999999">
      <c r="B773" s="156"/>
      <c r="D773" s="150" t="s">
        <v>204</v>
      </c>
      <c r="E773" s="157" t="s">
        <v>1</v>
      </c>
      <c r="F773" s="158" t="s">
        <v>1280</v>
      </c>
      <c r="H773" s="159">
        <v>0.4</v>
      </c>
      <c r="I773" s="160"/>
      <c r="L773" s="156"/>
      <c r="M773" s="161"/>
      <c r="T773" s="162"/>
      <c r="AT773" s="157" t="s">
        <v>204</v>
      </c>
      <c r="AU773" s="157" t="s">
        <v>86</v>
      </c>
      <c r="AV773" s="13" t="s">
        <v>86</v>
      </c>
      <c r="AW773" s="13" t="s">
        <v>32</v>
      </c>
      <c r="AX773" s="13" t="s">
        <v>84</v>
      </c>
      <c r="AY773" s="157" t="s">
        <v>195</v>
      </c>
    </row>
    <row r="774" spans="2:65" s="1" customFormat="1" ht="16.5" customHeight="1">
      <c r="B774" s="32"/>
      <c r="C774" s="183" t="s">
        <v>1281</v>
      </c>
      <c r="D774" s="183" t="s">
        <v>612</v>
      </c>
      <c r="E774" s="184" t="s">
        <v>1282</v>
      </c>
      <c r="F774" s="185" t="s">
        <v>1283</v>
      </c>
      <c r="G774" s="186" t="s">
        <v>244</v>
      </c>
      <c r="H774" s="187">
        <v>1</v>
      </c>
      <c r="I774" s="188"/>
      <c r="J774" s="189">
        <f>ROUND(I774*H774,2)</f>
        <v>0</v>
      </c>
      <c r="K774" s="185" t="s">
        <v>249</v>
      </c>
      <c r="L774" s="190"/>
      <c r="M774" s="191" t="s">
        <v>1</v>
      </c>
      <c r="N774" s="192" t="s">
        <v>42</v>
      </c>
      <c r="P774" s="145">
        <f>O774*H774</f>
        <v>0</v>
      </c>
      <c r="Q774" s="145">
        <v>3.5999999999999999E-3</v>
      </c>
      <c r="R774" s="145">
        <f>Q774*H774</f>
        <v>3.5999999999999999E-3</v>
      </c>
      <c r="S774" s="145">
        <v>0</v>
      </c>
      <c r="T774" s="146">
        <f>S774*H774</f>
        <v>0</v>
      </c>
      <c r="AR774" s="147" t="s">
        <v>394</v>
      </c>
      <c r="AT774" s="147" t="s">
        <v>612</v>
      </c>
      <c r="AU774" s="147" t="s">
        <v>86</v>
      </c>
      <c r="AY774" s="17" t="s">
        <v>195</v>
      </c>
      <c r="BE774" s="148">
        <f>IF(N774="základní",J774,0)</f>
        <v>0</v>
      </c>
      <c r="BF774" s="148">
        <f>IF(N774="snížená",J774,0)</f>
        <v>0</v>
      </c>
      <c r="BG774" s="148">
        <f>IF(N774="zákl. přenesená",J774,0)</f>
        <v>0</v>
      </c>
      <c r="BH774" s="148">
        <f>IF(N774="sníž. přenesená",J774,0)</f>
        <v>0</v>
      </c>
      <c r="BI774" s="148">
        <f>IF(N774="nulová",J774,0)</f>
        <v>0</v>
      </c>
      <c r="BJ774" s="17" t="s">
        <v>84</v>
      </c>
      <c r="BK774" s="148">
        <f>ROUND(I774*H774,2)</f>
        <v>0</v>
      </c>
      <c r="BL774" s="17" t="s">
        <v>300</v>
      </c>
      <c r="BM774" s="147" t="s">
        <v>1284</v>
      </c>
    </row>
    <row r="775" spans="2:65" s="12" customFormat="1" ht="10.199999999999999">
      <c r="B775" s="149"/>
      <c r="D775" s="150" t="s">
        <v>204</v>
      </c>
      <c r="E775" s="151" t="s">
        <v>1</v>
      </c>
      <c r="F775" s="152" t="s">
        <v>1285</v>
      </c>
      <c r="H775" s="151" t="s">
        <v>1</v>
      </c>
      <c r="I775" s="153"/>
      <c r="L775" s="149"/>
      <c r="M775" s="154"/>
      <c r="T775" s="155"/>
      <c r="AT775" s="151" t="s">
        <v>204</v>
      </c>
      <c r="AU775" s="151" t="s">
        <v>86</v>
      </c>
      <c r="AV775" s="12" t="s">
        <v>84</v>
      </c>
      <c r="AW775" s="12" t="s">
        <v>32</v>
      </c>
      <c r="AX775" s="12" t="s">
        <v>77</v>
      </c>
      <c r="AY775" s="151" t="s">
        <v>195</v>
      </c>
    </row>
    <row r="776" spans="2:65" s="13" customFormat="1" ht="10.199999999999999">
      <c r="B776" s="156"/>
      <c r="D776" s="150" t="s">
        <v>204</v>
      </c>
      <c r="E776" s="157" t="s">
        <v>1</v>
      </c>
      <c r="F776" s="158" t="s">
        <v>84</v>
      </c>
      <c r="H776" s="159">
        <v>1</v>
      </c>
      <c r="I776" s="160"/>
      <c r="L776" s="156"/>
      <c r="M776" s="161"/>
      <c r="T776" s="162"/>
      <c r="AT776" s="157" t="s">
        <v>204</v>
      </c>
      <c r="AU776" s="157" t="s">
        <v>86</v>
      </c>
      <c r="AV776" s="13" t="s">
        <v>86</v>
      </c>
      <c r="AW776" s="13" t="s">
        <v>32</v>
      </c>
      <c r="AX776" s="13" t="s">
        <v>84</v>
      </c>
      <c r="AY776" s="157" t="s">
        <v>195</v>
      </c>
    </row>
    <row r="777" spans="2:65" s="1" customFormat="1" ht="24.15" customHeight="1">
      <c r="B777" s="32"/>
      <c r="C777" s="136" t="s">
        <v>1286</v>
      </c>
      <c r="D777" s="136" t="s">
        <v>197</v>
      </c>
      <c r="E777" s="137" t="s">
        <v>1287</v>
      </c>
      <c r="F777" s="138" t="s">
        <v>1288</v>
      </c>
      <c r="G777" s="139" t="s">
        <v>244</v>
      </c>
      <c r="H777" s="140">
        <v>7</v>
      </c>
      <c r="I777" s="141"/>
      <c r="J777" s="142">
        <f>ROUND(I777*H777,2)</f>
        <v>0</v>
      </c>
      <c r="K777" s="138" t="s">
        <v>249</v>
      </c>
      <c r="L777" s="32"/>
      <c r="M777" s="143" t="s">
        <v>1</v>
      </c>
      <c r="N777" s="144" t="s">
        <v>42</v>
      </c>
      <c r="P777" s="145">
        <f>O777*H777</f>
        <v>0</v>
      </c>
      <c r="Q777" s="145">
        <v>0</v>
      </c>
      <c r="R777" s="145">
        <f>Q777*H777</f>
        <v>0</v>
      </c>
      <c r="S777" s="145">
        <v>0</v>
      </c>
      <c r="T777" s="146">
        <f>S777*H777</f>
        <v>0</v>
      </c>
      <c r="AR777" s="147" t="s">
        <v>300</v>
      </c>
      <c r="AT777" s="147" t="s">
        <v>197</v>
      </c>
      <c r="AU777" s="147" t="s">
        <v>86</v>
      </c>
      <c r="AY777" s="17" t="s">
        <v>195</v>
      </c>
      <c r="BE777" s="148">
        <f>IF(N777="základní",J777,0)</f>
        <v>0</v>
      </c>
      <c r="BF777" s="148">
        <f>IF(N777="snížená",J777,0)</f>
        <v>0</v>
      </c>
      <c r="BG777" s="148">
        <f>IF(N777="zákl. přenesená",J777,0)</f>
        <v>0</v>
      </c>
      <c r="BH777" s="148">
        <f>IF(N777="sníž. přenesená",J777,0)</f>
        <v>0</v>
      </c>
      <c r="BI777" s="148">
        <f>IF(N777="nulová",J777,0)</f>
        <v>0</v>
      </c>
      <c r="BJ777" s="17" t="s">
        <v>84</v>
      </c>
      <c r="BK777" s="148">
        <f>ROUND(I777*H777,2)</f>
        <v>0</v>
      </c>
      <c r="BL777" s="17" t="s">
        <v>300</v>
      </c>
      <c r="BM777" s="147" t="s">
        <v>1289</v>
      </c>
    </row>
    <row r="778" spans="2:65" s="1" customFormat="1" ht="28.8">
      <c r="B778" s="32"/>
      <c r="D778" s="150" t="s">
        <v>251</v>
      </c>
      <c r="F778" s="170" t="s">
        <v>252</v>
      </c>
      <c r="I778" s="171"/>
      <c r="L778" s="32"/>
      <c r="M778" s="172"/>
      <c r="T778" s="56"/>
      <c r="AT778" s="17" t="s">
        <v>251</v>
      </c>
      <c r="AU778" s="17" t="s">
        <v>86</v>
      </c>
    </row>
    <row r="779" spans="2:65" s="12" customFormat="1" ht="20.399999999999999">
      <c r="B779" s="149"/>
      <c r="D779" s="150" t="s">
        <v>204</v>
      </c>
      <c r="E779" s="151" t="s">
        <v>1</v>
      </c>
      <c r="F779" s="152" t="s">
        <v>1290</v>
      </c>
      <c r="H779" s="151" t="s">
        <v>1</v>
      </c>
      <c r="I779" s="153"/>
      <c r="L779" s="149"/>
      <c r="M779" s="154"/>
      <c r="T779" s="155"/>
      <c r="AT779" s="151" t="s">
        <v>204</v>
      </c>
      <c r="AU779" s="151" t="s">
        <v>86</v>
      </c>
      <c r="AV779" s="12" t="s">
        <v>84</v>
      </c>
      <c r="AW779" s="12" t="s">
        <v>32</v>
      </c>
      <c r="AX779" s="12" t="s">
        <v>77</v>
      </c>
      <c r="AY779" s="151" t="s">
        <v>195</v>
      </c>
    </row>
    <row r="780" spans="2:65" s="13" customFormat="1" ht="10.199999999999999">
      <c r="B780" s="156"/>
      <c r="D780" s="150" t="s">
        <v>204</v>
      </c>
      <c r="E780" s="157" t="s">
        <v>1</v>
      </c>
      <c r="F780" s="158" t="s">
        <v>234</v>
      </c>
      <c r="H780" s="159">
        <v>7</v>
      </c>
      <c r="I780" s="160"/>
      <c r="L780" s="156"/>
      <c r="M780" s="161"/>
      <c r="T780" s="162"/>
      <c r="AT780" s="157" t="s">
        <v>204</v>
      </c>
      <c r="AU780" s="157" t="s">
        <v>86</v>
      </c>
      <c r="AV780" s="13" t="s">
        <v>86</v>
      </c>
      <c r="AW780" s="13" t="s">
        <v>32</v>
      </c>
      <c r="AX780" s="13" t="s">
        <v>84</v>
      </c>
      <c r="AY780" s="157" t="s">
        <v>195</v>
      </c>
    </row>
    <row r="781" spans="2:65" s="1" customFormat="1" ht="24.15" customHeight="1">
      <c r="B781" s="32"/>
      <c r="C781" s="136" t="s">
        <v>1291</v>
      </c>
      <c r="D781" s="136" t="s">
        <v>197</v>
      </c>
      <c r="E781" s="137" t="s">
        <v>1292</v>
      </c>
      <c r="F781" s="138" t="s">
        <v>1293</v>
      </c>
      <c r="G781" s="139" t="s">
        <v>244</v>
      </c>
      <c r="H781" s="140">
        <v>1</v>
      </c>
      <c r="I781" s="141"/>
      <c r="J781" s="142">
        <f>ROUND(I781*H781,2)</f>
        <v>0</v>
      </c>
      <c r="K781" s="138" t="s">
        <v>249</v>
      </c>
      <c r="L781" s="32"/>
      <c r="M781" s="143" t="s">
        <v>1</v>
      </c>
      <c r="N781" s="144" t="s">
        <v>42</v>
      </c>
      <c r="P781" s="145">
        <f>O781*H781</f>
        <v>0</v>
      </c>
      <c r="Q781" s="145">
        <v>0</v>
      </c>
      <c r="R781" s="145">
        <f>Q781*H781</f>
        <v>0</v>
      </c>
      <c r="S781" s="145">
        <v>0</v>
      </c>
      <c r="T781" s="146">
        <f>S781*H781</f>
        <v>0</v>
      </c>
      <c r="AR781" s="147" t="s">
        <v>300</v>
      </c>
      <c r="AT781" s="147" t="s">
        <v>197</v>
      </c>
      <c r="AU781" s="147" t="s">
        <v>86</v>
      </c>
      <c r="AY781" s="17" t="s">
        <v>195</v>
      </c>
      <c r="BE781" s="148">
        <f>IF(N781="základní",J781,0)</f>
        <v>0</v>
      </c>
      <c r="BF781" s="148">
        <f>IF(N781="snížená",J781,0)</f>
        <v>0</v>
      </c>
      <c r="BG781" s="148">
        <f>IF(N781="zákl. přenesená",J781,0)</f>
        <v>0</v>
      </c>
      <c r="BH781" s="148">
        <f>IF(N781="sníž. přenesená",J781,0)</f>
        <v>0</v>
      </c>
      <c r="BI781" s="148">
        <f>IF(N781="nulová",J781,0)</f>
        <v>0</v>
      </c>
      <c r="BJ781" s="17" t="s">
        <v>84</v>
      </c>
      <c r="BK781" s="148">
        <f>ROUND(I781*H781,2)</f>
        <v>0</v>
      </c>
      <c r="BL781" s="17" t="s">
        <v>300</v>
      </c>
      <c r="BM781" s="147" t="s">
        <v>1294</v>
      </c>
    </row>
    <row r="782" spans="2:65" s="1" customFormat="1" ht="28.8">
      <c r="B782" s="32"/>
      <c r="D782" s="150" t="s">
        <v>251</v>
      </c>
      <c r="F782" s="170" t="s">
        <v>252</v>
      </c>
      <c r="I782" s="171"/>
      <c r="L782" s="32"/>
      <c r="M782" s="172"/>
      <c r="T782" s="56"/>
      <c r="AT782" s="17" t="s">
        <v>251</v>
      </c>
      <c r="AU782" s="17" t="s">
        <v>86</v>
      </c>
    </row>
    <row r="783" spans="2:65" s="12" customFormat="1" ht="20.399999999999999">
      <c r="B783" s="149"/>
      <c r="D783" s="150" t="s">
        <v>204</v>
      </c>
      <c r="E783" s="151" t="s">
        <v>1</v>
      </c>
      <c r="F783" s="152" t="s">
        <v>1295</v>
      </c>
      <c r="H783" s="151" t="s">
        <v>1</v>
      </c>
      <c r="I783" s="153"/>
      <c r="L783" s="149"/>
      <c r="M783" s="154"/>
      <c r="T783" s="155"/>
      <c r="AT783" s="151" t="s">
        <v>204</v>
      </c>
      <c r="AU783" s="151" t="s">
        <v>86</v>
      </c>
      <c r="AV783" s="12" t="s">
        <v>84</v>
      </c>
      <c r="AW783" s="12" t="s">
        <v>32</v>
      </c>
      <c r="AX783" s="12" t="s">
        <v>77</v>
      </c>
      <c r="AY783" s="151" t="s">
        <v>195</v>
      </c>
    </row>
    <row r="784" spans="2:65" s="13" customFormat="1" ht="10.199999999999999">
      <c r="B784" s="156"/>
      <c r="D784" s="150" t="s">
        <v>204</v>
      </c>
      <c r="E784" s="157" t="s">
        <v>1</v>
      </c>
      <c r="F784" s="158" t="s">
        <v>84</v>
      </c>
      <c r="H784" s="159">
        <v>1</v>
      </c>
      <c r="I784" s="160"/>
      <c r="L784" s="156"/>
      <c r="M784" s="161"/>
      <c r="T784" s="162"/>
      <c r="AT784" s="157" t="s">
        <v>204</v>
      </c>
      <c r="AU784" s="157" t="s">
        <v>86</v>
      </c>
      <c r="AV784" s="13" t="s">
        <v>86</v>
      </c>
      <c r="AW784" s="13" t="s">
        <v>32</v>
      </c>
      <c r="AX784" s="13" t="s">
        <v>84</v>
      </c>
      <c r="AY784" s="157" t="s">
        <v>195</v>
      </c>
    </row>
    <row r="785" spans="2:65" s="1" customFormat="1" ht="24.15" customHeight="1">
      <c r="B785" s="32"/>
      <c r="C785" s="136" t="s">
        <v>1296</v>
      </c>
      <c r="D785" s="136" t="s">
        <v>197</v>
      </c>
      <c r="E785" s="137" t="s">
        <v>1297</v>
      </c>
      <c r="F785" s="138" t="s">
        <v>1298</v>
      </c>
      <c r="G785" s="139" t="s">
        <v>244</v>
      </c>
      <c r="H785" s="140">
        <v>1</v>
      </c>
      <c r="I785" s="141"/>
      <c r="J785" s="142">
        <f>ROUND(I785*H785,2)</f>
        <v>0</v>
      </c>
      <c r="K785" s="138" t="s">
        <v>249</v>
      </c>
      <c r="L785" s="32"/>
      <c r="M785" s="143" t="s">
        <v>1</v>
      </c>
      <c r="N785" s="144" t="s">
        <v>42</v>
      </c>
      <c r="P785" s="145">
        <f>O785*H785</f>
        <v>0</v>
      </c>
      <c r="Q785" s="145">
        <v>0</v>
      </c>
      <c r="R785" s="145">
        <f>Q785*H785</f>
        <v>0</v>
      </c>
      <c r="S785" s="145">
        <v>0</v>
      </c>
      <c r="T785" s="146">
        <f>S785*H785</f>
        <v>0</v>
      </c>
      <c r="AR785" s="147" t="s">
        <v>300</v>
      </c>
      <c r="AT785" s="147" t="s">
        <v>197</v>
      </c>
      <c r="AU785" s="147" t="s">
        <v>86</v>
      </c>
      <c r="AY785" s="17" t="s">
        <v>195</v>
      </c>
      <c r="BE785" s="148">
        <f>IF(N785="základní",J785,0)</f>
        <v>0</v>
      </c>
      <c r="BF785" s="148">
        <f>IF(N785="snížená",J785,0)</f>
        <v>0</v>
      </c>
      <c r="BG785" s="148">
        <f>IF(N785="zákl. přenesená",J785,0)</f>
        <v>0</v>
      </c>
      <c r="BH785" s="148">
        <f>IF(N785="sníž. přenesená",J785,0)</f>
        <v>0</v>
      </c>
      <c r="BI785" s="148">
        <f>IF(N785="nulová",J785,0)</f>
        <v>0</v>
      </c>
      <c r="BJ785" s="17" t="s">
        <v>84</v>
      </c>
      <c r="BK785" s="148">
        <f>ROUND(I785*H785,2)</f>
        <v>0</v>
      </c>
      <c r="BL785" s="17" t="s">
        <v>300</v>
      </c>
      <c r="BM785" s="147" t="s">
        <v>1299</v>
      </c>
    </row>
    <row r="786" spans="2:65" s="1" customFormat="1" ht="28.8">
      <c r="B786" s="32"/>
      <c r="D786" s="150" t="s">
        <v>251</v>
      </c>
      <c r="F786" s="170" t="s">
        <v>252</v>
      </c>
      <c r="I786" s="171"/>
      <c r="L786" s="32"/>
      <c r="M786" s="172"/>
      <c r="T786" s="56"/>
      <c r="AT786" s="17" t="s">
        <v>251</v>
      </c>
      <c r="AU786" s="17" t="s">
        <v>86</v>
      </c>
    </row>
    <row r="787" spans="2:65" s="12" customFormat="1" ht="20.399999999999999">
      <c r="B787" s="149"/>
      <c r="D787" s="150" t="s">
        <v>204</v>
      </c>
      <c r="E787" s="151" t="s">
        <v>1</v>
      </c>
      <c r="F787" s="152" t="s">
        <v>1300</v>
      </c>
      <c r="H787" s="151" t="s">
        <v>1</v>
      </c>
      <c r="I787" s="153"/>
      <c r="L787" s="149"/>
      <c r="M787" s="154"/>
      <c r="T787" s="155"/>
      <c r="AT787" s="151" t="s">
        <v>204</v>
      </c>
      <c r="AU787" s="151" t="s">
        <v>86</v>
      </c>
      <c r="AV787" s="12" t="s">
        <v>84</v>
      </c>
      <c r="AW787" s="12" t="s">
        <v>32</v>
      </c>
      <c r="AX787" s="12" t="s">
        <v>77</v>
      </c>
      <c r="AY787" s="151" t="s">
        <v>195</v>
      </c>
    </row>
    <row r="788" spans="2:65" s="13" customFormat="1" ht="10.199999999999999">
      <c r="B788" s="156"/>
      <c r="D788" s="150" t="s">
        <v>204</v>
      </c>
      <c r="E788" s="157" t="s">
        <v>1</v>
      </c>
      <c r="F788" s="158" t="s">
        <v>84</v>
      </c>
      <c r="H788" s="159">
        <v>1</v>
      </c>
      <c r="I788" s="160"/>
      <c r="L788" s="156"/>
      <c r="M788" s="161"/>
      <c r="T788" s="162"/>
      <c r="AT788" s="157" t="s">
        <v>204</v>
      </c>
      <c r="AU788" s="157" t="s">
        <v>86</v>
      </c>
      <c r="AV788" s="13" t="s">
        <v>86</v>
      </c>
      <c r="AW788" s="13" t="s">
        <v>32</v>
      </c>
      <c r="AX788" s="13" t="s">
        <v>84</v>
      </c>
      <c r="AY788" s="157" t="s">
        <v>195</v>
      </c>
    </row>
    <row r="789" spans="2:65" s="1" customFormat="1" ht="24.15" customHeight="1">
      <c r="B789" s="32"/>
      <c r="C789" s="136" t="s">
        <v>1301</v>
      </c>
      <c r="D789" s="136" t="s">
        <v>197</v>
      </c>
      <c r="E789" s="137" t="s">
        <v>1302</v>
      </c>
      <c r="F789" s="138" t="s">
        <v>1303</v>
      </c>
      <c r="G789" s="139" t="s">
        <v>244</v>
      </c>
      <c r="H789" s="140">
        <v>1</v>
      </c>
      <c r="I789" s="141"/>
      <c r="J789" s="142">
        <f>ROUND(I789*H789,2)</f>
        <v>0</v>
      </c>
      <c r="K789" s="138" t="s">
        <v>249</v>
      </c>
      <c r="L789" s="32"/>
      <c r="M789" s="143" t="s">
        <v>1</v>
      </c>
      <c r="N789" s="144" t="s">
        <v>42</v>
      </c>
      <c r="P789" s="145">
        <f>O789*H789</f>
        <v>0</v>
      </c>
      <c r="Q789" s="145">
        <v>0</v>
      </c>
      <c r="R789" s="145">
        <f>Q789*H789</f>
        <v>0</v>
      </c>
      <c r="S789" s="145">
        <v>0</v>
      </c>
      <c r="T789" s="146">
        <f>S789*H789</f>
        <v>0</v>
      </c>
      <c r="AR789" s="147" t="s">
        <v>300</v>
      </c>
      <c r="AT789" s="147" t="s">
        <v>197</v>
      </c>
      <c r="AU789" s="147" t="s">
        <v>86</v>
      </c>
      <c r="AY789" s="17" t="s">
        <v>195</v>
      </c>
      <c r="BE789" s="148">
        <f>IF(N789="základní",J789,0)</f>
        <v>0</v>
      </c>
      <c r="BF789" s="148">
        <f>IF(N789="snížená",J789,0)</f>
        <v>0</v>
      </c>
      <c r="BG789" s="148">
        <f>IF(N789="zákl. přenesená",J789,0)</f>
        <v>0</v>
      </c>
      <c r="BH789" s="148">
        <f>IF(N789="sníž. přenesená",J789,0)</f>
        <v>0</v>
      </c>
      <c r="BI789" s="148">
        <f>IF(N789="nulová",J789,0)</f>
        <v>0</v>
      </c>
      <c r="BJ789" s="17" t="s">
        <v>84</v>
      </c>
      <c r="BK789" s="148">
        <f>ROUND(I789*H789,2)</f>
        <v>0</v>
      </c>
      <c r="BL789" s="17" t="s">
        <v>300</v>
      </c>
      <c r="BM789" s="147" t="s">
        <v>1304</v>
      </c>
    </row>
    <row r="790" spans="2:65" s="1" customFormat="1" ht="28.8">
      <c r="B790" s="32"/>
      <c r="D790" s="150" t="s">
        <v>251</v>
      </c>
      <c r="F790" s="170" t="s">
        <v>252</v>
      </c>
      <c r="I790" s="171"/>
      <c r="L790" s="32"/>
      <c r="M790" s="172"/>
      <c r="T790" s="56"/>
      <c r="AT790" s="17" t="s">
        <v>251</v>
      </c>
      <c r="AU790" s="17" t="s">
        <v>86</v>
      </c>
    </row>
    <row r="791" spans="2:65" s="12" customFormat="1" ht="20.399999999999999">
      <c r="B791" s="149"/>
      <c r="D791" s="150" t="s">
        <v>204</v>
      </c>
      <c r="E791" s="151" t="s">
        <v>1</v>
      </c>
      <c r="F791" s="152" t="s">
        <v>1290</v>
      </c>
      <c r="H791" s="151" t="s">
        <v>1</v>
      </c>
      <c r="I791" s="153"/>
      <c r="L791" s="149"/>
      <c r="M791" s="154"/>
      <c r="T791" s="155"/>
      <c r="AT791" s="151" t="s">
        <v>204</v>
      </c>
      <c r="AU791" s="151" t="s">
        <v>86</v>
      </c>
      <c r="AV791" s="12" t="s">
        <v>84</v>
      </c>
      <c r="AW791" s="12" t="s">
        <v>32</v>
      </c>
      <c r="AX791" s="12" t="s">
        <v>77</v>
      </c>
      <c r="AY791" s="151" t="s">
        <v>195</v>
      </c>
    </row>
    <row r="792" spans="2:65" s="12" customFormat="1" ht="10.199999999999999">
      <c r="B792" s="149"/>
      <c r="D792" s="150" t="s">
        <v>204</v>
      </c>
      <c r="E792" s="151" t="s">
        <v>1</v>
      </c>
      <c r="F792" s="152" t="s">
        <v>1305</v>
      </c>
      <c r="H792" s="151" t="s">
        <v>1</v>
      </c>
      <c r="I792" s="153"/>
      <c r="L792" s="149"/>
      <c r="M792" s="154"/>
      <c r="T792" s="155"/>
      <c r="AT792" s="151" t="s">
        <v>204</v>
      </c>
      <c r="AU792" s="151" t="s">
        <v>86</v>
      </c>
      <c r="AV792" s="12" t="s">
        <v>84</v>
      </c>
      <c r="AW792" s="12" t="s">
        <v>32</v>
      </c>
      <c r="AX792" s="12" t="s">
        <v>77</v>
      </c>
      <c r="AY792" s="151" t="s">
        <v>195</v>
      </c>
    </row>
    <row r="793" spans="2:65" s="13" customFormat="1" ht="10.199999999999999">
      <c r="B793" s="156"/>
      <c r="D793" s="150" t="s">
        <v>204</v>
      </c>
      <c r="E793" s="157" t="s">
        <v>1</v>
      </c>
      <c r="F793" s="158" t="s">
        <v>84</v>
      </c>
      <c r="H793" s="159">
        <v>1</v>
      </c>
      <c r="I793" s="160"/>
      <c r="L793" s="156"/>
      <c r="M793" s="161"/>
      <c r="T793" s="162"/>
      <c r="AT793" s="157" t="s">
        <v>204</v>
      </c>
      <c r="AU793" s="157" t="s">
        <v>86</v>
      </c>
      <c r="AV793" s="13" t="s">
        <v>86</v>
      </c>
      <c r="AW793" s="13" t="s">
        <v>32</v>
      </c>
      <c r="AX793" s="13" t="s">
        <v>84</v>
      </c>
      <c r="AY793" s="157" t="s">
        <v>195</v>
      </c>
    </row>
    <row r="794" spans="2:65" s="1" customFormat="1" ht="24.15" customHeight="1">
      <c r="B794" s="32"/>
      <c r="C794" s="136" t="s">
        <v>1306</v>
      </c>
      <c r="D794" s="136" t="s">
        <v>197</v>
      </c>
      <c r="E794" s="137" t="s">
        <v>1307</v>
      </c>
      <c r="F794" s="138" t="s">
        <v>1308</v>
      </c>
      <c r="G794" s="139" t="s">
        <v>329</v>
      </c>
      <c r="H794" s="140">
        <v>45.95</v>
      </c>
      <c r="I794" s="141"/>
      <c r="J794" s="142">
        <f>ROUND(I794*H794,2)</f>
        <v>0</v>
      </c>
      <c r="K794" s="138" t="s">
        <v>249</v>
      </c>
      <c r="L794" s="32"/>
      <c r="M794" s="143" t="s">
        <v>1</v>
      </c>
      <c r="N794" s="144" t="s">
        <v>42</v>
      </c>
      <c r="P794" s="145">
        <f>O794*H794</f>
        <v>0</v>
      </c>
      <c r="Q794" s="145">
        <v>0</v>
      </c>
      <c r="R794" s="145">
        <f>Q794*H794</f>
        <v>0</v>
      </c>
      <c r="S794" s="145">
        <v>0</v>
      </c>
      <c r="T794" s="146">
        <f>S794*H794</f>
        <v>0</v>
      </c>
      <c r="AR794" s="147" t="s">
        <v>300</v>
      </c>
      <c r="AT794" s="147" t="s">
        <v>197</v>
      </c>
      <c r="AU794" s="147" t="s">
        <v>86</v>
      </c>
      <c r="AY794" s="17" t="s">
        <v>195</v>
      </c>
      <c r="BE794" s="148">
        <f>IF(N794="základní",J794,0)</f>
        <v>0</v>
      </c>
      <c r="BF794" s="148">
        <f>IF(N794="snížená",J794,0)</f>
        <v>0</v>
      </c>
      <c r="BG794" s="148">
        <f>IF(N794="zákl. přenesená",J794,0)</f>
        <v>0</v>
      </c>
      <c r="BH794" s="148">
        <f>IF(N794="sníž. přenesená",J794,0)</f>
        <v>0</v>
      </c>
      <c r="BI794" s="148">
        <f>IF(N794="nulová",J794,0)</f>
        <v>0</v>
      </c>
      <c r="BJ794" s="17" t="s">
        <v>84</v>
      </c>
      <c r="BK794" s="148">
        <f>ROUND(I794*H794,2)</f>
        <v>0</v>
      </c>
      <c r="BL794" s="17" t="s">
        <v>300</v>
      </c>
      <c r="BM794" s="147" t="s">
        <v>1309</v>
      </c>
    </row>
    <row r="795" spans="2:65" s="1" customFormat="1" ht="28.8">
      <c r="B795" s="32"/>
      <c r="D795" s="150" t="s">
        <v>251</v>
      </c>
      <c r="F795" s="170" t="s">
        <v>252</v>
      </c>
      <c r="I795" s="171"/>
      <c r="L795" s="32"/>
      <c r="M795" s="172"/>
      <c r="T795" s="56"/>
      <c r="AT795" s="17" t="s">
        <v>251</v>
      </c>
      <c r="AU795" s="17" t="s">
        <v>86</v>
      </c>
    </row>
    <row r="796" spans="2:65" s="12" customFormat="1" ht="20.399999999999999">
      <c r="B796" s="149"/>
      <c r="D796" s="150" t="s">
        <v>204</v>
      </c>
      <c r="E796" s="151" t="s">
        <v>1</v>
      </c>
      <c r="F796" s="152" t="s">
        <v>1290</v>
      </c>
      <c r="H796" s="151" t="s">
        <v>1</v>
      </c>
      <c r="I796" s="153"/>
      <c r="L796" s="149"/>
      <c r="M796" s="154"/>
      <c r="T796" s="155"/>
      <c r="AT796" s="151" t="s">
        <v>204</v>
      </c>
      <c r="AU796" s="151" t="s">
        <v>86</v>
      </c>
      <c r="AV796" s="12" t="s">
        <v>84</v>
      </c>
      <c r="AW796" s="12" t="s">
        <v>32</v>
      </c>
      <c r="AX796" s="12" t="s">
        <v>77</v>
      </c>
      <c r="AY796" s="151" t="s">
        <v>195</v>
      </c>
    </row>
    <row r="797" spans="2:65" s="12" customFormat="1" ht="10.199999999999999">
      <c r="B797" s="149"/>
      <c r="D797" s="150" t="s">
        <v>204</v>
      </c>
      <c r="E797" s="151" t="s">
        <v>1</v>
      </c>
      <c r="F797" s="152" t="s">
        <v>1310</v>
      </c>
      <c r="H797" s="151" t="s">
        <v>1</v>
      </c>
      <c r="I797" s="153"/>
      <c r="L797" s="149"/>
      <c r="M797" s="154"/>
      <c r="T797" s="155"/>
      <c r="AT797" s="151" t="s">
        <v>204</v>
      </c>
      <c r="AU797" s="151" t="s">
        <v>86</v>
      </c>
      <c r="AV797" s="12" t="s">
        <v>84</v>
      </c>
      <c r="AW797" s="12" t="s">
        <v>32</v>
      </c>
      <c r="AX797" s="12" t="s">
        <v>77</v>
      </c>
      <c r="AY797" s="151" t="s">
        <v>195</v>
      </c>
    </row>
    <row r="798" spans="2:65" s="13" customFormat="1" ht="10.199999999999999">
      <c r="B798" s="156"/>
      <c r="D798" s="150" t="s">
        <v>204</v>
      </c>
      <c r="E798" s="157" t="s">
        <v>1</v>
      </c>
      <c r="F798" s="158" t="s">
        <v>1311</v>
      </c>
      <c r="H798" s="159">
        <v>45.95</v>
      </c>
      <c r="I798" s="160"/>
      <c r="L798" s="156"/>
      <c r="M798" s="161"/>
      <c r="T798" s="162"/>
      <c r="AT798" s="157" t="s">
        <v>204</v>
      </c>
      <c r="AU798" s="157" t="s">
        <v>86</v>
      </c>
      <c r="AV798" s="13" t="s">
        <v>86</v>
      </c>
      <c r="AW798" s="13" t="s">
        <v>32</v>
      </c>
      <c r="AX798" s="13" t="s">
        <v>84</v>
      </c>
      <c r="AY798" s="157" t="s">
        <v>195</v>
      </c>
    </row>
    <row r="799" spans="2:65" s="1" customFormat="1" ht="21.75" customHeight="1">
      <c r="B799" s="32"/>
      <c r="C799" s="136" t="s">
        <v>1312</v>
      </c>
      <c r="D799" s="136" t="s">
        <v>197</v>
      </c>
      <c r="E799" s="137" t="s">
        <v>1313</v>
      </c>
      <c r="F799" s="138" t="s">
        <v>1314</v>
      </c>
      <c r="G799" s="139" t="s">
        <v>432</v>
      </c>
      <c r="H799" s="140">
        <v>1</v>
      </c>
      <c r="I799" s="141"/>
      <c r="J799" s="142">
        <f>ROUND(I799*H799,2)</f>
        <v>0</v>
      </c>
      <c r="K799" s="138" t="s">
        <v>249</v>
      </c>
      <c r="L799" s="32"/>
      <c r="M799" s="143" t="s">
        <v>1</v>
      </c>
      <c r="N799" s="144" t="s">
        <v>42</v>
      </c>
      <c r="P799" s="145">
        <f>O799*H799</f>
        <v>0</v>
      </c>
      <c r="Q799" s="145">
        <v>0</v>
      </c>
      <c r="R799" s="145">
        <f>Q799*H799</f>
        <v>0</v>
      </c>
      <c r="S799" s="145">
        <v>0</v>
      </c>
      <c r="T799" s="146">
        <f>S799*H799</f>
        <v>0</v>
      </c>
      <c r="AR799" s="147" t="s">
        <v>300</v>
      </c>
      <c r="AT799" s="147" t="s">
        <v>197</v>
      </c>
      <c r="AU799" s="147" t="s">
        <v>86</v>
      </c>
      <c r="AY799" s="17" t="s">
        <v>195</v>
      </c>
      <c r="BE799" s="148">
        <f>IF(N799="základní",J799,0)</f>
        <v>0</v>
      </c>
      <c r="BF799" s="148">
        <f>IF(N799="snížená",J799,0)</f>
        <v>0</v>
      </c>
      <c r="BG799" s="148">
        <f>IF(N799="zákl. přenesená",J799,0)</f>
        <v>0</v>
      </c>
      <c r="BH799" s="148">
        <f>IF(N799="sníž. přenesená",J799,0)</f>
        <v>0</v>
      </c>
      <c r="BI799" s="148">
        <f>IF(N799="nulová",J799,0)</f>
        <v>0</v>
      </c>
      <c r="BJ799" s="17" t="s">
        <v>84</v>
      </c>
      <c r="BK799" s="148">
        <f>ROUND(I799*H799,2)</f>
        <v>0</v>
      </c>
      <c r="BL799" s="17" t="s">
        <v>300</v>
      </c>
      <c r="BM799" s="147" t="s">
        <v>1315</v>
      </c>
    </row>
    <row r="800" spans="2:65" s="1" customFormat="1" ht="67.2">
      <c r="B800" s="32"/>
      <c r="D800" s="150" t="s">
        <v>251</v>
      </c>
      <c r="F800" s="170" t="s">
        <v>1316</v>
      </c>
      <c r="I800" s="171"/>
      <c r="L800" s="32"/>
      <c r="M800" s="172"/>
      <c r="T800" s="56"/>
      <c r="AT800" s="17" t="s">
        <v>251</v>
      </c>
      <c r="AU800" s="17" t="s">
        <v>86</v>
      </c>
    </row>
    <row r="801" spans="2:65" s="12" customFormat="1" ht="20.399999999999999">
      <c r="B801" s="149"/>
      <c r="D801" s="150" t="s">
        <v>204</v>
      </c>
      <c r="E801" s="151" t="s">
        <v>1</v>
      </c>
      <c r="F801" s="152" t="s">
        <v>1317</v>
      </c>
      <c r="H801" s="151" t="s">
        <v>1</v>
      </c>
      <c r="I801" s="153"/>
      <c r="L801" s="149"/>
      <c r="M801" s="154"/>
      <c r="T801" s="155"/>
      <c r="AT801" s="151" t="s">
        <v>204</v>
      </c>
      <c r="AU801" s="151" t="s">
        <v>86</v>
      </c>
      <c r="AV801" s="12" t="s">
        <v>84</v>
      </c>
      <c r="AW801" s="12" t="s">
        <v>32</v>
      </c>
      <c r="AX801" s="12" t="s">
        <v>77</v>
      </c>
      <c r="AY801" s="151" t="s">
        <v>195</v>
      </c>
    </row>
    <row r="802" spans="2:65" s="13" customFormat="1" ht="10.199999999999999">
      <c r="B802" s="156"/>
      <c r="D802" s="150" t="s">
        <v>204</v>
      </c>
      <c r="E802" s="157" t="s">
        <v>1</v>
      </c>
      <c r="F802" s="158" t="s">
        <v>84</v>
      </c>
      <c r="H802" s="159">
        <v>1</v>
      </c>
      <c r="I802" s="160"/>
      <c r="L802" s="156"/>
      <c r="M802" s="161"/>
      <c r="T802" s="162"/>
      <c r="AT802" s="157" t="s">
        <v>204</v>
      </c>
      <c r="AU802" s="157" t="s">
        <v>86</v>
      </c>
      <c r="AV802" s="13" t="s">
        <v>86</v>
      </c>
      <c r="AW802" s="13" t="s">
        <v>32</v>
      </c>
      <c r="AX802" s="13" t="s">
        <v>84</v>
      </c>
      <c r="AY802" s="157" t="s">
        <v>195</v>
      </c>
    </row>
    <row r="803" spans="2:65" s="1" customFormat="1" ht="24.15" customHeight="1">
      <c r="B803" s="32"/>
      <c r="C803" s="136" t="s">
        <v>1318</v>
      </c>
      <c r="D803" s="136" t="s">
        <v>197</v>
      </c>
      <c r="E803" s="137" t="s">
        <v>1319</v>
      </c>
      <c r="F803" s="138" t="s">
        <v>1320</v>
      </c>
      <c r="G803" s="139" t="s">
        <v>237</v>
      </c>
      <c r="H803" s="140">
        <v>8.9109999999999996</v>
      </c>
      <c r="I803" s="141"/>
      <c r="J803" s="142">
        <f>ROUND(I803*H803,2)</f>
        <v>0</v>
      </c>
      <c r="K803" s="138" t="s">
        <v>201</v>
      </c>
      <c r="L803" s="32"/>
      <c r="M803" s="143" t="s">
        <v>1</v>
      </c>
      <c r="N803" s="144" t="s">
        <v>42</v>
      </c>
      <c r="P803" s="145">
        <f>O803*H803</f>
        <v>0</v>
      </c>
      <c r="Q803" s="145">
        <v>0</v>
      </c>
      <c r="R803" s="145">
        <f>Q803*H803</f>
        <v>0</v>
      </c>
      <c r="S803" s="145">
        <v>0</v>
      </c>
      <c r="T803" s="146">
        <f>S803*H803</f>
        <v>0</v>
      </c>
      <c r="AR803" s="147" t="s">
        <v>300</v>
      </c>
      <c r="AT803" s="147" t="s">
        <v>197</v>
      </c>
      <c r="AU803" s="147" t="s">
        <v>86</v>
      </c>
      <c r="AY803" s="17" t="s">
        <v>195</v>
      </c>
      <c r="BE803" s="148">
        <f>IF(N803="základní",J803,0)</f>
        <v>0</v>
      </c>
      <c r="BF803" s="148">
        <f>IF(N803="snížená",J803,0)</f>
        <v>0</v>
      </c>
      <c r="BG803" s="148">
        <f>IF(N803="zákl. přenesená",J803,0)</f>
        <v>0</v>
      </c>
      <c r="BH803" s="148">
        <f>IF(N803="sníž. přenesená",J803,0)</f>
        <v>0</v>
      </c>
      <c r="BI803" s="148">
        <f>IF(N803="nulová",J803,0)</f>
        <v>0</v>
      </c>
      <c r="BJ803" s="17" t="s">
        <v>84</v>
      </c>
      <c r="BK803" s="148">
        <f>ROUND(I803*H803,2)</f>
        <v>0</v>
      </c>
      <c r="BL803" s="17" t="s">
        <v>300</v>
      </c>
      <c r="BM803" s="147" t="s">
        <v>1321</v>
      </c>
    </row>
    <row r="804" spans="2:65" s="11" customFormat="1" ht="22.8" customHeight="1">
      <c r="B804" s="124"/>
      <c r="D804" s="125" t="s">
        <v>76</v>
      </c>
      <c r="E804" s="134" t="s">
        <v>531</v>
      </c>
      <c r="F804" s="134" t="s">
        <v>532</v>
      </c>
      <c r="I804" s="127"/>
      <c r="J804" s="135">
        <f>BK804</f>
        <v>0</v>
      </c>
      <c r="L804" s="124"/>
      <c r="M804" s="129"/>
      <c r="P804" s="130">
        <f>SUM(P805:P846)</f>
        <v>0</v>
      </c>
      <c r="R804" s="130">
        <f>SUM(R805:R846)</f>
        <v>7.0480250899999994</v>
      </c>
      <c r="T804" s="131">
        <f>SUM(T805:T846)</f>
        <v>0</v>
      </c>
      <c r="AR804" s="125" t="s">
        <v>86</v>
      </c>
      <c r="AT804" s="132" t="s">
        <v>76</v>
      </c>
      <c r="AU804" s="132" t="s">
        <v>84</v>
      </c>
      <c r="AY804" s="125" t="s">
        <v>195</v>
      </c>
      <c r="BK804" s="133">
        <f>SUM(BK805:BK846)</f>
        <v>0</v>
      </c>
    </row>
    <row r="805" spans="2:65" s="1" customFormat="1" ht="24.15" customHeight="1">
      <c r="B805" s="32"/>
      <c r="C805" s="136" t="s">
        <v>1322</v>
      </c>
      <c r="D805" s="136" t="s">
        <v>197</v>
      </c>
      <c r="E805" s="137" t="s">
        <v>1323</v>
      </c>
      <c r="F805" s="138" t="s">
        <v>1324</v>
      </c>
      <c r="G805" s="139" t="s">
        <v>329</v>
      </c>
      <c r="H805" s="140">
        <v>90</v>
      </c>
      <c r="I805" s="141"/>
      <c r="J805" s="142">
        <f>ROUND(I805*H805,2)</f>
        <v>0</v>
      </c>
      <c r="K805" s="138" t="s">
        <v>201</v>
      </c>
      <c r="L805" s="32"/>
      <c r="M805" s="143" t="s">
        <v>1</v>
      </c>
      <c r="N805" s="144" t="s">
        <v>42</v>
      </c>
      <c r="P805" s="145">
        <f>O805*H805</f>
        <v>0</v>
      </c>
      <c r="Q805" s="145">
        <v>2.1000000000000001E-4</v>
      </c>
      <c r="R805" s="145">
        <f>Q805*H805</f>
        <v>1.89E-2</v>
      </c>
      <c r="S805" s="145">
        <v>0</v>
      </c>
      <c r="T805" s="146">
        <f>S805*H805</f>
        <v>0</v>
      </c>
      <c r="AR805" s="147" t="s">
        <v>300</v>
      </c>
      <c r="AT805" s="147" t="s">
        <v>197</v>
      </c>
      <c r="AU805" s="147" t="s">
        <v>86</v>
      </c>
      <c r="AY805" s="17" t="s">
        <v>195</v>
      </c>
      <c r="BE805" s="148">
        <f>IF(N805="základní",J805,0)</f>
        <v>0</v>
      </c>
      <c r="BF805" s="148">
        <f>IF(N805="snížená",J805,0)</f>
        <v>0</v>
      </c>
      <c r="BG805" s="148">
        <f>IF(N805="zákl. přenesená",J805,0)</f>
        <v>0</v>
      </c>
      <c r="BH805" s="148">
        <f>IF(N805="sníž. přenesená",J805,0)</f>
        <v>0</v>
      </c>
      <c r="BI805" s="148">
        <f>IF(N805="nulová",J805,0)</f>
        <v>0</v>
      </c>
      <c r="BJ805" s="17" t="s">
        <v>84</v>
      </c>
      <c r="BK805" s="148">
        <f>ROUND(I805*H805,2)</f>
        <v>0</v>
      </c>
      <c r="BL805" s="17" t="s">
        <v>300</v>
      </c>
      <c r="BM805" s="147" t="s">
        <v>1325</v>
      </c>
    </row>
    <row r="806" spans="2:65" s="12" customFormat="1" ht="10.199999999999999">
      <c r="B806" s="149"/>
      <c r="D806" s="150" t="s">
        <v>204</v>
      </c>
      <c r="E806" s="151" t="s">
        <v>1</v>
      </c>
      <c r="F806" s="152" t="s">
        <v>205</v>
      </c>
      <c r="H806" s="151" t="s">
        <v>1</v>
      </c>
      <c r="I806" s="153"/>
      <c r="L806" s="149"/>
      <c r="M806" s="154"/>
      <c r="T806" s="155"/>
      <c r="AT806" s="151" t="s">
        <v>204</v>
      </c>
      <c r="AU806" s="151" t="s">
        <v>86</v>
      </c>
      <c r="AV806" s="12" t="s">
        <v>84</v>
      </c>
      <c r="AW806" s="12" t="s">
        <v>32</v>
      </c>
      <c r="AX806" s="12" t="s">
        <v>77</v>
      </c>
      <c r="AY806" s="151" t="s">
        <v>195</v>
      </c>
    </row>
    <row r="807" spans="2:65" s="13" customFormat="1" ht="10.199999999999999">
      <c r="B807" s="156"/>
      <c r="D807" s="150" t="s">
        <v>204</v>
      </c>
      <c r="E807" s="157" t="s">
        <v>1</v>
      </c>
      <c r="F807" s="158" t="s">
        <v>1049</v>
      </c>
      <c r="H807" s="159">
        <v>90</v>
      </c>
      <c r="I807" s="160"/>
      <c r="L807" s="156"/>
      <c r="M807" s="161"/>
      <c r="T807" s="162"/>
      <c r="AT807" s="157" t="s">
        <v>204</v>
      </c>
      <c r="AU807" s="157" t="s">
        <v>86</v>
      </c>
      <c r="AV807" s="13" t="s">
        <v>86</v>
      </c>
      <c r="AW807" s="13" t="s">
        <v>32</v>
      </c>
      <c r="AX807" s="13" t="s">
        <v>84</v>
      </c>
      <c r="AY807" s="157" t="s">
        <v>195</v>
      </c>
    </row>
    <row r="808" spans="2:65" s="1" customFormat="1" ht="24.15" customHeight="1">
      <c r="B808" s="32"/>
      <c r="C808" s="136" t="s">
        <v>1326</v>
      </c>
      <c r="D808" s="136" t="s">
        <v>197</v>
      </c>
      <c r="E808" s="137" t="s">
        <v>1327</v>
      </c>
      <c r="F808" s="138" t="s">
        <v>1328</v>
      </c>
      <c r="G808" s="139" t="s">
        <v>200</v>
      </c>
      <c r="H808" s="140">
        <v>73.52</v>
      </c>
      <c r="I808" s="141"/>
      <c r="J808" s="142">
        <f>ROUND(I808*H808,2)</f>
        <v>0</v>
      </c>
      <c r="K808" s="138" t="s">
        <v>201</v>
      </c>
      <c r="L808" s="32"/>
      <c r="M808" s="143" t="s">
        <v>1</v>
      </c>
      <c r="N808" s="144" t="s">
        <v>42</v>
      </c>
      <c r="P808" s="145">
        <f>O808*H808</f>
        <v>0</v>
      </c>
      <c r="Q808" s="145">
        <v>1.3999999999999999E-4</v>
      </c>
      <c r="R808" s="145">
        <f>Q808*H808</f>
        <v>1.0292799999999998E-2</v>
      </c>
      <c r="S808" s="145">
        <v>0</v>
      </c>
      <c r="T808" s="146">
        <f>S808*H808</f>
        <v>0</v>
      </c>
      <c r="AR808" s="147" t="s">
        <v>300</v>
      </c>
      <c r="AT808" s="147" t="s">
        <v>197</v>
      </c>
      <c r="AU808" s="147" t="s">
        <v>86</v>
      </c>
      <c r="AY808" s="17" t="s">
        <v>195</v>
      </c>
      <c r="BE808" s="148">
        <f>IF(N808="základní",J808,0)</f>
        <v>0</v>
      </c>
      <c r="BF808" s="148">
        <f>IF(N808="snížená",J808,0)</f>
        <v>0</v>
      </c>
      <c r="BG808" s="148">
        <f>IF(N808="zákl. přenesená",J808,0)</f>
        <v>0</v>
      </c>
      <c r="BH808" s="148">
        <f>IF(N808="sníž. přenesená",J808,0)</f>
        <v>0</v>
      </c>
      <c r="BI808" s="148">
        <f>IF(N808="nulová",J808,0)</f>
        <v>0</v>
      </c>
      <c r="BJ808" s="17" t="s">
        <v>84</v>
      </c>
      <c r="BK808" s="148">
        <f>ROUND(I808*H808,2)</f>
        <v>0</v>
      </c>
      <c r="BL808" s="17" t="s">
        <v>300</v>
      </c>
      <c r="BM808" s="147" t="s">
        <v>1329</v>
      </c>
    </row>
    <row r="809" spans="2:65" s="12" customFormat="1" ht="10.199999999999999">
      <c r="B809" s="149"/>
      <c r="D809" s="150" t="s">
        <v>204</v>
      </c>
      <c r="E809" s="151" t="s">
        <v>1</v>
      </c>
      <c r="F809" s="152" t="s">
        <v>1330</v>
      </c>
      <c r="H809" s="151" t="s">
        <v>1</v>
      </c>
      <c r="I809" s="153"/>
      <c r="L809" s="149"/>
      <c r="M809" s="154"/>
      <c r="T809" s="155"/>
      <c r="AT809" s="151" t="s">
        <v>204</v>
      </c>
      <c r="AU809" s="151" t="s">
        <v>86</v>
      </c>
      <c r="AV809" s="12" t="s">
        <v>84</v>
      </c>
      <c r="AW809" s="12" t="s">
        <v>32</v>
      </c>
      <c r="AX809" s="12" t="s">
        <v>77</v>
      </c>
      <c r="AY809" s="151" t="s">
        <v>195</v>
      </c>
    </row>
    <row r="810" spans="2:65" s="13" customFormat="1" ht="10.199999999999999">
      <c r="B810" s="156"/>
      <c r="D810" s="150" t="s">
        <v>204</v>
      </c>
      <c r="E810" s="157" t="s">
        <v>1</v>
      </c>
      <c r="F810" s="158" t="s">
        <v>1331</v>
      </c>
      <c r="H810" s="159">
        <v>73.52</v>
      </c>
      <c r="I810" s="160"/>
      <c r="L810" s="156"/>
      <c r="M810" s="161"/>
      <c r="T810" s="162"/>
      <c r="AT810" s="157" t="s">
        <v>204</v>
      </c>
      <c r="AU810" s="157" t="s">
        <v>86</v>
      </c>
      <c r="AV810" s="13" t="s">
        <v>86</v>
      </c>
      <c r="AW810" s="13" t="s">
        <v>32</v>
      </c>
      <c r="AX810" s="13" t="s">
        <v>84</v>
      </c>
      <c r="AY810" s="157" t="s">
        <v>195</v>
      </c>
    </row>
    <row r="811" spans="2:65" s="1" customFormat="1" ht="24.15" customHeight="1">
      <c r="B811" s="32"/>
      <c r="C811" s="136" t="s">
        <v>1332</v>
      </c>
      <c r="D811" s="136" t="s">
        <v>197</v>
      </c>
      <c r="E811" s="137" t="s">
        <v>1333</v>
      </c>
      <c r="F811" s="138" t="s">
        <v>1334</v>
      </c>
      <c r="G811" s="139" t="s">
        <v>200</v>
      </c>
      <c r="H811" s="140">
        <v>692.03899999999999</v>
      </c>
      <c r="I811" s="141"/>
      <c r="J811" s="142">
        <f>ROUND(I811*H811,2)</f>
        <v>0</v>
      </c>
      <c r="K811" s="138" t="s">
        <v>201</v>
      </c>
      <c r="L811" s="32"/>
      <c r="M811" s="143" t="s">
        <v>1</v>
      </c>
      <c r="N811" s="144" t="s">
        <v>42</v>
      </c>
      <c r="P811" s="145">
        <f>O811*H811</f>
        <v>0</v>
      </c>
      <c r="Q811" s="145">
        <v>1.3999999999999999E-4</v>
      </c>
      <c r="R811" s="145">
        <f>Q811*H811</f>
        <v>9.6885459999999993E-2</v>
      </c>
      <c r="S811" s="145">
        <v>0</v>
      </c>
      <c r="T811" s="146">
        <f>S811*H811</f>
        <v>0</v>
      </c>
      <c r="AR811" s="147" t="s">
        <v>300</v>
      </c>
      <c r="AT811" s="147" t="s">
        <v>197</v>
      </c>
      <c r="AU811" s="147" t="s">
        <v>86</v>
      </c>
      <c r="AY811" s="17" t="s">
        <v>195</v>
      </c>
      <c r="BE811" s="148">
        <f>IF(N811="základní",J811,0)</f>
        <v>0</v>
      </c>
      <c r="BF811" s="148">
        <f>IF(N811="snížená",J811,0)</f>
        <v>0</v>
      </c>
      <c r="BG811" s="148">
        <f>IF(N811="zákl. přenesená",J811,0)</f>
        <v>0</v>
      </c>
      <c r="BH811" s="148">
        <f>IF(N811="sníž. přenesená",J811,0)</f>
        <v>0</v>
      </c>
      <c r="BI811" s="148">
        <f>IF(N811="nulová",J811,0)</f>
        <v>0</v>
      </c>
      <c r="BJ811" s="17" t="s">
        <v>84</v>
      </c>
      <c r="BK811" s="148">
        <f>ROUND(I811*H811,2)</f>
        <v>0</v>
      </c>
      <c r="BL811" s="17" t="s">
        <v>300</v>
      </c>
      <c r="BM811" s="147" t="s">
        <v>1335</v>
      </c>
    </row>
    <row r="812" spans="2:65" s="1" customFormat="1" ht="24.15" customHeight="1">
      <c r="B812" s="32"/>
      <c r="C812" s="136" t="s">
        <v>1336</v>
      </c>
      <c r="D812" s="136" t="s">
        <v>197</v>
      </c>
      <c r="E812" s="137" t="s">
        <v>1337</v>
      </c>
      <c r="F812" s="138" t="s">
        <v>1338</v>
      </c>
      <c r="G812" s="139" t="s">
        <v>200</v>
      </c>
      <c r="H812" s="140">
        <v>692.03899999999999</v>
      </c>
      <c r="I812" s="141"/>
      <c r="J812" s="142">
        <f>ROUND(I812*H812,2)</f>
        <v>0</v>
      </c>
      <c r="K812" s="138" t="s">
        <v>201</v>
      </c>
      <c r="L812" s="32"/>
      <c r="M812" s="143" t="s">
        <v>1</v>
      </c>
      <c r="N812" s="144" t="s">
        <v>42</v>
      </c>
      <c r="P812" s="145">
        <f>O812*H812</f>
        <v>0</v>
      </c>
      <c r="Q812" s="145">
        <v>2.3000000000000001E-4</v>
      </c>
      <c r="R812" s="145">
        <f>Q812*H812</f>
        <v>0.15916896999999999</v>
      </c>
      <c r="S812" s="145">
        <v>0</v>
      </c>
      <c r="T812" s="146">
        <f>S812*H812</f>
        <v>0</v>
      </c>
      <c r="AR812" s="147" t="s">
        <v>300</v>
      </c>
      <c r="AT812" s="147" t="s">
        <v>197</v>
      </c>
      <c r="AU812" s="147" t="s">
        <v>86</v>
      </c>
      <c r="AY812" s="17" t="s">
        <v>195</v>
      </c>
      <c r="BE812" s="148">
        <f>IF(N812="základní",J812,0)</f>
        <v>0</v>
      </c>
      <c r="BF812" s="148">
        <f>IF(N812="snížená",J812,0)</f>
        <v>0</v>
      </c>
      <c r="BG812" s="148">
        <f>IF(N812="zákl. přenesená",J812,0)</f>
        <v>0</v>
      </c>
      <c r="BH812" s="148">
        <f>IF(N812="sníž. přenesená",J812,0)</f>
        <v>0</v>
      </c>
      <c r="BI812" s="148">
        <f>IF(N812="nulová",J812,0)</f>
        <v>0</v>
      </c>
      <c r="BJ812" s="17" t="s">
        <v>84</v>
      </c>
      <c r="BK812" s="148">
        <f>ROUND(I812*H812,2)</f>
        <v>0</v>
      </c>
      <c r="BL812" s="17" t="s">
        <v>300</v>
      </c>
      <c r="BM812" s="147" t="s">
        <v>1339</v>
      </c>
    </row>
    <row r="813" spans="2:65" s="1" customFormat="1" ht="21.75" customHeight="1">
      <c r="B813" s="32"/>
      <c r="C813" s="136" t="s">
        <v>1340</v>
      </c>
      <c r="D813" s="136" t="s">
        <v>197</v>
      </c>
      <c r="E813" s="137" t="s">
        <v>1341</v>
      </c>
      <c r="F813" s="138" t="s">
        <v>1342</v>
      </c>
      <c r="G813" s="139" t="s">
        <v>200</v>
      </c>
      <c r="H813" s="140">
        <v>584.43299999999999</v>
      </c>
      <c r="I813" s="141"/>
      <c r="J813" s="142">
        <f>ROUND(I813*H813,2)</f>
        <v>0</v>
      </c>
      <c r="K813" s="138" t="s">
        <v>201</v>
      </c>
      <c r="L813" s="32"/>
      <c r="M813" s="143" t="s">
        <v>1</v>
      </c>
      <c r="N813" s="144" t="s">
        <v>42</v>
      </c>
      <c r="P813" s="145">
        <f>O813*H813</f>
        <v>0</v>
      </c>
      <c r="Q813" s="145">
        <v>0</v>
      </c>
      <c r="R813" s="145">
        <f>Q813*H813</f>
        <v>0</v>
      </c>
      <c r="S813" s="145">
        <v>0</v>
      </c>
      <c r="T813" s="146">
        <f>S813*H813</f>
        <v>0</v>
      </c>
      <c r="AR813" s="147" t="s">
        <v>300</v>
      </c>
      <c r="AT813" s="147" t="s">
        <v>197</v>
      </c>
      <c r="AU813" s="147" t="s">
        <v>86</v>
      </c>
      <c r="AY813" s="17" t="s">
        <v>195</v>
      </c>
      <c r="BE813" s="148">
        <f>IF(N813="základní",J813,0)</f>
        <v>0</v>
      </c>
      <c r="BF813" s="148">
        <f>IF(N813="snížená",J813,0)</f>
        <v>0</v>
      </c>
      <c r="BG813" s="148">
        <f>IF(N813="zákl. přenesená",J813,0)</f>
        <v>0</v>
      </c>
      <c r="BH813" s="148">
        <f>IF(N813="sníž. přenesená",J813,0)</f>
        <v>0</v>
      </c>
      <c r="BI813" s="148">
        <f>IF(N813="nulová",J813,0)</f>
        <v>0</v>
      </c>
      <c r="BJ813" s="17" t="s">
        <v>84</v>
      </c>
      <c r="BK813" s="148">
        <f>ROUND(I813*H813,2)</f>
        <v>0</v>
      </c>
      <c r="BL813" s="17" t="s">
        <v>300</v>
      </c>
      <c r="BM813" s="147" t="s">
        <v>1343</v>
      </c>
    </row>
    <row r="814" spans="2:65" s="12" customFormat="1" ht="10.199999999999999">
      <c r="B814" s="149"/>
      <c r="D814" s="150" t="s">
        <v>204</v>
      </c>
      <c r="E814" s="151" t="s">
        <v>1</v>
      </c>
      <c r="F814" s="152" t="s">
        <v>1344</v>
      </c>
      <c r="H814" s="151" t="s">
        <v>1</v>
      </c>
      <c r="I814" s="153"/>
      <c r="L814" s="149"/>
      <c r="M814" s="154"/>
      <c r="T814" s="155"/>
      <c r="AT814" s="151" t="s">
        <v>204</v>
      </c>
      <c r="AU814" s="151" t="s">
        <v>86</v>
      </c>
      <c r="AV814" s="12" t="s">
        <v>84</v>
      </c>
      <c r="AW814" s="12" t="s">
        <v>32</v>
      </c>
      <c r="AX814" s="12" t="s">
        <v>77</v>
      </c>
      <c r="AY814" s="151" t="s">
        <v>195</v>
      </c>
    </row>
    <row r="815" spans="2:65" s="13" customFormat="1" ht="10.199999999999999">
      <c r="B815" s="156"/>
      <c r="D815" s="150" t="s">
        <v>204</v>
      </c>
      <c r="E815" s="157" t="s">
        <v>1</v>
      </c>
      <c r="F815" s="158" t="s">
        <v>668</v>
      </c>
      <c r="H815" s="159">
        <v>555.05999999999995</v>
      </c>
      <c r="I815" s="160"/>
      <c r="L815" s="156"/>
      <c r="M815" s="161"/>
      <c r="T815" s="162"/>
      <c r="AT815" s="157" t="s">
        <v>204</v>
      </c>
      <c r="AU815" s="157" t="s">
        <v>86</v>
      </c>
      <c r="AV815" s="13" t="s">
        <v>86</v>
      </c>
      <c r="AW815" s="13" t="s">
        <v>32</v>
      </c>
      <c r="AX815" s="13" t="s">
        <v>77</v>
      </c>
      <c r="AY815" s="157" t="s">
        <v>195</v>
      </c>
    </row>
    <row r="816" spans="2:65" s="13" customFormat="1" ht="10.199999999999999">
      <c r="B816" s="156"/>
      <c r="D816" s="150" t="s">
        <v>204</v>
      </c>
      <c r="E816" s="157" t="s">
        <v>1</v>
      </c>
      <c r="F816" s="158" t="s">
        <v>1253</v>
      </c>
      <c r="H816" s="159">
        <v>29.373000000000001</v>
      </c>
      <c r="I816" s="160"/>
      <c r="L816" s="156"/>
      <c r="M816" s="161"/>
      <c r="T816" s="162"/>
      <c r="AT816" s="157" t="s">
        <v>204</v>
      </c>
      <c r="AU816" s="157" t="s">
        <v>86</v>
      </c>
      <c r="AV816" s="13" t="s">
        <v>86</v>
      </c>
      <c r="AW816" s="13" t="s">
        <v>32</v>
      </c>
      <c r="AX816" s="13" t="s">
        <v>77</v>
      </c>
      <c r="AY816" s="157" t="s">
        <v>195</v>
      </c>
    </row>
    <row r="817" spans="2:65" s="14" customFormat="1" ht="10.199999999999999">
      <c r="B817" s="163"/>
      <c r="D817" s="150" t="s">
        <v>204</v>
      </c>
      <c r="E817" s="164" t="s">
        <v>1</v>
      </c>
      <c r="F817" s="165" t="s">
        <v>220</v>
      </c>
      <c r="H817" s="166">
        <v>584.43299999999999</v>
      </c>
      <c r="I817" s="167"/>
      <c r="L817" s="163"/>
      <c r="M817" s="168"/>
      <c r="T817" s="169"/>
      <c r="AT817" s="164" t="s">
        <v>204</v>
      </c>
      <c r="AU817" s="164" t="s">
        <v>86</v>
      </c>
      <c r="AV817" s="14" t="s">
        <v>202</v>
      </c>
      <c r="AW817" s="14" t="s">
        <v>32</v>
      </c>
      <c r="AX817" s="14" t="s">
        <v>84</v>
      </c>
      <c r="AY817" s="164" t="s">
        <v>195</v>
      </c>
    </row>
    <row r="818" spans="2:65" s="1" customFormat="1" ht="24.15" customHeight="1">
      <c r="B818" s="32"/>
      <c r="C818" s="136" t="s">
        <v>1345</v>
      </c>
      <c r="D818" s="136" t="s">
        <v>197</v>
      </c>
      <c r="E818" s="137" t="s">
        <v>1346</v>
      </c>
      <c r="F818" s="138" t="s">
        <v>1347</v>
      </c>
      <c r="G818" s="139" t="s">
        <v>200</v>
      </c>
      <c r="H818" s="140">
        <v>584.43299999999999</v>
      </c>
      <c r="I818" s="141"/>
      <c r="J818" s="142">
        <f>ROUND(I818*H818,2)</f>
        <v>0</v>
      </c>
      <c r="K818" s="138" t="s">
        <v>201</v>
      </c>
      <c r="L818" s="32"/>
      <c r="M818" s="143" t="s">
        <v>1</v>
      </c>
      <c r="N818" s="144" t="s">
        <v>42</v>
      </c>
      <c r="P818" s="145">
        <f>O818*H818</f>
        <v>0</v>
      </c>
      <c r="Q818" s="145">
        <v>4.7999999999999996E-3</v>
      </c>
      <c r="R818" s="145">
        <f>Q818*H818</f>
        <v>2.8052783999999997</v>
      </c>
      <c r="S818" s="145">
        <v>0</v>
      </c>
      <c r="T818" s="146">
        <f>S818*H818</f>
        <v>0</v>
      </c>
      <c r="AR818" s="147" t="s">
        <v>300</v>
      </c>
      <c r="AT818" s="147" t="s">
        <v>197</v>
      </c>
      <c r="AU818" s="147" t="s">
        <v>86</v>
      </c>
      <c r="AY818" s="17" t="s">
        <v>195</v>
      </c>
      <c r="BE818" s="148">
        <f>IF(N818="základní",J818,0)</f>
        <v>0</v>
      </c>
      <c r="BF818" s="148">
        <f>IF(N818="snížená",J818,0)</f>
        <v>0</v>
      </c>
      <c r="BG818" s="148">
        <f>IF(N818="zákl. přenesená",J818,0)</f>
        <v>0</v>
      </c>
      <c r="BH818" s="148">
        <f>IF(N818="sníž. přenesená",J818,0)</f>
        <v>0</v>
      </c>
      <c r="BI818" s="148">
        <f>IF(N818="nulová",J818,0)</f>
        <v>0</v>
      </c>
      <c r="BJ818" s="17" t="s">
        <v>84</v>
      </c>
      <c r="BK818" s="148">
        <f>ROUND(I818*H818,2)</f>
        <v>0</v>
      </c>
      <c r="BL818" s="17" t="s">
        <v>300</v>
      </c>
      <c r="BM818" s="147" t="s">
        <v>1348</v>
      </c>
    </row>
    <row r="819" spans="2:65" s="13" customFormat="1" ht="10.199999999999999">
      <c r="B819" s="156"/>
      <c r="D819" s="150" t="s">
        <v>204</v>
      </c>
      <c r="E819" s="157" t="s">
        <v>1</v>
      </c>
      <c r="F819" s="158" t="s">
        <v>1349</v>
      </c>
      <c r="H819" s="159">
        <v>584.43299999999999</v>
      </c>
      <c r="I819" s="160"/>
      <c r="L819" s="156"/>
      <c r="M819" s="161"/>
      <c r="T819" s="162"/>
      <c r="AT819" s="157" t="s">
        <v>204</v>
      </c>
      <c r="AU819" s="157" t="s">
        <v>86</v>
      </c>
      <c r="AV819" s="13" t="s">
        <v>86</v>
      </c>
      <c r="AW819" s="13" t="s">
        <v>32</v>
      </c>
      <c r="AX819" s="13" t="s">
        <v>84</v>
      </c>
      <c r="AY819" s="157" t="s">
        <v>195</v>
      </c>
    </row>
    <row r="820" spans="2:65" s="1" customFormat="1" ht="24.15" customHeight="1">
      <c r="B820" s="32"/>
      <c r="C820" s="136" t="s">
        <v>1350</v>
      </c>
      <c r="D820" s="136" t="s">
        <v>197</v>
      </c>
      <c r="E820" s="137" t="s">
        <v>1351</v>
      </c>
      <c r="F820" s="138" t="s">
        <v>1352</v>
      </c>
      <c r="G820" s="139" t="s">
        <v>200</v>
      </c>
      <c r="H820" s="140">
        <v>38.200000000000003</v>
      </c>
      <c r="I820" s="141"/>
      <c r="J820" s="142">
        <f>ROUND(I820*H820,2)</f>
        <v>0</v>
      </c>
      <c r="K820" s="138" t="s">
        <v>201</v>
      </c>
      <c r="L820" s="32"/>
      <c r="M820" s="143" t="s">
        <v>1</v>
      </c>
      <c r="N820" s="144" t="s">
        <v>42</v>
      </c>
      <c r="P820" s="145">
        <f>O820*H820</f>
        <v>0</v>
      </c>
      <c r="Q820" s="145">
        <v>2.9E-4</v>
      </c>
      <c r="R820" s="145">
        <f>Q820*H820</f>
        <v>1.1078000000000001E-2</v>
      </c>
      <c r="S820" s="145">
        <v>0</v>
      </c>
      <c r="T820" s="146">
        <f>S820*H820</f>
        <v>0</v>
      </c>
      <c r="AR820" s="147" t="s">
        <v>300</v>
      </c>
      <c r="AT820" s="147" t="s">
        <v>197</v>
      </c>
      <c r="AU820" s="147" t="s">
        <v>86</v>
      </c>
      <c r="AY820" s="17" t="s">
        <v>195</v>
      </c>
      <c r="BE820" s="148">
        <f>IF(N820="základní",J820,0)</f>
        <v>0</v>
      </c>
      <c r="BF820" s="148">
        <f>IF(N820="snížená",J820,0)</f>
        <v>0</v>
      </c>
      <c r="BG820" s="148">
        <f>IF(N820="zákl. přenesená",J820,0)</f>
        <v>0</v>
      </c>
      <c r="BH820" s="148">
        <f>IF(N820="sníž. přenesená",J820,0)</f>
        <v>0</v>
      </c>
      <c r="BI820" s="148">
        <f>IF(N820="nulová",J820,0)</f>
        <v>0</v>
      </c>
      <c r="BJ820" s="17" t="s">
        <v>84</v>
      </c>
      <c r="BK820" s="148">
        <f>ROUND(I820*H820,2)</f>
        <v>0</v>
      </c>
      <c r="BL820" s="17" t="s">
        <v>300</v>
      </c>
      <c r="BM820" s="147" t="s">
        <v>1353</v>
      </c>
    </row>
    <row r="821" spans="2:65" s="12" customFormat="1" ht="10.199999999999999">
      <c r="B821" s="149"/>
      <c r="D821" s="150" t="s">
        <v>204</v>
      </c>
      <c r="E821" s="151" t="s">
        <v>1</v>
      </c>
      <c r="F821" s="152" t="s">
        <v>1354</v>
      </c>
      <c r="H821" s="151" t="s">
        <v>1</v>
      </c>
      <c r="I821" s="153"/>
      <c r="L821" s="149"/>
      <c r="M821" s="154"/>
      <c r="T821" s="155"/>
      <c r="AT821" s="151" t="s">
        <v>204</v>
      </c>
      <c r="AU821" s="151" t="s">
        <v>86</v>
      </c>
      <c r="AV821" s="12" t="s">
        <v>84</v>
      </c>
      <c r="AW821" s="12" t="s">
        <v>32</v>
      </c>
      <c r="AX821" s="12" t="s">
        <v>77</v>
      </c>
      <c r="AY821" s="151" t="s">
        <v>195</v>
      </c>
    </row>
    <row r="822" spans="2:65" s="13" customFormat="1" ht="10.199999999999999">
      <c r="B822" s="156"/>
      <c r="D822" s="150" t="s">
        <v>204</v>
      </c>
      <c r="E822" s="157" t="s">
        <v>1</v>
      </c>
      <c r="F822" s="158" t="s">
        <v>621</v>
      </c>
      <c r="H822" s="159">
        <v>33.700000000000003</v>
      </c>
      <c r="I822" s="160"/>
      <c r="L822" s="156"/>
      <c r="M822" s="161"/>
      <c r="T822" s="162"/>
      <c r="AT822" s="157" t="s">
        <v>204</v>
      </c>
      <c r="AU822" s="157" t="s">
        <v>86</v>
      </c>
      <c r="AV822" s="13" t="s">
        <v>86</v>
      </c>
      <c r="AW822" s="13" t="s">
        <v>32</v>
      </c>
      <c r="AX822" s="13" t="s">
        <v>77</v>
      </c>
      <c r="AY822" s="157" t="s">
        <v>195</v>
      </c>
    </row>
    <row r="823" spans="2:65" s="12" customFormat="1" ht="10.199999999999999">
      <c r="B823" s="149"/>
      <c r="D823" s="150" t="s">
        <v>204</v>
      </c>
      <c r="E823" s="151" t="s">
        <v>1</v>
      </c>
      <c r="F823" s="152" t="s">
        <v>588</v>
      </c>
      <c r="H823" s="151" t="s">
        <v>1</v>
      </c>
      <c r="I823" s="153"/>
      <c r="L823" s="149"/>
      <c r="M823" s="154"/>
      <c r="T823" s="155"/>
      <c r="AT823" s="151" t="s">
        <v>204</v>
      </c>
      <c r="AU823" s="151" t="s">
        <v>86</v>
      </c>
      <c r="AV823" s="12" t="s">
        <v>84</v>
      </c>
      <c r="AW823" s="12" t="s">
        <v>32</v>
      </c>
      <c r="AX823" s="12" t="s">
        <v>77</v>
      </c>
      <c r="AY823" s="151" t="s">
        <v>195</v>
      </c>
    </row>
    <row r="824" spans="2:65" s="13" customFormat="1" ht="10.199999999999999">
      <c r="B824" s="156"/>
      <c r="D824" s="150" t="s">
        <v>204</v>
      </c>
      <c r="E824" s="157" t="s">
        <v>1</v>
      </c>
      <c r="F824" s="158" t="s">
        <v>211</v>
      </c>
      <c r="H824" s="159">
        <v>4.5</v>
      </c>
      <c r="I824" s="160"/>
      <c r="L824" s="156"/>
      <c r="M824" s="161"/>
      <c r="T824" s="162"/>
      <c r="AT824" s="157" t="s">
        <v>204</v>
      </c>
      <c r="AU824" s="157" t="s">
        <v>86</v>
      </c>
      <c r="AV824" s="13" t="s">
        <v>86</v>
      </c>
      <c r="AW824" s="13" t="s">
        <v>32</v>
      </c>
      <c r="AX824" s="13" t="s">
        <v>77</v>
      </c>
      <c r="AY824" s="157" t="s">
        <v>195</v>
      </c>
    </row>
    <row r="825" spans="2:65" s="14" customFormat="1" ht="10.199999999999999">
      <c r="B825" s="163"/>
      <c r="D825" s="150" t="s">
        <v>204</v>
      </c>
      <c r="E825" s="164" t="s">
        <v>1</v>
      </c>
      <c r="F825" s="165" t="s">
        <v>220</v>
      </c>
      <c r="H825" s="166">
        <v>38.200000000000003</v>
      </c>
      <c r="I825" s="167"/>
      <c r="L825" s="163"/>
      <c r="M825" s="168"/>
      <c r="T825" s="169"/>
      <c r="AT825" s="164" t="s">
        <v>204</v>
      </c>
      <c r="AU825" s="164" t="s">
        <v>86</v>
      </c>
      <c r="AV825" s="14" t="s">
        <v>202</v>
      </c>
      <c r="AW825" s="14" t="s">
        <v>32</v>
      </c>
      <c r="AX825" s="14" t="s">
        <v>84</v>
      </c>
      <c r="AY825" s="164" t="s">
        <v>195</v>
      </c>
    </row>
    <row r="826" spans="2:65" s="1" customFormat="1" ht="21.75" customHeight="1">
      <c r="B826" s="32"/>
      <c r="C826" s="136" t="s">
        <v>1355</v>
      </c>
      <c r="D826" s="136" t="s">
        <v>197</v>
      </c>
      <c r="E826" s="137" t="s">
        <v>1356</v>
      </c>
      <c r="F826" s="138" t="s">
        <v>1357</v>
      </c>
      <c r="G826" s="139" t="s">
        <v>200</v>
      </c>
      <c r="H826" s="140">
        <v>596.11400000000003</v>
      </c>
      <c r="I826" s="141"/>
      <c r="J826" s="142">
        <f>ROUND(I826*H826,2)</f>
        <v>0</v>
      </c>
      <c r="K826" s="138" t="s">
        <v>201</v>
      </c>
      <c r="L826" s="32"/>
      <c r="M826" s="143" t="s">
        <v>1</v>
      </c>
      <c r="N826" s="144" t="s">
        <v>42</v>
      </c>
      <c r="P826" s="145">
        <f>O826*H826</f>
        <v>0</v>
      </c>
      <c r="Q826" s="145">
        <v>4.2999999999999999E-4</v>
      </c>
      <c r="R826" s="145">
        <f>Q826*H826</f>
        <v>0.25632902000000002</v>
      </c>
      <c r="S826" s="145">
        <v>0</v>
      </c>
      <c r="T826" s="146">
        <f>S826*H826</f>
        <v>0</v>
      </c>
      <c r="AR826" s="147" t="s">
        <v>300</v>
      </c>
      <c r="AT826" s="147" t="s">
        <v>197</v>
      </c>
      <c r="AU826" s="147" t="s">
        <v>86</v>
      </c>
      <c r="AY826" s="17" t="s">
        <v>195</v>
      </c>
      <c r="BE826" s="148">
        <f>IF(N826="základní",J826,0)</f>
        <v>0</v>
      </c>
      <c r="BF826" s="148">
        <f>IF(N826="snížená",J826,0)</f>
        <v>0</v>
      </c>
      <c r="BG826" s="148">
        <f>IF(N826="zákl. přenesená",J826,0)</f>
        <v>0</v>
      </c>
      <c r="BH826" s="148">
        <f>IF(N826="sníž. přenesená",J826,0)</f>
        <v>0</v>
      </c>
      <c r="BI826" s="148">
        <f>IF(N826="nulová",J826,0)</f>
        <v>0</v>
      </c>
      <c r="BJ826" s="17" t="s">
        <v>84</v>
      </c>
      <c r="BK826" s="148">
        <f>ROUND(I826*H826,2)</f>
        <v>0</v>
      </c>
      <c r="BL826" s="17" t="s">
        <v>300</v>
      </c>
      <c r="BM826" s="147" t="s">
        <v>1358</v>
      </c>
    </row>
    <row r="827" spans="2:65" s="12" customFormat="1" ht="10.199999999999999">
      <c r="B827" s="149"/>
      <c r="D827" s="150" t="s">
        <v>204</v>
      </c>
      <c r="E827" s="151" t="s">
        <v>1</v>
      </c>
      <c r="F827" s="152" t="s">
        <v>1359</v>
      </c>
      <c r="H827" s="151" t="s">
        <v>1</v>
      </c>
      <c r="I827" s="153"/>
      <c r="L827" s="149"/>
      <c r="M827" s="154"/>
      <c r="T827" s="155"/>
      <c r="AT827" s="151" t="s">
        <v>204</v>
      </c>
      <c r="AU827" s="151" t="s">
        <v>86</v>
      </c>
      <c r="AV827" s="12" t="s">
        <v>84</v>
      </c>
      <c r="AW827" s="12" t="s">
        <v>32</v>
      </c>
      <c r="AX827" s="12" t="s">
        <v>77</v>
      </c>
      <c r="AY827" s="151" t="s">
        <v>195</v>
      </c>
    </row>
    <row r="828" spans="2:65" s="13" customFormat="1" ht="10.199999999999999">
      <c r="B828" s="156"/>
      <c r="D828" s="150" t="s">
        <v>204</v>
      </c>
      <c r="E828" s="157" t="s">
        <v>1</v>
      </c>
      <c r="F828" s="158" t="s">
        <v>1349</v>
      </c>
      <c r="H828" s="159">
        <v>584.43299999999999</v>
      </c>
      <c r="I828" s="160"/>
      <c r="L828" s="156"/>
      <c r="M828" s="161"/>
      <c r="T828" s="162"/>
      <c r="AT828" s="157" t="s">
        <v>204</v>
      </c>
      <c r="AU828" s="157" t="s">
        <v>86</v>
      </c>
      <c r="AV828" s="13" t="s">
        <v>86</v>
      </c>
      <c r="AW828" s="13" t="s">
        <v>32</v>
      </c>
      <c r="AX828" s="13" t="s">
        <v>77</v>
      </c>
      <c r="AY828" s="157" t="s">
        <v>195</v>
      </c>
    </row>
    <row r="829" spans="2:65" s="12" customFormat="1" ht="10.199999999999999">
      <c r="B829" s="149"/>
      <c r="D829" s="150" t="s">
        <v>204</v>
      </c>
      <c r="E829" s="151" t="s">
        <v>1</v>
      </c>
      <c r="F829" s="152" t="s">
        <v>1360</v>
      </c>
      <c r="H829" s="151" t="s">
        <v>1</v>
      </c>
      <c r="I829" s="153"/>
      <c r="L829" s="149"/>
      <c r="M829" s="154"/>
      <c r="T829" s="155"/>
      <c r="AT829" s="151" t="s">
        <v>204</v>
      </c>
      <c r="AU829" s="151" t="s">
        <v>86</v>
      </c>
      <c r="AV829" s="12" t="s">
        <v>84</v>
      </c>
      <c r="AW829" s="12" t="s">
        <v>32</v>
      </c>
      <c r="AX829" s="12" t="s">
        <v>77</v>
      </c>
      <c r="AY829" s="151" t="s">
        <v>195</v>
      </c>
    </row>
    <row r="830" spans="2:65" s="13" customFormat="1" ht="10.199999999999999">
      <c r="B830" s="156"/>
      <c r="D830" s="150" t="s">
        <v>204</v>
      </c>
      <c r="E830" s="157" t="s">
        <v>1</v>
      </c>
      <c r="F830" s="158" t="s">
        <v>1361</v>
      </c>
      <c r="H830" s="159">
        <v>11.680999999999999</v>
      </c>
      <c r="I830" s="160"/>
      <c r="L830" s="156"/>
      <c r="M830" s="161"/>
      <c r="T830" s="162"/>
      <c r="AT830" s="157" t="s">
        <v>204</v>
      </c>
      <c r="AU830" s="157" t="s">
        <v>86</v>
      </c>
      <c r="AV830" s="13" t="s">
        <v>86</v>
      </c>
      <c r="AW830" s="13" t="s">
        <v>32</v>
      </c>
      <c r="AX830" s="13" t="s">
        <v>77</v>
      </c>
      <c r="AY830" s="157" t="s">
        <v>195</v>
      </c>
    </row>
    <row r="831" spans="2:65" s="14" customFormat="1" ht="10.199999999999999">
      <c r="B831" s="163"/>
      <c r="D831" s="150" t="s">
        <v>204</v>
      </c>
      <c r="E831" s="164" t="s">
        <v>1</v>
      </c>
      <c r="F831" s="165" t="s">
        <v>220</v>
      </c>
      <c r="H831" s="166">
        <v>596.11400000000003</v>
      </c>
      <c r="I831" s="167"/>
      <c r="L831" s="163"/>
      <c r="M831" s="168"/>
      <c r="T831" s="169"/>
      <c r="AT831" s="164" t="s">
        <v>204</v>
      </c>
      <c r="AU831" s="164" t="s">
        <v>86</v>
      </c>
      <c r="AV831" s="14" t="s">
        <v>202</v>
      </c>
      <c r="AW831" s="14" t="s">
        <v>32</v>
      </c>
      <c r="AX831" s="14" t="s">
        <v>84</v>
      </c>
      <c r="AY831" s="164" t="s">
        <v>195</v>
      </c>
    </row>
    <row r="832" spans="2:65" s="1" customFormat="1" ht="24.15" customHeight="1">
      <c r="B832" s="32"/>
      <c r="C832" s="136" t="s">
        <v>1362</v>
      </c>
      <c r="D832" s="136" t="s">
        <v>197</v>
      </c>
      <c r="E832" s="137" t="s">
        <v>1363</v>
      </c>
      <c r="F832" s="138" t="s">
        <v>1364</v>
      </c>
      <c r="G832" s="139" t="s">
        <v>200</v>
      </c>
      <c r="H832" s="140">
        <v>596.11400000000003</v>
      </c>
      <c r="I832" s="141"/>
      <c r="J832" s="142">
        <f>ROUND(I832*H832,2)</f>
        <v>0</v>
      </c>
      <c r="K832" s="138" t="s">
        <v>201</v>
      </c>
      <c r="L832" s="32"/>
      <c r="M832" s="143" t="s">
        <v>1</v>
      </c>
      <c r="N832" s="144" t="s">
        <v>42</v>
      </c>
      <c r="P832" s="145">
        <f>O832*H832</f>
        <v>0</v>
      </c>
      <c r="Q832" s="145">
        <v>6.6E-4</v>
      </c>
      <c r="R832" s="145">
        <f>Q832*H832</f>
        <v>0.39343524000000002</v>
      </c>
      <c r="S832" s="145">
        <v>0</v>
      </c>
      <c r="T832" s="146">
        <f>S832*H832</f>
        <v>0</v>
      </c>
      <c r="AR832" s="147" t="s">
        <v>300</v>
      </c>
      <c r="AT832" s="147" t="s">
        <v>197</v>
      </c>
      <c r="AU832" s="147" t="s">
        <v>86</v>
      </c>
      <c r="AY832" s="17" t="s">
        <v>195</v>
      </c>
      <c r="BE832" s="148">
        <f>IF(N832="základní",J832,0)</f>
        <v>0</v>
      </c>
      <c r="BF832" s="148">
        <f>IF(N832="snížená",J832,0)</f>
        <v>0</v>
      </c>
      <c r="BG832" s="148">
        <f>IF(N832="zákl. přenesená",J832,0)</f>
        <v>0</v>
      </c>
      <c r="BH832" s="148">
        <f>IF(N832="sníž. přenesená",J832,0)</f>
        <v>0</v>
      </c>
      <c r="BI832" s="148">
        <f>IF(N832="nulová",J832,0)</f>
        <v>0</v>
      </c>
      <c r="BJ832" s="17" t="s">
        <v>84</v>
      </c>
      <c r="BK832" s="148">
        <f>ROUND(I832*H832,2)</f>
        <v>0</v>
      </c>
      <c r="BL832" s="17" t="s">
        <v>300</v>
      </c>
      <c r="BM832" s="147" t="s">
        <v>1365</v>
      </c>
    </row>
    <row r="833" spans="2:65" s="13" customFormat="1" ht="10.199999999999999">
      <c r="B833" s="156"/>
      <c r="D833" s="150" t="s">
        <v>204</v>
      </c>
      <c r="E833" s="157" t="s">
        <v>1</v>
      </c>
      <c r="F833" s="158" t="s">
        <v>1366</v>
      </c>
      <c r="H833" s="159">
        <v>596.11400000000003</v>
      </c>
      <c r="I833" s="160"/>
      <c r="L833" s="156"/>
      <c r="M833" s="161"/>
      <c r="T833" s="162"/>
      <c r="AT833" s="157" t="s">
        <v>204</v>
      </c>
      <c r="AU833" s="157" t="s">
        <v>86</v>
      </c>
      <c r="AV833" s="13" t="s">
        <v>86</v>
      </c>
      <c r="AW833" s="13" t="s">
        <v>32</v>
      </c>
      <c r="AX833" s="13" t="s">
        <v>84</v>
      </c>
      <c r="AY833" s="157" t="s">
        <v>195</v>
      </c>
    </row>
    <row r="834" spans="2:65" s="1" customFormat="1" ht="24.15" customHeight="1">
      <c r="B834" s="32"/>
      <c r="C834" s="136" t="s">
        <v>565</v>
      </c>
      <c r="D834" s="136" t="s">
        <v>197</v>
      </c>
      <c r="E834" s="137" t="s">
        <v>1367</v>
      </c>
      <c r="F834" s="138" t="s">
        <v>1368</v>
      </c>
      <c r="G834" s="139" t="s">
        <v>200</v>
      </c>
      <c r="H834" s="140">
        <v>1192.2280000000001</v>
      </c>
      <c r="I834" s="141"/>
      <c r="J834" s="142">
        <f>ROUND(I834*H834,2)</f>
        <v>0</v>
      </c>
      <c r="K834" s="138" t="s">
        <v>201</v>
      </c>
      <c r="L834" s="32"/>
      <c r="M834" s="143" t="s">
        <v>1</v>
      </c>
      <c r="N834" s="144" t="s">
        <v>42</v>
      </c>
      <c r="P834" s="145">
        <f>O834*H834</f>
        <v>0</v>
      </c>
      <c r="Q834" s="145">
        <v>2.5000000000000001E-3</v>
      </c>
      <c r="R834" s="145">
        <f>Q834*H834</f>
        <v>2.9805700000000002</v>
      </c>
      <c r="S834" s="145">
        <v>0</v>
      </c>
      <c r="T834" s="146">
        <f>S834*H834</f>
        <v>0</v>
      </c>
      <c r="AR834" s="147" t="s">
        <v>300</v>
      </c>
      <c r="AT834" s="147" t="s">
        <v>197</v>
      </c>
      <c r="AU834" s="147" t="s">
        <v>86</v>
      </c>
      <c r="AY834" s="17" t="s">
        <v>195</v>
      </c>
      <c r="BE834" s="148">
        <f>IF(N834="základní",J834,0)</f>
        <v>0</v>
      </c>
      <c r="BF834" s="148">
        <f>IF(N834="snížená",J834,0)</f>
        <v>0</v>
      </c>
      <c r="BG834" s="148">
        <f>IF(N834="zákl. přenesená",J834,0)</f>
        <v>0</v>
      </c>
      <c r="BH834" s="148">
        <f>IF(N834="sníž. přenesená",J834,0)</f>
        <v>0</v>
      </c>
      <c r="BI834" s="148">
        <f>IF(N834="nulová",J834,0)</f>
        <v>0</v>
      </c>
      <c r="BJ834" s="17" t="s">
        <v>84</v>
      </c>
      <c r="BK834" s="148">
        <f>ROUND(I834*H834,2)</f>
        <v>0</v>
      </c>
      <c r="BL834" s="17" t="s">
        <v>300</v>
      </c>
      <c r="BM834" s="147" t="s">
        <v>1369</v>
      </c>
    </row>
    <row r="835" spans="2:65" s="12" customFormat="1" ht="10.199999999999999">
      <c r="B835" s="149"/>
      <c r="D835" s="150" t="s">
        <v>204</v>
      </c>
      <c r="E835" s="151" t="s">
        <v>1</v>
      </c>
      <c r="F835" s="152" t="s">
        <v>1370</v>
      </c>
      <c r="H835" s="151" t="s">
        <v>1</v>
      </c>
      <c r="I835" s="153"/>
      <c r="L835" s="149"/>
      <c r="M835" s="154"/>
      <c r="T835" s="155"/>
      <c r="AT835" s="151" t="s">
        <v>204</v>
      </c>
      <c r="AU835" s="151" t="s">
        <v>86</v>
      </c>
      <c r="AV835" s="12" t="s">
        <v>84</v>
      </c>
      <c r="AW835" s="12" t="s">
        <v>32</v>
      </c>
      <c r="AX835" s="12" t="s">
        <v>77</v>
      </c>
      <c r="AY835" s="151" t="s">
        <v>195</v>
      </c>
    </row>
    <row r="836" spans="2:65" s="13" customFormat="1" ht="10.199999999999999">
      <c r="B836" s="156"/>
      <c r="D836" s="150" t="s">
        <v>204</v>
      </c>
      <c r="E836" s="157" t="s">
        <v>1</v>
      </c>
      <c r="F836" s="158" t="s">
        <v>1366</v>
      </c>
      <c r="H836" s="159">
        <v>596.11400000000003</v>
      </c>
      <c r="I836" s="160"/>
      <c r="L836" s="156"/>
      <c r="M836" s="161"/>
      <c r="T836" s="162"/>
      <c r="AT836" s="157" t="s">
        <v>204</v>
      </c>
      <c r="AU836" s="157" t="s">
        <v>86</v>
      </c>
      <c r="AV836" s="13" t="s">
        <v>86</v>
      </c>
      <c r="AW836" s="13" t="s">
        <v>32</v>
      </c>
      <c r="AX836" s="13" t="s">
        <v>77</v>
      </c>
      <c r="AY836" s="157" t="s">
        <v>195</v>
      </c>
    </row>
    <row r="837" spans="2:65" s="12" customFormat="1" ht="10.199999999999999">
      <c r="B837" s="149"/>
      <c r="D837" s="150" t="s">
        <v>204</v>
      </c>
      <c r="E837" s="151" t="s">
        <v>1</v>
      </c>
      <c r="F837" s="152" t="s">
        <v>1371</v>
      </c>
      <c r="H837" s="151" t="s">
        <v>1</v>
      </c>
      <c r="I837" s="153"/>
      <c r="L837" s="149"/>
      <c r="M837" s="154"/>
      <c r="T837" s="155"/>
      <c r="AT837" s="151" t="s">
        <v>204</v>
      </c>
      <c r="AU837" s="151" t="s">
        <v>86</v>
      </c>
      <c r="AV837" s="12" t="s">
        <v>84</v>
      </c>
      <c r="AW837" s="12" t="s">
        <v>32</v>
      </c>
      <c r="AX837" s="12" t="s">
        <v>77</v>
      </c>
      <c r="AY837" s="151" t="s">
        <v>195</v>
      </c>
    </row>
    <row r="838" spans="2:65" s="13" customFormat="1" ht="10.199999999999999">
      <c r="B838" s="156"/>
      <c r="D838" s="150" t="s">
        <v>204</v>
      </c>
      <c r="E838" s="157" t="s">
        <v>1</v>
      </c>
      <c r="F838" s="158" t="s">
        <v>1366</v>
      </c>
      <c r="H838" s="159">
        <v>596.11400000000003</v>
      </c>
      <c r="I838" s="160"/>
      <c r="L838" s="156"/>
      <c r="M838" s="161"/>
      <c r="T838" s="162"/>
      <c r="AT838" s="157" t="s">
        <v>204</v>
      </c>
      <c r="AU838" s="157" t="s">
        <v>86</v>
      </c>
      <c r="AV838" s="13" t="s">
        <v>86</v>
      </c>
      <c r="AW838" s="13" t="s">
        <v>32</v>
      </c>
      <c r="AX838" s="13" t="s">
        <v>77</v>
      </c>
      <c r="AY838" s="157" t="s">
        <v>195</v>
      </c>
    </row>
    <row r="839" spans="2:65" s="14" customFormat="1" ht="10.199999999999999">
      <c r="B839" s="163"/>
      <c r="D839" s="150" t="s">
        <v>204</v>
      </c>
      <c r="E839" s="164" t="s">
        <v>1</v>
      </c>
      <c r="F839" s="165" t="s">
        <v>220</v>
      </c>
      <c r="H839" s="166">
        <v>1192.2280000000001</v>
      </c>
      <c r="I839" s="167"/>
      <c r="L839" s="163"/>
      <c r="M839" s="168"/>
      <c r="T839" s="169"/>
      <c r="AT839" s="164" t="s">
        <v>204</v>
      </c>
      <c r="AU839" s="164" t="s">
        <v>86</v>
      </c>
      <c r="AV839" s="14" t="s">
        <v>202</v>
      </c>
      <c r="AW839" s="14" t="s">
        <v>32</v>
      </c>
      <c r="AX839" s="14" t="s">
        <v>84</v>
      </c>
      <c r="AY839" s="164" t="s">
        <v>195</v>
      </c>
    </row>
    <row r="840" spans="2:65" s="1" customFormat="1" ht="21.75" customHeight="1">
      <c r="B840" s="32"/>
      <c r="C840" s="136" t="s">
        <v>1372</v>
      </c>
      <c r="D840" s="136" t="s">
        <v>197</v>
      </c>
      <c r="E840" s="137" t="s">
        <v>1373</v>
      </c>
      <c r="F840" s="138" t="s">
        <v>1374</v>
      </c>
      <c r="G840" s="139" t="s">
        <v>329</v>
      </c>
      <c r="H840" s="140">
        <v>101.31</v>
      </c>
      <c r="I840" s="141"/>
      <c r="J840" s="142">
        <f>ROUND(I840*H840,2)</f>
        <v>0</v>
      </c>
      <c r="K840" s="138" t="s">
        <v>249</v>
      </c>
      <c r="L840" s="32"/>
      <c r="M840" s="143" t="s">
        <v>1</v>
      </c>
      <c r="N840" s="144" t="s">
        <v>42</v>
      </c>
      <c r="P840" s="145">
        <f>O840*H840</f>
        <v>0</v>
      </c>
      <c r="Q840" s="145">
        <v>3.1199999999999999E-3</v>
      </c>
      <c r="R840" s="145">
        <f>Q840*H840</f>
        <v>0.31608720000000001</v>
      </c>
      <c r="S840" s="145">
        <v>0</v>
      </c>
      <c r="T840" s="146">
        <f>S840*H840</f>
        <v>0</v>
      </c>
      <c r="AR840" s="147" t="s">
        <v>300</v>
      </c>
      <c r="AT840" s="147" t="s">
        <v>197</v>
      </c>
      <c r="AU840" s="147" t="s">
        <v>86</v>
      </c>
      <c r="AY840" s="17" t="s">
        <v>195</v>
      </c>
      <c r="BE840" s="148">
        <f>IF(N840="základní",J840,0)</f>
        <v>0</v>
      </c>
      <c r="BF840" s="148">
        <f>IF(N840="snížená",J840,0)</f>
        <v>0</v>
      </c>
      <c r="BG840" s="148">
        <f>IF(N840="zákl. přenesená",J840,0)</f>
        <v>0</v>
      </c>
      <c r="BH840" s="148">
        <f>IF(N840="sníž. přenesená",J840,0)</f>
        <v>0</v>
      </c>
      <c r="BI840" s="148">
        <f>IF(N840="nulová",J840,0)</f>
        <v>0</v>
      </c>
      <c r="BJ840" s="17" t="s">
        <v>84</v>
      </c>
      <c r="BK840" s="148">
        <f>ROUND(I840*H840,2)</f>
        <v>0</v>
      </c>
      <c r="BL840" s="17" t="s">
        <v>300</v>
      </c>
      <c r="BM840" s="147" t="s">
        <v>1375</v>
      </c>
    </row>
    <row r="841" spans="2:65" s="1" customFormat="1" ht="28.8">
      <c r="B841" s="32"/>
      <c r="D841" s="150" t="s">
        <v>251</v>
      </c>
      <c r="F841" s="170" t="s">
        <v>252</v>
      </c>
      <c r="I841" s="171"/>
      <c r="L841" s="32"/>
      <c r="M841" s="172"/>
      <c r="T841" s="56"/>
      <c r="AT841" s="17" t="s">
        <v>251</v>
      </c>
      <c r="AU841" s="17" t="s">
        <v>86</v>
      </c>
    </row>
    <row r="842" spans="2:65" s="12" customFormat="1" ht="10.199999999999999">
      <c r="B842" s="149"/>
      <c r="D842" s="150" t="s">
        <v>204</v>
      </c>
      <c r="E842" s="151" t="s">
        <v>1</v>
      </c>
      <c r="F842" s="152" t="s">
        <v>1376</v>
      </c>
      <c r="H842" s="151" t="s">
        <v>1</v>
      </c>
      <c r="I842" s="153"/>
      <c r="L842" s="149"/>
      <c r="M842" s="154"/>
      <c r="T842" s="155"/>
      <c r="AT842" s="151" t="s">
        <v>204</v>
      </c>
      <c r="AU842" s="151" t="s">
        <v>86</v>
      </c>
      <c r="AV842" s="12" t="s">
        <v>84</v>
      </c>
      <c r="AW842" s="12" t="s">
        <v>32</v>
      </c>
      <c r="AX842" s="12" t="s">
        <v>77</v>
      </c>
      <c r="AY842" s="151" t="s">
        <v>195</v>
      </c>
    </row>
    <row r="843" spans="2:65" s="13" customFormat="1" ht="10.199999999999999">
      <c r="B843" s="156"/>
      <c r="D843" s="150" t="s">
        <v>204</v>
      </c>
      <c r="E843" s="157" t="s">
        <v>1</v>
      </c>
      <c r="F843" s="158" t="s">
        <v>942</v>
      </c>
      <c r="H843" s="159">
        <v>115.81</v>
      </c>
      <c r="I843" s="160"/>
      <c r="L843" s="156"/>
      <c r="M843" s="161"/>
      <c r="T843" s="162"/>
      <c r="AT843" s="157" t="s">
        <v>204</v>
      </c>
      <c r="AU843" s="157" t="s">
        <v>86</v>
      </c>
      <c r="AV843" s="13" t="s">
        <v>86</v>
      </c>
      <c r="AW843" s="13" t="s">
        <v>32</v>
      </c>
      <c r="AX843" s="13" t="s">
        <v>77</v>
      </c>
      <c r="AY843" s="157" t="s">
        <v>195</v>
      </c>
    </row>
    <row r="844" spans="2:65" s="13" customFormat="1" ht="10.199999999999999">
      <c r="B844" s="156"/>
      <c r="D844" s="150" t="s">
        <v>204</v>
      </c>
      <c r="E844" s="157" t="s">
        <v>1</v>
      </c>
      <c r="F844" s="158" t="s">
        <v>943</v>
      </c>
      <c r="H844" s="159">
        <v>17</v>
      </c>
      <c r="I844" s="160"/>
      <c r="L844" s="156"/>
      <c r="M844" s="161"/>
      <c r="T844" s="162"/>
      <c r="AT844" s="157" t="s">
        <v>204</v>
      </c>
      <c r="AU844" s="157" t="s">
        <v>86</v>
      </c>
      <c r="AV844" s="13" t="s">
        <v>86</v>
      </c>
      <c r="AW844" s="13" t="s">
        <v>32</v>
      </c>
      <c r="AX844" s="13" t="s">
        <v>77</v>
      </c>
      <c r="AY844" s="157" t="s">
        <v>195</v>
      </c>
    </row>
    <row r="845" spans="2:65" s="13" customFormat="1" ht="10.199999999999999">
      <c r="B845" s="156"/>
      <c r="D845" s="150" t="s">
        <v>204</v>
      </c>
      <c r="E845" s="157" t="s">
        <v>1</v>
      </c>
      <c r="F845" s="158" t="s">
        <v>1377</v>
      </c>
      <c r="H845" s="159">
        <v>-31.5</v>
      </c>
      <c r="I845" s="160"/>
      <c r="L845" s="156"/>
      <c r="M845" s="161"/>
      <c r="T845" s="162"/>
      <c r="AT845" s="157" t="s">
        <v>204</v>
      </c>
      <c r="AU845" s="157" t="s">
        <v>86</v>
      </c>
      <c r="AV845" s="13" t="s">
        <v>86</v>
      </c>
      <c r="AW845" s="13" t="s">
        <v>32</v>
      </c>
      <c r="AX845" s="13" t="s">
        <v>77</v>
      </c>
      <c r="AY845" s="157" t="s">
        <v>195</v>
      </c>
    </row>
    <row r="846" spans="2:65" s="14" customFormat="1" ht="10.199999999999999">
      <c r="B846" s="163"/>
      <c r="D846" s="150" t="s">
        <v>204</v>
      </c>
      <c r="E846" s="164" t="s">
        <v>1</v>
      </c>
      <c r="F846" s="165" t="s">
        <v>220</v>
      </c>
      <c r="H846" s="166">
        <v>101.31</v>
      </c>
      <c r="I846" s="167"/>
      <c r="L846" s="163"/>
      <c r="M846" s="168"/>
      <c r="T846" s="169"/>
      <c r="AT846" s="164" t="s">
        <v>204</v>
      </c>
      <c r="AU846" s="164" t="s">
        <v>86</v>
      </c>
      <c r="AV846" s="14" t="s">
        <v>202</v>
      </c>
      <c r="AW846" s="14" t="s">
        <v>32</v>
      </c>
      <c r="AX846" s="14" t="s">
        <v>84</v>
      </c>
      <c r="AY846" s="164" t="s">
        <v>195</v>
      </c>
    </row>
    <row r="847" spans="2:65" s="11" customFormat="1" ht="22.8" customHeight="1">
      <c r="B847" s="124"/>
      <c r="D847" s="125" t="s">
        <v>76</v>
      </c>
      <c r="E847" s="134" t="s">
        <v>550</v>
      </c>
      <c r="F847" s="134" t="s">
        <v>551</v>
      </c>
      <c r="I847" s="127"/>
      <c r="J847" s="135">
        <f>BK847</f>
        <v>0</v>
      </c>
      <c r="L847" s="124"/>
      <c r="M847" s="129"/>
      <c r="P847" s="130">
        <f>SUM(P848:P861)</f>
        <v>0</v>
      </c>
      <c r="R847" s="130">
        <f>SUM(R848:R861)</f>
        <v>0.1490755</v>
      </c>
      <c r="T847" s="131">
        <f>SUM(T848:T861)</f>
        <v>0</v>
      </c>
      <c r="AR847" s="125" t="s">
        <v>86</v>
      </c>
      <c r="AT847" s="132" t="s">
        <v>76</v>
      </c>
      <c r="AU847" s="132" t="s">
        <v>84</v>
      </c>
      <c r="AY847" s="125" t="s">
        <v>195</v>
      </c>
      <c r="BK847" s="133">
        <f>SUM(BK848:BK861)</f>
        <v>0</v>
      </c>
    </row>
    <row r="848" spans="2:65" s="1" customFormat="1" ht="24.15" customHeight="1">
      <c r="B848" s="32"/>
      <c r="C848" s="136" t="s">
        <v>1378</v>
      </c>
      <c r="D848" s="136" t="s">
        <v>197</v>
      </c>
      <c r="E848" s="137" t="s">
        <v>1379</v>
      </c>
      <c r="F848" s="138" t="s">
        <v>1380</v>
      </c>
      <c r="G848" s="139" t="s">
        <v>200</v>
      </c>
      <c r="H848" s="140">
        <v>298.15100000000001</v>
      </c>
      <c r="I848" s="141"/>
      <c r="J848" s="142">
        <f>ROUND(I848*H848,2)</f>
        <v>0</v>
      </c>
      <c r="K848" s="138" t="s">
        <v>201</v>
      </c>
      <c r="L848" s="32"/>
      <c r="M848" s="143" t="s">
        <v>1</v>
      </c>
      <c r="N848" s="144" t="s">
        <v>42</v>
      </c>
      <c r="P848" s="145">
        <f>O848*H848</f>
        <v>0</v>
      </c>
      <c r="Q848" s="145">
        <v>2.1000000000000001E-4</v>
      </c>
      <c r="R848" s="145">
        <f>Q848*H848</f>
        <v>6.2611710000000001E-2</v>
      </c>
      <c r="S848" s="145">
        <v>0</v>
      </c>
      <c r="T848" s="146">
        <f>S848*H848</f>
        <v>0</v>
      </c>
      <c r="AR848" s="147" t="s">
        <v>300</v>
      </c>
      <c r="AT848" s="147" t="s">
        <v>197</v>
      </c>
      <c r="AU848" s="147" t="s">
        <v>86</v>
      </c>
      <c r="AY848" s="17" t="s">
        <v>195</v>
      </c>
      <c r="BE848" s="148">
        <f>IF(N848="základní",J848,0)</f>
        <v>0</v>
      </c>
      <c r="BF848" s="148">
        <f>IF(N848="snížená",J848,0)</f>
        <v>0</v>
      </c>
      <c r="BG848" s="148">
        <f>IF(N848="zákl. přenesená",J848,0)</f>
        <v>0</v>
      </c>
      <c r="BH848" s="148">
        <f>IF(N848="sníž. přenesená",J848,0)</f>
        <v>0</v>
      </c>
      <c r="BI848" s="148">
        <f>IF(N848="nulová",J848,0)</f>
        <v>0</v>
      </c>
      <c r="BJ848" s="17" t="s">
        <v>84</v>
      </c>
      <c r="BK848" s="148">
        <f>ROUND(I848*H848,2)</f>
        <v>0</v>
      </c>
      <c r="BL848" s="17" t="s">
        <v>300</v>
      </c>
      <c r="BM848" s="147" t="s">
        <v>1381</v>
      </c>
    </row>
    <row r="849" spans="2:65" s="12" customFormat="1" ht="10.199999999999999">
      <c r="B849" s="149"/>
      <c r="D849" s="150" t="s">
        <v>204</v>
      </c>
      <c r="E849" s="151" t="s">
        <v>1</v>
      </c>
      <c r="F849" s="152" t="s">
        <v>806</v>
      </c>
      <c r="H849" s="151" t="s">
        <v>1</v>
      </c>
      <c r="I849" s="153"/>
      <c r="L849" s="149"/>
      <c r="M849" s="154"/>
      <c r="T849" s="155"/>
      <c r="AT849" s="151" t="s">
        <v>204</v>
      </c>
      <c r="AU849" s="151" t="s">
        <v>86</v>
      </c>
      <c r="AV849" s="12" t="s">
        <v>84</v>
      </c>
      <c r="AW849" s="12" t="s">
        <v>32</v>
      </c>
      <c r="AX849" s="12" t="s">
        <v>77</v>
      </c>
      <c r="AY849" s="151" t="s">
        <v>195</v>
      </c>
    </row>
    <row r="850" spans="2:65" s="12" customFormat="1" ht="10.199999999999999">
      <c r="B850" s="149"/>
      <c r="D850" s="150" t="s">
        <v>204</v>
      </c>
      <c r="E850" s="151" t="s">
        <v>1</v>
      </c>
      <c r="F850" s="152" t="s">
        <v>807</v>
      </c>
      <c r="H850" s="151" t="s">
        <v>1</v>
      </c>
      <c r="I850" s="153"/>
      <c r="L850" s="149"/>
      <c r="M850" s="154"/>
      <c r="T850" s="155"/>
      <c r="AT850" s="151" t="s">
        <v>204</v>
      </c>
      <c r="AU850" s="151" t="s">
        <v>86</v>
      </c>
      <c r="AV850" s="12" t="s">
        <v>84</v>
      </c>
      <c r="AW850" s="12" t="s">
        <v>32</v>
      </c>
      <c r="AX850" s="12" t="s">
        <v>77</v>
      </c>
      <c r="AY850" s="151" t="s">
        <v>195</v>
      </c>
    </row>
    <row r="851" spans="2:65" s="12" customFormat="1" ht="10.199999999999999">
      <c r="B851" s="149"/>
      <c r="D851" s="150" t="s">
        <v>204</v>
      </c>
      <c r="E851" s="151" t="s">
        <v>1</v>
      </c>
      <c r="F851" s="152" t="s">
        <v>808</v>
      </c>
      <c r="H851" s="151" t="s">
        <v>1</v>
      </c>
      <c r="I851" s="153"/>
      <c r="L851" s="149"/>
      <c r="M851" s="154"/>
      <c r="T851" s="155"/>
      <c r="AT851" s="151" t="s">
        <v>204</v>
      </c>
      <c r="AU851" s="151" t="s">
        <v>86</v>
      </c>
      <c r="AV851" s="12" t="s">
        <v>84</v>
      </c>
      <c r="AW851" s="12" t="s">
        <v>32</v>
      </c>
      <c r="AX851" s="12" t="s">
        <v>77</v>
      </c>
      <c r="AY851" s="151" t="s">
        <v>195</v>
      </c>
    </row>
    <row r="852" spans="2:65" s="13" customFormat="1" ht="10.199999999999999">
      <c r="B852" s="156"/>
      <c r="D852" s="150" t="s">
        <v>204</v>
      </c>
      <c r="E852" s="157" t="s">
        <v>1</v>
      </c>
      <c r="F852" s="158" t="s">
        <v>809</v>
      </c>
      <c r="H852" s="159">
        <v>226.58500000000001</v>
      </c>
      <c r="I852" s="160"/>
      <c r="L852" s="156"/>
      <c r="M852" s="161"/>
      <c r="T852" s="162"/>
      <c r="AT852" s="157" t="s">
        <v>204</v>
      </c>
      <c r="AU852" s="157" t="s">
        <v>86</v>
      </c>
      <c r="AV852" s="13" t="s">
        <v>86</v>
      </c>
      <c r="AW852" s="13" t="s">
        <v>32</v>
      </c>
      <c r="AX852" s="13" t="s">
        <v>77</v>
      </c>
      <c r="AY852" s="157" t="s">
        <v>195</v>
      </c>
    </row>
    <row r="853" spans="2:65" s="13" customFormat="1" ht="10.199999999999999">
      <c r="B853" s="156"/>
      <c r="D853" s="150" t="s">
        <v>204</v>
      </c>
      <c r="E853" s="157" t="s">
        <v>1</v>
      </c>
      <c r="F853" s="158" t="s">
        <v>810</v>
      </c>
      <c r="H853" s="159">
        <v>-43.2</v>
      </c>
      <c r="I853" s="160"/>
      <c r="L853" s="156"/>
      <c r="M853" s="161"/>
      <c r="T853" s="162"/>
      <c r="AT853" s="157" t="s">
        <v>204</v>
      </c>
      <c r="AU853" s="157" t="s">
        <v>86</v>
      </c>
      <c r="AV853" s="13" t="s">
        <v>86</v>
      </c>
      <c r="AW853" s="13" t="s">
        <v>32</v>
      </c>
      <c r="AX853" s="13" t="s">
        <v>77</v>
      </c>
      <c r="AY853" s="157" t="s">
        <v>195</v>
      </c>
    </row>
    <row r="854" spans="2:65" s="12" customFormat="1" ht="10.199999999999999">
      <c r="B854" s="149"/>
      <c r="D854" s="150" t="s">
        <v>204</v>
      </c>
      <c r="E854" s="151" t="s">
        <v>1</v>
      </c>
      <c r="F854" s="152" t="s">
        <v>811</v>
      </c>
      <c r="H854" s="151" t="s">
        <v>1</v>
      </c>
      <c r="I854" s="153"/>
      <c r="L854" s="149"/>
      <c r="M854" s="154"/>
      <c r="T854" s="155"/>
      <c r="AT854" s="151" t="s">
        <v>204</v>
      </c>
      <c r="AU854" s="151" t="s">
        <v>86</v>
      </c>
      <c r="AV854" s="12" t="s">
        <v>84</v>
      </c>
      <c r="AW854" s="12" t="s">
        <v>32</v>
      </c>
      <c r="AX854" s="12" t="s">
        <v>77</v>
      </c>
      <c r="AY854" s="151" t="s">
        <v>195</v>
      </c>
    </row>
    <row r="855" spans="2:65" s="13" customFormat="1" ht="10.199999999999999">
      <c r="B855" s="156"/>
      <c r="D855" s="150" t="s">
        <v>204</v>
      </c>
      <c r="E855" s="157" t="s">
        <v>1</v>
      </c>
      <c r="F855" s="158" t="s">
        <v>812</v>
      </c>
      <c r="H855" s="159">
        <v>145.83500000000001</v>
      </c>
      <c r="I855" s="160"/>
      <c r="L855" s="156"/>
      <c r="M855" s="161"/>
      <c r="T855" s="162"/>
      <c r="AT855" s="157" t="s">
        <v>204</v>
      </c>
      <c r="AU855" s="157" t="s">
        <v>86</v>
      </c>
      <c r="AV855" s="13" t="s">
        <v>86</v>
      </c>
      <c r="AW855" s="13" t="s">
        <v>32</v>
      </c>
      <c r="AX855" s="13" t="s">
        <v>77</v>
      </c>
      <c r="AY855" s="157" t="s">
        <v>195</v>
      </c>
    </row>
    <row r="856" spans="2:65" s="13" customFormat="1" ht="10.199999999999999">
      <c r="B856" s="156"/>
      <c r="D856" s="150" t="s">
        <v>204</v>
      </c>
      <c r="E856" s="157" t="s">
        <v>1</v>
      </c>
      <c r="F856" s="158" t="s">
        <v>813</v>
      </c>
      <c r="H856" s="159">
        <v>-86.625</v>
      </c>
      <c r="I856" s="160"/>
      <c r="L856" s="156"/>
      <c r="M856" s="161"/>
      <c r="T856" s="162"/>
      <c r="AT856" s="157" t="s">
        <v>204</v>
      </c>
      <c r="AU856" s="157" t="s">
        <v>86</v>
      </c>
      <c r="AV856" s="13" t="s">
        <v>86</v>
      </c>
      <c r="AW856" s="13" t="s">
        <v>32</v>
      </c>
      <c r="AX856" s="13" t="s">
        <v>77</v>
      </c>
      <c r="AY856" s="157" t="s">
        <v>195</v>
      </c>
    </row>
    <row r="857" spans="2:65" s="12" customFormat="1" ht="10.199999999999999">
      <c r="B857" s="149"/>
      <c r="D857" s="150" t="s">
        <v>204</v>
      </c>
      <c r="E857" s="151" t="s">
        <v>1</v>
      </c>
      <c r="F857" s="152" t="s">
        <v>275</v>
      </c>
      <c r="H857" s="151" t="s">
        <v>1</v>
      </c>
      <c r="I857" s="153"/>
      <c r="L857" s="149"/>
      <c r="M857" s="154"/>
      <c r="T857" s="155"/>
      <c r="AT857" s="151" t="s">
        <v>204</v>
      </c>
      <c r="AU857" s="151" t="s">
        <v>86</v>
      </c>
      <c r="AV857" s="12" t="s">
        <v>84</v>
      </c>
      <c r="AW857" s="12" t="s">
        <v>32</v>
      </c>
      <c r="AX857" s="12" t="s">
        <v>77</v>
      </c>
      <c r="AY857" s="151" t="s">
        <v>195</v>
      </c>
    </row>
    <row r="858" spans="2:65" s="13" customFormat="1" ht="10.199999999999999">
      <c r="B858" s="156"/>
      <c r="D858" s="150" t="s">
        <v>204</v>
      </c>
      <c r="E858" s="157" t="s">
        <v>1</v>
      </c>
      <c r="F858" s="158" t="s">
        <v>814</v>
      </c>
      <c r="H858" s="159">
        <v>55.555999999999997</v>
      </c>
      <c r="I858" s="160"/>
      <c r="L858" s="156"/>
      <c r="M858" s="161"/>
      <c r="T858" s="162"/>
      <c r="AT858" s="157" t="s">
        <v>204</v>
      </c>
      <c r="AU858" s="157" t="s">
        <v>86</v>
      </c>
      <c r="AV858" s="13" t="s">
        <v>86</v>
      </c>
      <c r="AW858" s="13" t="s">
        <v>32</v>
      </c>
      <c r="AX858" s="13" t="s">
        <v>77</v>
      </c>
      <c r="AY858" s="157" t="s">
        <v>195</v>
      </c>
    </row>
    <row r="859" spans="2:65" s="14" customFormat="1" ht="10.199999999999999">
      <c r="B859" s="163"/>
      <c r="D859" s="150" t="s">
        <v>204</v>
      </c>
      <c r="E859" s="164" t="s">
        <v>1</v>
      </c>
      <c r="F859" s="165" t="s">
        <v>220</v>
      </c>
      <c r="H859" s="166">
        <v>298.15100000000001</v>
      </c>
      <c r="I859" s="167"/>
      <c r="L859" s="163"/>
      <c r="M859" s="168"/>
      <c r="T859" s="169"/>
      <c r="AT859" s="164" t="s">
        <v>204</v>
      </c>
      <c r="AU859" s="164" t="s">
        <v>86</v>
      </c>
      <c r="AV859" s="14" t="s">
        <v>202</v>
      </c>
      <c r="AW859" s="14" t="s">
        <v>32</v>
      </c>
      <c r="AX859" s="14" t="s">
        <v>84</v>
      </c>
      <c r="AY859" s="164" t="s">
        <v>195</v>
      </c>
    </row>
    <row r="860" spans="2:65" s="1" customFormat="1" ht="33" customHeight="1">
      <c r="B860" s="32"/>
      <c r="C860" s="136" t="s">
        <v>1382</v>
      </c>
      <c r="D860" s="136" t="s">
        <v>197</v>
      </c>
      <c r="E860" s="137" t="s">
        <v>1383</v>
      </c>
      <c r="F860" s="138" t="s">
        <v>1384</v>
      </c>
      <c r="G860" s="139" t="s">
        <v>200</v>
      </c>
      <c r="H860" s="140">
        <v>298.15100000000001</v>
      </c>
      <c r="I860" s="141"/>
      <c r="J860" s="142">
        <f>ROUND(I860*H860,2)</f>
        <v>0</v>
      </c>
      <c r="K860" s="138" t="s">
        <v>201</v>
      </c>
      <c r="L860" s="32"/>
      <c r="M860" s="143" t="s">
        <v>1</v>
      </c>
      <c r="N860" s="144" t="s">
        <v>42</v>
      </c>
      <c r="P860" s="145">
        <f>O860*H860</f>
        <v>0</v>
      </c>
      <c r="Q860" s="145">
        <v>2.9E-4</v>
      </c>
      <c r="R860" s="145">
        <f>Q860*H860</f>
        <v>8.6463789999999999E-2</v>
      </c>
      <c r="S860" s="145">
        <v>0</v>
      </c>
      <c r="T860" s="146">
        <f>S860*H860</f>
        <v>0</v>
      </c>
      <c r="AR860" s="147" t="s">
        <v>300</v>
      </c>
      <c r="AT860" s="147" t="s">
        <v>197</v>
      </c>
      <c r="AU860" s="147" t="s">
        <v>86</v>
      </c>
      <c r="AY860" s="17" t="s">
        <v>195</v>
      </c>
      <c r="BE860" s="148">
        <f>IF(N860="základní",J860,0)</f>
        <v>0</v>
      </c>
      <c r="BF860" s="148">
        <f>IF(N860="snížená",J860,0)</f>
        <v>0</v>
      </c>
      <c r="BG860" s="148">
        <f>IF(N860="zákl. přenesená",J860,0)</f>
        <v>0</v>
      </c>
      <c r="BH860" s="148">
        <f>IF(N860="sníž. přenesená",J860,0)</f>
        <v>0</v>
      </c>
      <c r="BI860" s="148">
        <f>IF(N860="nulová",J860,0)</f>
        <v>0</v>
      </c>
      <c r="BJ860" s="17" t="s">
        <v>84</v>
      </c>
      <c r="BK860" s="148">
        <f>ROUND(I860*H860,2)</f>
        <v>0</v>
      </c>
      <c r="BL860" s="17" t="s">
        <v>300</v>
      </c>
      <c r="BM860" s="147" t="s">
        <v>1385</v>
      </c>
    </row>
    <row r="861" spans="2:65" s="13" customFormat="1" ht="10.199999999999999">
      <c r="B861" s="156"/>
      <c r="D861" s="150" t="s">
        <v>204</v>
      </c>
      <c r="E861" s="157" t="s">
        <v>1</v>
      </c>
      <c r="F861" s="158" t="s">
        <v>1386</v>
      </c>
      <c r="H861" s="159">
        <v>298.15100000000001</v>
      </c>
      <c r="I861" s="160"/>
      <c r="L861" s="156"/>
      <c r="M861" s="161"/>
      <c r="T861" s="162"/>
      <c r="AT861" s="157" t="s">
        <v>204</v>
      </c>
      <c r="AU861" s="157" t="s">
        <v>86</v>
      </c>
      <c r="AV861" s="13" t="s">
        <v>86</v>
      </c>
      <c r="AW861" s="13" t="s">
        <v>32</v>
      </c>
      <c r="AX861" s="13" t="s">
        <v>84</v>
      </c>
      <c r="AY861" s="157" t="s">
        <v>195</v>
      </c>
    </row>
    <row r="862" spans="2:65" s="11" customFormat="1" ht="25.95" customHeight="1">
      <c r="B862" s="124"/>
      <c r="D862" s="125" t="s">
        <v>76</v>
      </c>
      <c r="E862" s="126" t="s">
        <v>1387</v>
      </c>
      <c r="F862" s="126" t="s">
        <v>1388</v>
      </c>
      <c r="I862" s="127"/>
      <c r="J862" s="128">
        <f>BK862</f>
        <v>0</v>
      </c>
      <c r="L862" s="124"/>
      <c r="M862" s="129"/>
      <c r="P862" s="130">
        <f>SUM(P863:P866)</f>
        <v>0</v>
      </c>
      <c r="R862" s="130">
        <f>SUM(R863:R866)</f>
        <v>0</v>
      </c>
      <c r="T862" s="131">
        <f>SUM(T863:T866)</f>
        <v>0</v>
      </c>
      <c r="AR862" s="125" t="s">
        <v>202</v>
      </c>
      <c r="AT862" s="132" t="s">
        <v>76</v>
      </c>
      <c r="AU862" s="132" t="s">
        <v>77</v>
      </c>
      <c r="AY862" s="125" t="s">
        <v>195</v>
      </c>
      <c r="BK862" s="133">
        <f>SUM(BK863:BK866)</f>
        <v>0</v>
      </c>
    </row>
    <row r="863" spans="2:65" s="1" customFormat="1" ht="24.15" customHeight="1">
      <c r="B863" s="32"/>
      <c r="C863" s="136" t="s">
        <v>1389</v>
      </c>
      <c r="D863" s="136" t="s">
        <v>197</v>
      </c>
      <c r="E863" s="137" t="s">
        <v>1390</v>
      </c>
      <c r="F863" s="138" t="s">
        <v>1391</v>
      </c>
      <c r="G863" s="139" t="s">
        <v>432</v>
      </c>
      <c r="H863" s="140">
        <v>1</v>
      </c>
      <c r="I863" s="141"/>
      <c r="J863" s="142">
        <f>ROUND(I863*H863,2)</f>
        <v>0</v>
      </c>
      <c r="K863" s="138" t="s">
        <v>249</v>
      </c>
      <c r="L863" s="32"/>
      <c r="M863" s="143" t="s">
        <v>1</v>
      </c>
      <c r="N863" s="144" t="s">
        <v>42</v>
      </c>
      <c r="P863" s="145">
        <f>O863*H863</f>
        <v>0</v>
      </c>
      <c r="Q863" s="145">
        <v>0</v>
      </c>
      <c r="R863" s="145">
        <f>Q863*H863</f>
        <v>0</v>
      </c>
      <c r="S863" s="145">
        <v>0</v>
      </c>
      <c r="T863" s="146">
        <f>S863*H863</f>
        <v>0</v>
      </c>
      <c r="AR863" s="147" t="s">
        <v>562</v>
      </c>
      <c r="AT863" s="147" t="s">
        <v>197</v>
      </c>
      <c r="AU863" s="147" t="s">
        <v>84</v>
      </c>
      <c r="AY863" s="17" t="s">
        <v>195</v>
      </c>
      <c r="BE863" s="148">
        <f>IF(N863="základní",J863,0)</f>
        <v>0</v>
      </c>
      <c r="BF863" s="148">
        <f>IF(N863="snížená",J863,0)</f>
        <v>0</v>
      </c>
      <c r="BG863" s="148">
        <f>IF(N863="zákl. přenesená",J863,0)</f>
        <v>0</v>
      </c>
      <c r="BH863" s="148">
        <f>IF(N863="sníž. přenesená",J863,0)</f>
        <v>0</v>
      </c>
      <c r="BI863" s="148">
        <f>IF(N863="nulová",J863,0)</f>
        <v>0</v>
      </c>
      <c r="BJ863" s="17" t="s">
        <v>84</v>
      </c>
      <c r="BK863" s="148">
        <f>ROUND(I863*H863,2)</f>
        <v>0</v>
      </c>
      <c r="BL863" s="17" t="s">
        <v>562</v>
      </c>
      <c r="BM863" s="147" t="s">
        <v>1392</v>
      </c>
    </row>
    <row r="864" spans="2:65" s="1" customFormat="1" ht="28.8">
      <c r="B864" s="32"/>
      <c r="D864" s="150" t="s">
        <v>251</v>
      </c>
      <c r="F864" s="170" t="s">
        <v>252</v>
      </c>
      <c r="I864" s="171"/>
      <c r="L864" s="32"/>
      <c r="M864" s="172"/>
      <c r="T864" s="56"/>
      <c r="AT864" s="17" t="s">
        <v>251</v>
      </c>
      <c r="AU864" s="17" t="s">
        <v>84</v>
      </c>
    </row>
    <row r="865" spans="2:51" s="12" customFormat="1" ht="10.199999999999999">
      <c r="B865" s="149"/>
      <c r="D865" s="150" t="s">
        <v>204</v>
      </c>
      <c r="E865" s="151" t="s">
        <v>1</v>
      </c>
      <c r="F865" s="152" t="s">
        <v>1393</v>
      </c>
      <c r="H865" s="151" t="s">
        <v>1</v>
      </c>
      <c r="I865" s="153"/>
      <c r="L865" s="149"/>
      <c r="M865" s="154"/>
      <c r="T865" s="155"/>
      <c r="AT865" s="151" t="s">
        <v>204</v>
      </c>
      <c r="AU865" s="151" t="s">
        <v>84</v>
      </c>
      <c r="AV865" s="12" t="s">
        <v>84</v>
      </c>
      <c r="AW865" s="12" t="s">
        <v>32</v>
      </c>
      <c r="AX865" s="12" t="s">
        <v>77</v>
      </c>
      <c r="AY865" s="151" t="s">
        <v>195</v>
      </c>
    </row>
    <row r="866" spans="2:51" s="13" customFormat="1" ht="10.199999999999999">
      <c r="B866" s="156"/>
      <c r="D866" s="150" t="s">
        <v>204</v>
      </c>
      <c r="E866" s="157" t="s">
        <v>1</v>
      </c>
      <c r="F866" s="158" t="s">
        <v>84</v>
      </c>
      <c r="H866" s="159">
        <v>1</v>
      </c>
      <c r="I866" s="160"/>
      <c r="L866" s="156"/>
      <c r="M866" s="180"/>
      <c r="N866" s="181"/>
      <c r="O866" s="181"/>
      <c r="P866" s="181"/>
      <c r="Q866" s="181"/>
      <c r="R866" s="181"/>
      <c r="S866" s="181"/>
      <c r="T866" s="182"/>
      <c r="AT866" s="157" t="s">
        <v>204</v>
      </c>
      <c r="AU866" s="157" t="s">
        <v>84</v>
      </c>
      <c r="AV866" s="13" t="s">
        <v>86</v>
      </c>
      <c r="AW866" s="13" t="s">
        <v>32</v>
      </c>
      <c r="AX866" s="13" t="s">
        <v>84</v>
      </c>
      <c r="AY866" s="157" t="s">
        <v>195</v>
      </c>
    </row>
    <row r="867" spans="2:51" s="1" customFormat="1" ht="6.9" customHeight="1">
      <c r="B867" s="44"/>
      <c r="C867" s="45"/>
      <c r="D867" s="45"/>
      <c r="E867" s="45"/>
      <c r="F867" s="45"/>
      <c r="G867" s="45"/>
      <c r="H867" s="45"/>
      <c r="I867" s="45"/>
      <c r="J867" s="45"/>
      <c r="K867" s="45"/>
      <c r="L867" s="32"/>
    </row>
  </sheetData>
  <sheetProtection algorithmName="SHA-512" hashValue="wW1vG40Y+EA17RnTVVvK/V07e+VH3uKfsCAe16M8d8x9OJMiQxIwHdwi8xmKUxLN3kj6hztvxHFrUZzQ5GJxHQ==" saltValue="oPSqNbetbynYARGV2OOdUeb8OXJjqv81IWtU9cqLW6NfaVsCTw4ZjPuRDFlFJGdb8kGuU+t9AXIr1uToJmudSg==" spinCount="100000" sheet="1" objects="1" scenarios="1" formatColumns="0" formatRows="0" autoFilter="0"/>
  <autoFilter ref="C139:K866" xr:uid="{00000000-0009-0000-0000-000002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101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3.2">
      <c r="B8" s="20"/>
      <c r="D8" s="27" t="s">
        <v>153</v>
      </c>
      <c r="L8" s="20"/>
    </row>
    <row r="9" spans="2:46" ht="16.5" customHeight="1">
      <c r="B9" s="20"/>
      <c r="E9" s="243" t="s">
        <v>154</v>
      </c>
      <c r="F9" s="228"/>
      <c r="G9" s="228"/>
      <c r="H9" s="228"/>
      <c r="L9" s="20"/>
    </row>
    <row r="10" spans="2:46" ht="12" customHeight="1">
      <c r="B10" s="20"/>
      <c r="D10" s="27" t="s">
        <v>155</v>
      </c>
      <c r="L10" s="20"/>
    </row>
    <row r="11" spans="2:46" s="1" customFormat="1" ht="16.5" customHeight="1">
      <c r="B11" s="32"/>
      <c r="E11" s="219" t="s">
        <v>1394</v>
      </c>
      <c r="F11" s="245"/>
      <c r="G11" s="245"/>
      <c r="H11" s="245"/>
      <c r="L11" s="32"/>
    </row>
    <row r="12" spans="2:46" s="1" customFormat="1" ht="12" customHeight="1">
      <c r="B12" s="32"/>
      <c r="D12" s="27" t="s">
        <v>1395</v>
      </c>
      <c r="L12" s="32"/>
    </row>
    <row r="13" spans="2:46" s="1" customFormat="1" ht="16.5" customHeight="1">
      <c r="B13" s="32"/>
      <c r="E13" s="208" t="s">
        <v>1396</v>
      </c>
      <c r="F13" s="245"/>
      <c r="G13" s="245"/>
      <c r="H13" s="245"/>
      <c r="L13" s="32"/>
    </row>
    <row r="14" spans="2:46" s="1" customFormat="1" ht="10.199999999999999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9. 1. 2023</v>
      </c>
      <c r="L16" s="32"/>
    </row>
    <row r="17" spans="2:12" s="1" customFormat="1" ht="10.8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28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46" t="str">
        <f>'Rekapitulace stavby'!E14</f>
        <v>Vyplň údaj</v>
      </c>
      <c r="F22" s="227"/>
      <c r="G22" s="227"/>
      <c r="H22" s="227"/>
      <c r="I22" s="27" t="s">
        <v>27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30</v>
      </c>
      <c r="I24" s="27" t="s">
        <v>25</v>
      </c>
      <c r="J24" s="25" t="s">
        <v>1</v>
      </c>
      <c r="L24" s="32"/>
    </row>
    <row r="25" spans="2:12" s="1" customFormat="1" ht="18" customHeight="1">
      <c r="B25" s="32"/>
      <c r="E25" s="25" t="s">
        <v>31</v>
      </c>
      <c r="I25" s="27" t="s">
        <v>27</v>
      </c>
      <c r="J25" s="25" t="s">
        <v>1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25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35</v>
      </c>
      <c r="L30" s="32"/>
    </row>
    <row r="31" spans="2:12" s="7" customFormat="1" ht="16.5" customHeight="1">
      <c r="B31" s="94"/>
      <c r="E31" s="232" t="s">
        <v>1</v>
      </c>
      <c r="F31" s="232"/>
      <c r="G31" s="232"/>
      <c r="H31" s="232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37</v>
      </c>
      <c r="J34" s="66">
        <f>ROUND(J136,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39</v>
      </c>
      <c r="I36" s="35" t="s">
        <v>38</v>
      </c>
      <c r="J36" s="35" t="s">
        <v>40</v>
      </c>
      <c r="L36" s="32"/>
    </row>
    <row r="37" spans="2:12" s="1" customFormat="1" ht="14.4" customHeight="1">
      <c r="B37" s="32"/>
      <c r="D37" s="55" t="s">
        <v>41</v>
      </c>
      <c r="E37" s="27" t="s">
        <v>42</v>
      </c>
      <c r="F37" s="86">
        <f>ROUND((SUM(BE136:BE341)),  2)</f>
        <v>0</v>
      </c>
      <c r="I37" s="96">
        <v>0.21</v>
      </c>
      <c r="J37" s="86">
        <f>ROUND(((SUM(BE136:BE341))*I37),  2)</f>
        <v>0</v>
      </c>
      <c r="L37" s="32"/>
    </row>
    <row r="38" spans="2:12" s="1" customFormat="1" ht="14.4" customHeight="1">
      <c r="B38" s="32"/>
      <c r="E38" s="27" t="s">
        <v>43</v>
      </c>
      <c r="F38" s="86">
        <f>ROUND((SUM(BF136:BF341)),  2)</f>
        <v>0</v>
      </c>
      <c r="I38" s="96">
        <v>0.15</v>
      </c>
      <c r="J38" s="86">
        <f>ROUND(((SUM(BF136:BF341))*I38),  2)</f>
        <v>0</v>
      </c>
      <c r="L38" s="32"/>
    </row>
    <row r="39" spans="2:12" s="1" customFormat="1" ht="14.4" hidden="1" customHeight="1">
      <c r="B39" s="32"/>
      <c r="E39" s="27" t="s">
        <v>44</v>
      </c>
      <c r="F39" s="86">
        <f>ROUND((SUM(BG136:BG341)),  2)</f>
        <v>0</v>
      </c>
      <c r="I39" s="96">
        <v>0.21</v>
      </c>
      <c r="J39" s="86">
        <f>0</f>
        <v>0</v>
      </c>
      <c r="L39" s="32"/>
    </row>
    <row r="40" spans="2:12" s="1" customFormat="1" ht="14.4" hidden="1" customHeight="1">
      <c r="B40" s="32"/>
      <c r="E40" s="27" t="s">
        <v>45</v>
      </c>
      <c r="F40" s="86">
        <f>ROUND((SUM(BH136:BH341)),  2)</f>
        <v>0</v>
      </c>
      <c r="I40" s="96">
        <v>0.15</v>
      </c>
      <c r="J40" s="86">
        <f>0</f>
        <v>0</v>
      </c>
      <c r="L40" s="32"/>
    </row>
    <row r="41" spans="2:12" s="1" customFormat="1" ht="14.4" hidden="1" customHeight="1">
      <c r="B41" s="32"/>
      <c r="E41" s="27" t="s">
        <v>46</v>
      </c>
      <c r="F41" s="86">
        <f>ROUND((SUM(BI136:BI341)),  2)</f>
        <v>0</v>
      </c>
      <c r="I41" s="96">
        <v>0</v>
      </c>
      <c r="J41" s="86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47</v>
      </c>
      <c r="E43" s="57"/>
      <c r="F43" s="57"/>
      <c r="G43" s="99" t="s">
        <v>48</v>
      </c>
      <c r="H43" s="100" t="s">
        <v>49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ht="16.5" customHeight="1">
      <c r="B87" s="20"/>
      <c r="E87" s="243" t="s">
        <v>154</v>
      </c>
      <c r="F87" s="228"/>
      <c r="G87" s="228"/>
      <c r="H87" s="228"/>
      <c r="L87" s="20"/>
    </row>
    <row r="88" spans="2:12" ht="12" customHeight="1">
      <c r="B88" s="20"/>
      <c r="C88" s="27" t="s">
        <v>155</v>
      </c>
      <c r="L88" s="20"/>
    </row>
    <row r="89" spans="2:12" s="1" customFormat="1" ht="16.5" customHeight="1">
      <c r="B89" s="32"/>
      <c r="E89" s="219" t="s">
        <v>1394</v>
      </c>
      <c r="F89" s="245"/>
      <c r="G89" s="245"/>
      <c r="H89" s="245"/>
      <c r="L89" s="32"/>
    </row>
    <row r="90" spans="2:12" s="1" customFormat="1" ht="12" customHeight="1">
      <c r="B90" s="32"/>
      <c r="C90" s="27" t="s">
        <v>1395</v>
      </c>
      <c r="L90" s="32"/>
    </row>
    <row r="91" spans="2:12" s="1" customFormat="1" ht="16.5" customHeight="1">
      <c r="B91" s="32"/>
      <c r="E91" s="208" t="str">
        <f>E13</f>
        <v>01.3.1 - Dešťová kanalizace a komunikace</v>
      </c>
      <c r="F91" s="245"/>
      <c r="G91" s="245"/>
      <c r="H91" s="245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Trutnov</v>
      </c>
      <c r="I93" s="27" t="s">
        <v>22</v>
      </c>
      <c r="J93" s="52" t="str">
        <f>IF(J16="","",J16)</f>
        <v>9. 1. 2023</v>
      </c>
      <c r="L93" s="32"/>
    </row>
    <row r="94" spans="2:12" s="1" customFormat="1" ht="6.9" customHeight="1">
      <c r="B94" s="32"/>
      <c r="L94" s="32"/>
    </row>
    <row r="95" spans="2:12" s="1" customFormat="1" ht="15.15" customHeight="1">
      <c r="B95" s="32"/>
      <c r="C95" s="27" t="s">
        <v>24</v>
      </c>
      <c r="F95" s="25" t="str">
        <f>E19</f>
        <v>Údržba silnic Královéhradeckého kraje a.s.</v>
      </c>
      <c r="I95" s="27" t="s">
        <v>30</v>
      </c>
      <c r="J95" s="30" t="str">
        <f>E25</f>
        <v>IRBOS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158</v>
      </c>
      <c r="D98" s="97"/>
      <c r="E98" s="97"/>
      <c r="F98" s="97"/>
      <c r="G98" s="97"/>
      <c r="H98" s="97"/>
      <c r="I98" s="97"/>
      <c r="J98" s="106" t="s">
        <v>159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8" customHeight="1">
      <c r="B100" s="32"/>
      <c r="C100" s="107" t="s">
        <v>160</v>
      </c>
      <c r="J100" s="66">
        <f>J136</f>
        <v>0</v>
      </c>
      <c r="L100" s="32"/>
      <c r="AU100" s="17" t="s">
        <v>161</v>
      </c>
    </row>
    <row r="101" spans="2:47" s="8" customFormat="1" ht="24.9" customHeight="1">
      <c r="B101" s="108"/>
      <c r="D101" s="109" t="s">
        <v>162</v>
      </c>
      <c r="E101" s="110"/>
      <c r="F101" s="110"/>
      <c r="G101" s="110"/>
      <c r="H101" s="110"/>
      <c r="I101" s="110"/>
      <c r="J101" s="111">
        <f>J137</f>
        <v>0</v>
      </c>
      <c r="L101" s="108"/>
    </row>
    <row r="102" spans="2:47" s="9" customFormat="1" ht="19.95" customHeight="1">
      <c r="B102" s="112"/>
      <c r="D102" s="113" t="s">
        <v>163</v>
      </c>
      <c r="E102" s="114"/>
      <c r="F102" s="114"/>
      <c r="G102" s="114"/>
      <c r="H102" s="114"/>
      <c r="I102" s="114"/>
      <c r="J102" s="115">
        <f>J138</f>
        <v>0</v>
      </c>
      <c r="L102" s="112"/>
    </row>
    <row r="103" spans="2:47" s="9" customFormat="1" ht="19.95" customHeight="1">
      <c r="B103" s="112"/>
      <c r="D103" s="113" t="s">
        <v>567</v>
      </c>
      <c r="E103" s="114"/>
      <c r="F103" s="114"/>
      <c r="G103" s="114"/>
      <c r="H103" s="114"/>
      <c r="I103" s="114"/>
      <c r="J103" s="115">
        <f>J225</f>
        <v>0</v>
      </c>
      <c r="L103" s="112"/>
    </row>
    <row r="104" spans="2:47" s="9" customFormat="1" ht="19.95" customHeight="1">
      <c r="B104" s="112"/>
      <c r="D104" s="113" t="s">
        <v>569</v>
      </c>
      <c r="E104" s="114"/>
      <c r="F104" s="114"/>
      <c r="G104" s="114"/>
      <c r="H104" s="114"/>
      <c r="I104" s="114"/>
      <c r="J104" s="115">
        <f>J257</f>
        <v>0</v>
      </c>
      <c r="L104" s="112"/>
    </row>
    <row r="105" spans="2:47" s="9" customFormat="1" ht="19.95" customHeight="1">
      <c r="B105" s="112"/>
      <c r="D105" s="113" t="s">
        <v>1397</v>
      </c>
      <c r="E105" s="114"/>
      <c r="F105" s="114"/>
      <c r="G105" s="114"/>
      <c r="H105" s="114"/>
      <c r="I105" s="114"/>
      <c r="J105" s="115">
        <f>J265</f>
        <v>0</v>
      </c>
      <c r="L105" s="112"/>
    </row>
    <row r="106" spans="2:47" s="9" customFormat="1" ht="19.95" customHeight="1">
      <c r="B106" s="112"/>
      <c r="D106" s="113" t="s">
        <v>570</v>
      </c>
      <c r="E106" s="114"/>
      <c r="F106" s="114"/>
      <c r="G106" s="114"/>
      <c r="H106" s="114"/>
      <c r="I106" s="114"/>
      <c r="J106" s="115">
        <f>J287</f>
        <v>0</v>
      </c>
      <c r="L106" s="112"/>
    </row>
    <row r="107" spans="2:47" s="9" customFormat="1" ht="19.95" customHeight="1">
      <c r="B107" s="112"/>
      <c r="D107" s="113" t="s">
        <v>164</v>
      </c>
      <c r="E107" s="114"/>
      <c r="F107" s="114"/>
      <c r="G107" s="114"/>
      <c r="H107" s="114"/>
      <c r="I107" s="114"/>
      <c r="J107" s="115">
        <f>J291</f>
        <v>0</v>
      </c>
      <c r="L107" s="112"/>
    </row>
    <row r="108" spans="2:47" s="9" customFormat="1" ht="19.95" customHeight="1">
      <c r="B108" s="112"/>
      <c r="D108" s="113" t="s">
        <v>165</v>
      </c>
      <c r="E108" s="114"/>
      <c r="F108" s="114"/>
      <c r="G108" s="114"/>
      <c r="H108" s="114"/>
      <c r="I108" s="114"/>
      <c r="J108" s="115">
        <f>J313</f>
        <v>0</v>
      </c>
      <c r="L108" s="112"/>
    </row>
    <row r="109" spans="2:47" s="9" customFormat="1" ht="19.95" customHeight="1">
      <c r="B109" s="112"/>
      <c r="D109" s="113" t="s">
        <v>166</v>
      </c>
      <c r="E109" s="114"/>
      <c r="F109" s="114"/>
      <c r="G109" s="114"/>
      <c r="H109" s="114"/>
      <c r="I109" s="114"/>
      <c r="J109" s="115">
        <f>J321</f>
        <v>0</v>
      </c>
      <c r="L109" s="112"/>
    </row>
    <row r="110" spans="2:47" s="9" customFormat="1" ht="19.95" customHeight="1">
      <c r="B110" s="112"/>
      <c r="D110" s="113" t="s">
        <v>572</v>
      </c>
      <c r="E110" s="114"/>
      <c r="F110" s="114"/>
      <c r="G110" s="114"/>
      <c r="H110" s="114"/>
      <c r="I110" s="114"/>
      <c r="J110" s="115">
        <f>J329</f>
        <v>0</v>
      </c>
      <c r="L110" s="112"/>
    </row>
    <row r="111" spans="2:47" s="8" customFormat="1" ht="24.9" customHeight="1">
      <c r="B111" s="108"/>
      <c r="D111" s="109" t="s">
        <v>167</v>
      </c>
      <c r="E111" s="110"/>
      <c r="F111" s="110"/>
      <c r="G111" s="110"/>
      <c r="H111" s="110"/>
      <c r="I111" s="110"/>
      <c r="J111" s="111">
        <f>J334</f>
        <v>0</v>
      </c>
      <c r="L111" s="108"/>
    </row>
    <row r="112" spans="2:47" s="9" customFormat="1" ht="19.95" customHeight="1">
      <c r="B112" s="112"/>
      <c r="D112" s="113" t="s">
        <v>1398</v>
      </c>
      <c r="E112" s="114"/>
      <c r="F112" s="114"/>
      <c r="G112" s="114"/>
      <c r="H112" s="114"/>
      <c r="I112" s="114"/>
      <c r="J112" s="115">
        <f>J335</f>
        <v>0</v>
      </c>
      <c r="L112" s="112"/>
    </row>
    <row r="113" spans="2:12" s="1" customFormat="1" ht="21.75" customHeight="1">
      <c r="B113" s="32"/>
      <c r="L113" s="32"/>
    </row>
    <row r="114" spans="2:12" s="1" customFormat="1" ht="6.9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8" spans="2:12" s="1" customFormat="1" ht="6.9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" customHeight="1">
      <c r="B119" s="32"/>
      <c r="C119" s="21" t="s">
        <v>180</v>
      </c>
      <c r="L119" s="32"/>
    </row>
    <row r="120" spans="2:12" s="1" customFormat="1" ht="6.9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43" t="str">
        <f>E7</f>
        <v>Rekonstrukce objektu garáží nákladních vozidel Trutnov</v>
      </c>
      <c r="F122" s="244"/>
      <c r="G122" s="244"/>
      <c r="H122" s="244"/>
      <c r="L122" s="32"/>
    </row>
    <row r="123" spans="2:12" ht="12" customHeight="1">
      <c r="B123" s="20"/>
      <c r="C123" s="27" t="s">
        <v>153</v>
      </c>
      <c r="L123" s="20"/>
    </row>
    <row r="124" spans="2:12" ht="16.5" customHeight="1">
      <c r="B124" s="20"/>
      <c r="E124" s="243" t="s">
        <v>154</v>
      </c>
      <c r="F124" s="228"/>
      <c r="G124" s="228"/>
      <c r="H124" s="228"/>
      <c r="L124" s="20"/>
    </row>
    <row r="125" spans="2:12" ht="12" customHeight="1">
      <c r="B125" s="20"/>
      <c r="C125" s="27" t="s">
        <v>155</v>
      </c>
      <c r="L125" s="20"/>
    </row>
    <row r="126" spans="2:12" s="1" customFormat="1" ht="16.5" customHeight="1">
      <c r="B126" s="32"/>
      <c r="E126" s="219" t="s">
        <v>1394</v>
      </c>
      <c r="F126" s="245"/>
      <c r="G126" s="245"/>
      <c r="H126" s="245"/>
      <c r="L126" s="32"/>
    </row>
    <row r="127" spans="2:12" s="1" customFormat="1" ht="12" customHeight="1">
      <c r="B127" s="32"/>
      <c r="C127" s="27" t="s">
        <v>1395</v>
      </c>
      <c r="L127" s="32"/>
    </row>
    <row r="128" spans="2:12" s="1" customFormat="1" ht="16.5" customHeight="1">
      <c r="B128" s="32"/>
      <c r="E128" s="208" t="str">
        <f>E13</f>
        <v>01.3.1 - Dešťová kanalizace a komunikace</v>
      </c>
      <c r="F128" s="245"/>
      <c r="G128" s="245"/>
      <c r="H128" s="245"/>
      <c r="L128" s="32"/>
    </row>
    <row r="129" spans="2:65" s="1" customFormat="1" ht="6.9" customHeight="1">
      <c r="B129" s="32"/>
      <c r="L129" s="32"/>
    </row>
    <row r="130" spans="2:65" s="1" customFormat="1" ht="12" customHeight="1">
      <c r="B130" s="32"/>
      <c r="C130" s="27" t="s">
        <v>20</v>
      </c>
      <c r="F130" s="25" t="str">
        <f>F16</f>
        <v>Trutnov</v>
      </c>
      <c r="I130" s="27" t="s">
        <v>22</v>
      </c>
      <c r="J130" s="52" t="str">
        <f>IF(J16="","",J16)</f>
        <v>9. 1. 2023</v>
      </c>
      <c r="L130" s="32"/>
    </row>
    <row r="131" spans="2:65" s="1" customFormat="1" ht="6.9" customHeight="1">
      <c r="B131" s="32"/>
      <c r="L131" s="32"/>
    </row>
    <row r="132" spans="2:65" s="1" customFormat="1" ht="15.15" customHeight="1">
      <c r="B132" s="32"/>
      <c r="C132" s="27" t="s">
        <v>24</v>
      </c>
      <c r="F132" s="25" t="str">
        <f>E19</f>
        <v>Údržba silnic Královéhradeckého kraje a.s.</v>
      </c>
      <c r="I132" s="27" t="s">
        <v>30</v>
      </c>
      <c r="J132" s="30" t="str">
        <f>E25</f>
        <v>IRBOS s.r.o.</v>
      </c>
      <c r="L132" s="32"/>
    </row>
    <row r="133" spans="2:65" s="1" customFormat="1" ht="15.15" customHeight="1">
      <c r="B133" s="32"/>
      <c r="C133" s="27" t="s">
        <v>28</v>
      </c>
      <c r="F133" s="25" t="str">
        <f>IF(E22="","",E22)</f>
        <v>Vyplň údaj</v>
      </c>
      <c r="I133" s="27" t="s">
        <v>33</v>
      </c>
      <c r="J133" s="30" t="str">
        <f>E28</f>
        <v xml:space="preserve"> </v>
      </c>
      <c r="L133" s="32"/>
    </row>
    <row r="134" spans="2:65" s="1" customFormat="1" ht="10.35" customHeight="1">
      <c r="B134" s="32"/>
      <c r="L134" s="32"/>
    </row>
    <row r="135" spans="2:65" s="10" customFormat="1" ht="29.25" customHeight="1">
      <c r="B135" s="116"/>
      <c r="C135" s="117" t="s">
        <v>181</v>
      </c>
      <c r="D135" s="118" t="s">
        <v>62</v>
      </c>
      <c r="E135" s="118" t="s">
        <v>58</v>
      </c>
      <c r="F135" s="118" t="s">
        <v>59</v>
      </c>
      <c r="G135" s="118" t="s">
        <v>182</v>
      </c>
      <c r="H135" s="118" t="s">
        <v>183</v>
      </c>
      <c r="I135" s="118" t="s">
        <v>184</v>
      </c>
      <c r="J135" s="118" t="s">
        <v>159</v>
      </c>
      <c r="K135" s="119" t="s">
        <v>185</v>
      </c>
      <c r="L135" s="116"/>
      <c r="M135" s="59" t="s">
        <v>1</v>
      </c>
      <c r="N135" s="60" t="s">
        <v>41</v>
      </c>
      <c r="O135" s="60" t="s">
        <v>186</v>
      </c>
      <c r="P135" s="60" t="s">
        <v>187</v>
      </c>
      <c r="Q135" s="60" t="s">
        <v>188</v>
      </c>
      <c r="R135" s="60" t="s">
        <v>189</v>
      </c>
      <c r="S135" s="60" t="s">
        <v>190</v>
      </c>
      <c r="T135" s="61" t="s">
        <v>191</v>
      </c>
    </row>
    <row r="136" spans="2:65" s="1" customFormat="1" ht="22.8" customHeight="1">
      <c r="B136" s="32"/>
      <c r="C136" s="64" t="s">
        <v>192</v>
      </c>
      <c r="J136" s="120">
        <f>BK136</f>
        <v>0</v>
      </c>
      <c r="L136" s="32"/>
      <c r="M136" s="62"/>
      <c r="N136" s="53"/>
      <c r="O136" s="53"/>
      <c r="P136" s="121">
        <f>P137+P334</f>
        <v>0</v>
      </c>
      <c r="Q136" s="53"/>
      <c r="R136" s="121">
        <f>R137+R334</f>
        <v>362.69658380999999</v>
      </c>
      <c r="S136" s="53"/>
      <c r="T136" s="122">
        <f>T137+T334</f>
        <v>269.45982700000002</v>
      </c>
      <c r="AT136" s="17" t="s">
        <v>76</v>
      </c>
      <c r="AU136" s="17" t="s">
        <v>161</v>
      </c>
      <c r="BK136" s="123">
        <f>BK137+BK334</f>
        <v>0</v>
      </c>
    </row>
    <row r="137" spans="2:65" s="11" customFormat="1" ht="25.95" customHeight="1">
      <c r="B137" s="124"/>
      <c r="D137" s="125" t="s">
        <v>76</v>
      </c>
      <c r="E137" s="126" t="s">
        <v>193</v>
      </c>
      <c r="F137" s="126" t="s">
        <v>194</v>
      </c>
      <c r="I137" s="127"/>
      <c r="J137" s="128">
        <f>BK137</f>
        <v>0</v>
      </c>
      <c r="L137" s="124"/>
      <c r="M137" s="129"/>
      <c r="P137" s="130">
        <f>P138+P225+P257+P265+P287+P291+P313+P321+P329</f>
        <v>0</v>
      </c>
      <c r="R137" s="130">
        <f>R138+R225+R257+R265+R287+R291+R313+R321+R329</f>
        <v>362.68553046</v>
      </c>
      <c r="T137" s="131">
        <f>T138+T225+T257+T265+T287+T291+T313+T321+T329</f>
        <v>269.45982700000002</v>
      </c>
      <c r="AR137" s="125" t="s">
        <v>84</v>
      </c>
      <c r="AT137" s="132" t="s">
        <v>76</v>
      </c>
      <c r="AU137" s="132" t="s">
        <v>77</v>
      </c>
      <c r="AY137" s="125" t="s">
        <v>195</v>
      </c>
      <c r="BK137" s="133">
        <f>BK138+BK225+BK257+BK265+BK287+BK291+BK313+BK321+BK329</f>
        <v>0</v>
      </c>
    </row>
    <row r="138" spans="2:65" s="11" customFormat="1" ht="22.8" customHeight="1">
      <c r="B138" s="124"/>
      <c r="D138" s="125" t="s">
        <v>76</v>
      </c>
      <c r="E138" s="134" t="s">
        <v>84</v>
      </c>
      <c r="F138" s="134" t="s">
        <v>196</v>
      </c>
      <c r="I138" s="127"/>
      <c r="J138" s="135">
        <f>BK138</f>
        <v>0</v>
      </c>
      <c r="L138" s="124"/>
      <c r="M138" s="129"/>
      <c r="P138" s="130">
        <f>SUM(P139:P224)</f>
        <v>0</v>
      </c>
      <c r="R138" s="130">
        <f>SUM(R139:R224)</f>
        <v>3.5171539200000002</v>
      </c>
      <c r="T138" s="131">
        <f>SUM(T139:T224)</f>
        <v>269.45982700000002</v>
      </c>
      <c r="AR138" s="125" t="s">
        <v>84</v>
      </c>
      <c r="AT138" s="132" t="s">
        <v>76</v>
      </c>
      <c r="AU138" s="132" t="s">
        <v>84</v>
      </c>
      <c r="AY138" s="125" t="s">
        <v>195</v>
      </c>
      <c r="BK138" s="133">
        <f>SUM(BK139:BK224)</f>
        <v>0</v>
      </c>
    </row>
    <row r="139" spans="2:65" s="1" customFormat="1" ht="24.15" customHeight="1">
      <c r="B139" s="32"/>
      <c r="C139" s="136" t="s">
        <v>84</v>
      </c>
      <c r="D139" s="136" t="s">
        <v>197</v>
      </c>
      <c r="E139" s="137" t="s">
        <v>1399</v>
      </c>
      <c r="F139" s="138" t="s">
        <v>1400</v>
      </c>
      <c r="G139" s="139" t="s">
        <v>200</v>
      </c>
      <c r="H139" s="140">
        <v>295.084</v>
      </c>
      <c r="I139" s="141"/>
      <c r="J139" s="142">
        <f>ROUND(I139*H139,2)</f>
        <v>0</v>
      </c>
      <c r="K139" s="138" t="s">
        <v>201</v>
      </c>
      <c r="L139" s="32"/>
      <c r="M139" s="143" t="s">
        <v>1</v>
      </c>
      <c r="N139" s="144" t="s">
        <v>42</v>
      </c>
      <c r="P139" s="145">
        <f>O139*H139</f>
        <v>0</v>
      </c>
      <c r="Q139" s="145">
        <v>0</v>
      </c>
      <c r="R139" s="145">
        <f>Q139*H139</f>
        <v>0</v>
      </c>
      <c r="S139" s="145">
        <v>0.18</v>
      </c>
      <c r="T139" s="146">
        <f>S139*H139</f>
        <v>53.115119999999997</v>
      </c>
      <c r="AR139" s="147" t="s">
        <v>202</v>
      </c>
      <c r="AT139" s="147" t="s">
        <v>197</v>
      </c>
      <c r="AU139" s="147" t="s">
        <v>86</v>
      </c>
      <c r="AY139" s="17" t="s">
        <v>195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84</v>
      </c>
      <c r="BK139" s="148">
        <f>ROUND(I139*H139,2)</f>
        <v>0</v>
      </c>
      <c r="BL139" s="17" t="s">
        <v>202</v>
      </c>
      <c r="BM139" s="147" t="s">
        <v>1401</v>
      </c>
    </row>
    <row r="140" spans="2:65" s="12" customFormat="1" ht="20.399999999999999">
      <c r="B140" s="149"/>
      <c r="D140" s="150" t="s">
        <v>204</v>
      </c>
      <c r="E140" s="151" t="s">
        <v>1</v>
      </c>
      <c r="F140" s="152" t="s">
        <v>1402</v>
      </c>
      <c r="H140" s="151" t="s">
        <v>1</v>
      </c>
      <c r="I140" s="153"/>
      <c r="L140" s="149"/>
      <c r="M140" s="154"/>
      <c r="T140" s="155"/>
      <c r="AT140" s="151" t="s">
        <v>204</v>
      </c>
      <c r="AU140" s="151" t="s">
        <v>86</v>
      </c>
      <c r="AV140" s="12" t="s">
        <v>84</v>
      </c>
      <c r="AW140" s="12" t="s">
        <v>32</v>
      </c>
      <c r="AX140" s="12" t="s">
        <v>77</v>
      </c>
      <c r="AY140" s="151" t="s">
        <v>195</v>
      </c>
    </row>
    <row r="141" spans="2:65" s="12" customFormat="1" ht="20.399999999999999">
      <c r="B141" s="149"/>
      <c r="D141" s="150" t="s">
        <v>204</v>
      </c>
      <c r="E141" s="151" t="s">
        <v>1</v>
      </c>
      <c r="F141" s="152" t="s">
        <v>1403</v>
      </c>
      <c r="H141" s="151" t="s">
        <v>1</v>
      </c>
      <c r="I141" s="153"/>
      <c r="L141" s="149"/>
      <c r="M141" s="154"/>
      <c r="T141" s="155"/>
      <c r="AT141" s="151" t="s">
        <v>204</v>
      </c>
      <c r="AU141" s="151" t="s">
        <v>86</v>
      </c>
      <c r="AV141" s="12" t="s">
        <v>84</v>
      </c>
      <c r="AW141" s="12" t="s">
        <v>32</v>
      </c>
      <c r="AX141" s="12" t="s">
        <v>77</v>
      </c>
      <c r="AY141" s="151" t="s">
        <v>195</v>
      </c>
    </row>
    <row r="142" spans="2:65" s="13" customFormat="1" ht="10.199999999999999">
      <c r="B142" s="156"/>
      <c r="D142" s="150" t="s">
        <v>204</v>
      </c>
      <c r="E142" s="157" t="s">
        <v>1</v>
      </c>
      <c r="F142" s="158" t="s">
        <v>1404</v>
      </c>
      <c r="H142" s="159">
        <v>16</v>
      </c>
      <c r="I142" s="160"/>
      <c r="L142" s="156"/>
      <c r="M142" s="161"/>
      <c r="T142" s="162"/>
      <c r="AT142" s="157" t="s">
        <v>204</v>
      </c>
      <c r="AU142" s="157" t="s">
        <v>86</v>
      </c>
      <c r="AV142" s="13" t="s">
        <v>86</v>
      </c>
      <c r="AW142" s="13" t="s">
        <v>32</v>
      </c>
      <c r="AX142" s="13" t="s">
        <v>77</v>
      </c>
      <c r="AY142" s="157" t="s">
        <v>195</v>
      </c>
    </row>
    <row r="143" spans="2:65" s="13" customFormat="1" ht="10.199999999999999">
      <c r="B143" s="156"/>
      <c r="D143" s="150" t="s">
        <v>204</v>
      </c>
      <c r="E143" s="157" t="s">
        <v>1</v>
      </c>
      <c r="F143" s="158" t="s">
        <v>1405</v>
      </c>
      <c r="H143" s="159">
        <v>184.43199999999999</v>
      </c>
      <c r="I143" s="160"/>
      <c r="L143" s="156"/>
      <c r="M143" s="161"/>
      <c r="T143" s="162"/>
      <c r="AT143" s="157" t="s">
        <v>204</v>
      </c>
      <c r="AU143" s="157" t="s">
        <v>86</v>
      </c>
      <c r="AV143" s="13" t="s">
        <v>86</v>
      </c>
      <c r="AW143" s="13" t="s">
        <v>32</v>
      </c>
      <c r="AX143" s="13" t="s">
        <v>77</v>
      </c>
      <c r="AY143" s="157" t="s">
        <v>195</v>
      </c>
    </row>
    <row r="144" spans="2:65" s="13" customFormat="1" ht="10.199999999999999">
      <c r="B144" s="156"/>
      <c r="D144" s="150" t="s">
        <v>204</v>
      </c>
      <c r="E144" s="157" t="s">
        <v>1</v>
      </c>
      <c r="F144" s="158" t="s">
        <v>1406</v>
      </c>
      <c r="H144" s="159">
        <v>45.061999999999998</v>
      </c>
      <c r="I144" s="160"/>
      <c r="L144" s="156"/>
      <c r="M144" s="161"/>
      <c r="T144" s="162"/>
      <c r="AT144" s="157" t="s">
        <v>204</v>
      </c>
      <c r="AU144" s="157" t="s">
        <v>86</v>
      </c>
      <c r="AV144" s="13" t="s">
        <v>86</v>
      </c>
      <c r="AW144" s="13" t="s">
        <v>32</v>
      </c>
      <c r="AX144" s="13" t="s">
        <v>77</v>
      </c>
      <c r="AY144" s="157" t="s">
        <v>195</v>
      </c>
    </row>
    <row r="145" spans="2:65" s="13" customFormat="1" ht="10.199999999999999">
      <c r="B145" s="156"/>
      <c r="D145" s="150" t="s">
        <v>204</v>
      </c>
      <c r="E145" s="157" t="s">
        <v>1</v>
      </c>
      <c r="F145" s="158" t="s">
        <v>1407</v>
      </c>
      <c r="H145" s="159">
        <v>7.08</v>
      </c>
      <c r="I145" s="160"/>
      <c r="L145" s="156"/>
      <c r="M145" s="161"/>
      <c r="T145" s="162"/>
      <c r="AT145" s="157" t="s">
        <v>204</v>
      </c>
      <c r="AU145" s="157" t="s">
        <v>86</v>
      </c>
      <c r="AV145" s="13" t="s">
        <v>86</v>
      </c>
      <c r="AW145" s="13" t="s">
        <v>32</v>
      </c>
      <c r="AX145" s="13" t="s">
        <v>77</v>
      </c>
      <c r="AY145" s="157" t="s">
        <v>195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1408</v>
      </c>
      <c r="H146" s="159">
        <v>5.5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77</v>
      </c>
      <c r="AY146" s="157" t="s">
        <v>195</v>
      </c>
    </row>
    <row r="147" spans="2:65" s="13" customFormat="1" ht="10.199999999999999">
      <c r="B147" s="156"/>
      <c r="D147" s="150" t="s">
        <v>204</v>
      </c>
      <c r="E147" s="157" t="s">
        <v>1</v>
      </c>
      <c r="F147" s="158" t="s">
        <v>1409</v>
      </c>
      <c r="H147" s="159">
        <v>6.01</v>
      </c>
      <c r="I147" s="160"/>
      <c r="L147" s="156"/>
      <c r="M147" s="161"/>
      <c r="T147" s="162"/>
      <c r="AT147" s="157" t="s">
        <v>204</v>
      </c>
      <c r="AU147" s="157" t="s">
        <v>86</v>
      </c>
      <c r="AV147" s="13" t="s">
        <v>86</v>
      </c>
      <c r="AW147" s="13" t="s">
        <v>32</v>
      </c>
      <c r="AX147" s="13" t="s">
        <v>77</v>
      </c>
      <c r="AY147" s="157" t="s">
        <v>195</v>
      </c>
    </row>
    <row r="148" spans="2:65" s="13" customFormat="1" ht="10.199999999999999">
      <c r="B148" s="156"/>
      <c r="D148" s="150" t="s">
        <v>204</v>
      </c>
      <c r="E148" s="157" t="s">
        <v>1</v>
      </c>
      <c r="F148" s="158" t="s">
        <v>389</v>
      </c>
      <c r="H148" s="159">
        <v>31</v>
      </c>
      <c r="I148" s="160"/>
      <c r="L148" s="156"/>
      <c r="M148" s="161"/>
      <c r="T148" s="162"/>
      <c r="AT148" s="157" t="s">
        <v>204</v>
      </c>
      <c r="AU148" s="157" t="s">
        <v>86</v>
      </c>
      <c r="AV148" s="13" t="s">
        <v>86</v>
      </c>
      <c r="AW148" s="13" t="s">
        <v>32</v>
      </c>
      <c r="AX148" s="13" t="s">
        <v>77</v>
      </c>
      <c r="AY148" s="157" t="s">
        <v>195</v>
      </c>
    </row>
    <row r="149" spans="2:65" s="14" customFormat="1" ht="10.199999999999999">
      <c r="B149" s="163"/>
      <c r="D149" s="150" t="s">
        <v>204</v>
      </c>
      <c r="E149" s="164" t="s">
        <v>1</v>
      </c>
      <c r="F149" s="165" t="s">
        <v>220</v>
      </c>
      <c r="H149" s="166">
        <v>295.084</v>
      </c>
      <c r="I149" s="167"/>
      <c r="L149" s="163"/>
      <c r="M149" s="168"/>
      <c r="T149" s="169"/>
      <c r="AT149" s="164" t="s">
        <v>204</v>
      </c>
      <c r="AU149" s="164" t="s">
        <v>86</v>
      </c>
      <c r="AV149" s="14" t="s">
        <v>202</v>
      </c>
      <c r="AW149" s="14" t="s">
        <v>32</v>
      </c>
      <c r="AX149" s="14" t="s">
        <v>84</v>
      </c>
      <c r="AY149" s="164" t="s">
        <v>195</v>
      </c>
    </row>
    <row r="150" spans="2:65" s="1" customFormat="1" ht="24.15" customHeight="1">
      <c r="B150" s="32"/>
      <c r="C150" s="136" t="s">
        <v>86</v>
      </c>
      <c r="D150" s="136" t="s">
        <v>197</v>
      </c>
      <c r="E150" s="137" t="s">
        <v>1410</v>
      </c>
      <c r="F150" s="138" t="s">
        <v>1411</v>
      </c>
      <c r="G150" s="139" t="s">
        <v>200</v>
      </c>
      <c r="H150" s="140">
        <v>295.084</v>
      </c>
      <c r="I150" s="141"/>
      <c r="J150" s="142">
        <f>ROUND(I150*H150,2)</f>
        <v>0</v>
      </c>
      <c r="K150" s="138" t="s">
        <v>201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0</v>
      </c>
      <c r="R150" s="145">
        <f>Q150*H150</f>
        <v>0</v>
      </c>
      <c r="S150" s="145">
        <v>0.5</v>
      </c>
      <c r="T150" s="146">
        <f>S150*H150</f>
        <v>147.542</v>
      </c>
      <c r="AR150" s="147" t="s">
        <v>202</v>
      </c>
      <c r="AT150" s="147" t="s">
        <v>197</v>
      </c>
      <c r="AU150" s="147" t="s">
        <v>86</v>
      </c>
      <c r="AY150" s="17" t="s">
        <v>195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84</v>
      </c>
      <c r="BK150" s="148">
        <f>ROUND(I150*H150,2)</f>
        <v>0</v>
      </c>
      <c r="BL150" s="17" t="s">
        <v>202</v>
      </c>
      <c r="BM150" s="147" t="s">
        <v>1412</v>
      </c>
    </row>
    <row r="151" spans="2:65" s="12" customFormat="1" ht="10.199999999999999">
      <c r="B151" s="149"/>
      <c r="D151" s="150" t="s">
        <v>204</v>
      </c>
      <c r="E151" s="151" t="s">
        <v>1</v>
      </c>
      <c r="F151" s="152" t="s">
        <v>1413</v>
      </c>
      <c r="H151" s="151" t="s">
        <v>1</v>
      </c>
      <c r="I151" s="153"/>
      <c r="L151" s="149"/>
      <c r="M151" s="154"/>
      <c r="T151" s="155"/>
      <c r="AT151" s="151" t="s">
        <v>204</v>
      </c>
      <c r="AU151" s="151" t="s">
        <v>86</v>
      </c>
      <c r="AV151" s="12" t="s">
        <v>84</v>
      </c>
      <c r="AW151" s="12" t="s">
        <v>32</v>
      </c>
      <c r="AX151" s="12" t="s">
        <v>77</v>
      </c>
      <c r="AY151" s="151" t="s">
        <v>195</v>
      </c>
    </row>
    <row r="152" spans="2:65" s="13" customFormat="1" ht="10.199999999999999">
      <c r="B152" s="156"/>
      <c r="D152" s="150" t="s">
        <v>204</v>
      </c>
      <c r="E152" s="157" t="s">
        <v>1</v>
      </c>
      <c r="F152" s="158" t="s">
        <v>1414</v>
      </c>
      <c r="H152" s="159">
        <v>295.084</v>
      </c>
      <c r="I152" s="160"/>
      <c r="L152" s="156"/>
      <c r="M152" s="161"/>
      <c r="T152" s="162"/>
      <c r="AT152" s="157" t="s">
        <v>204</v>
      </c>
      <c r="AU152" s="157" t="s">
        <v>86</v>
      </c>
      <c r="AV152" s="13" t="s">
        <v>86</v>
      </c>
      <c r="AW152" s="13" t="s">
        <v>32</v>
      </c>
      <c r="AX152" s="13" t="s">
        <v>84</v>
      </c>
      <c r="AY152" s="157" t="s">
        <v>195</v>
      </c>
    </row>
    <row r="153" spans="2:65" s="1" customFormat="1" ht="16.5" customHeight="1">
      <c r="B153" s="32"/>
      <c r="C153" s="136" t="s">
        <v>100</v>
      </c>
      <c r="D153" s="136" t="s">
        <v>197</v>
      </c>
      <c r="E153" s="137" t="s">
        <v>1415</v>
      </c>
      <c r="F153" s="138" t="s">
        <v>1416</v>
      </c>
      <c r="G153" s="139" t="s">
        <v>200</v>
      </c>
      <c r="H153" s="140">
        <v>298.084</v>
      </c>
      <c r="I153" s="141"/>
      <c r="J153" s="142">
        <f>ROUND(I153*H153,2)</f>
        <v>0</v>
      </c>
      <c r="K153" s="138" t="s">
        <v>201</v>
      </c>
      <c r="L153" s="32"/>
      <c r="M153" s="143" t="s">
        <v>1</v>
      </c>
      <c r="N153" s="144" t="s">
        <v>42</v>
      </c>
      <c r="P153" s="145">
        <f>O153*H153</f>
        <v>0</v>
      </c>
      <c r="Q153" s="145">
        <v>0</v>
      </c>
      <c r="R153" s="145">
        <f>Q153*H153</f>
        <v>0</v>
      </c>
      <c r="S153" s="145">
        <v>9.8000000000000004E-2</v>
      </c>
      <c r="T153" s="146">
        <f>S153*H153</f>
        <v>29.212232</v>
      </c>
      <c r="AR153" s="147" t="s">
        <v>202</v>
      </c>
      <c r="AT153" s="147" t="s">
        <v>197</v>
      </c>
      <c r="AU153" s="147" t="s">
        <v>86</v>
      </c>
      <c r="AY153" s="17" t="s">
        <v>195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84</v>
      </c>
      <c r="BK153" s="148">
        <f>ROUND(I153*H153,2)</f>
        <v>0</v>
      </c>
      <c r="BL153" s="17" t="s">
        <v>202</v>
      </c>
      <c r="BM153" s="147" t="s">
        <v>1417</v>
      </c>
    </row>
    <row r="154" spans="2:65" s="12" customFormat="1" ht="10.199999999999999">
      <c r="B154" s="149"/>
      <c r="D154" s="150" t="s">
        <v>204</v>
      </c>
      <c r="E154" s="151" t="s">
        <v>1</v>
      </c>
      <c r="F154" s="152" t="s">
        <v>1418</v>
      </c>
      <c r="H154" s="151" t="s">
        <v>1</v>
      </c>
      <c r="I154" s="153"/>
      <c r="L154" s="149"/>
      <c r="M154" s="154"/>
      <c r="T154" s="155"/>
      <c r="AT154" s="151" t="s">
        <v>204</v>
      </c>
      <c r="AU154" s="151" t="s">
        <v>86</v>
      </c>
      <c r="AV154" s="12" t="s">
        <v>84</v>
      </c>
      <c r="AW154" s="12" t="s">
        <v>32</v>
      </c>
      <c r="AX154" s="12" t="s">
        <v>77</v>
      </c>
      <c r="AY154" s="151" t="s">
        <v>195</v>
      </c>
    </row>
    <row r="155" spans="2:65" s="13" customFormat="1" ht="10.199999999999999">
      <c r="B155" s="156"/>
      <c r="D155" s="150" t="s">
        <v>204</v>
      </c>
      <c r="E155" s="157" t="s">
        <v>1</v>
      </c>
      <c r="F155" s="158" t="s">
        <v>1419</v>
      </c>
      <c r="H155" s="159">
        <v>298.084</v>
      </c>
      <c r="I155" s="160"/>
      <c r="L155" s="156"/>
      <c r="M155" s="161"/>
      <c r="T155" s="162"/>
      <c r="AT155" s="157" t="s">
        <v>204</v>
      </c>
      <c r="AU155" s="157" t="s">
        <v>86</v>
      </c>
      <c r="AV155" s="13" t="s">
        <v>86</v>
      </c>
      <c r="AW155" s="13" t="s">
        <v>32</v>
      </c>
      <c r="AX155" s="13" t="s">
        <v>77</v>
      </c>
      <c r="AY155" s="157" t="s">
        <v>195</v>
      </c>
    </row>
    <row r="156" spans="2:65" s="14" customFormat="1" ht="10.199999999999999">
      <c r="B156" s="163"/>
      <c r="D156" s="150" t="s">
        <v>204</v>
      </c>
      <c r="E156" s="164" t="s">
        <v>1</v>
      </c>
      <c r="F156" s="165" t="s">
        <v>220</v>
      </c>
      <c r="H156" s="166">
        <v>298.084</v>
      </c>
      <c r="I156" s="167"/>
      <c r="L156" s="163"/>
      <c r="M156" s="168"/>
      <c r="T156" s="169"/>
      <c r="AT156" s="164" t="s">
        <v>204</v>
      </c>
      <c r="AU156" s="164" t="s">
        <v>86</v>
      </c>
      <c r="AV156" s="14" t="s">
        <v>202</v>
      </c>
      <c r="AW156" s="14" t="s">
        <v>32</v>
      </c>
      <c r="AX156" s="14" t="s">
        <v>84</v>
      </c>
      <c r="AY156" s="164" t="s">
        <v>195</v>
      </c>
    </row>
    <row r="157" spans="2:65" s="1" customFormat="1" ht="24.15" customHeight="1">
      <c r="B157" s="32"/>
      <c r="C157" s="136" t="s">
        <v>202</v>
      </c>
      <c r="D157" s="136" t="s">
        <v>197</v>
      </c>
      <c r="E157" s="137" t="s">
        <v>1420</v>
      </c>
      <c r="F157" s="138" t="s">
        <v>1421</v>
      </c>
      <c r="G157" s="139" t="s">
        <v>200</v>
      </c>
      <c r="H157" s="140">
        <v>295.084</v>
      </c>
      <c r="I157" s="141"/>
      <c r="J157" s="142">
        <f>ROUND(I157*H157,2)</f>
        <v>0</v>
      </c>
      <c r="K157" s="138" t="s">
        <v>249</v>
      </c>
      <c r="L157" s="32"/>
      <c r="M157" s="143" t="s">
        <v>1</v>
      </c>
      <c r="N157" s="144" t="s">
        <v>42</v>
      </c>
      <c r="P157" s="145">
        <f>O157*H157</f>
        <v>0</v>
      </c>
      <c r="Q157" s="145">
        <v>4.0000000000000003E-5</v>
      </c>
      <c r="R157" s="145">
        <f>Q157*H157</f>
        <v>1.1803360000000001E-2</v>
      </c>
      <c r="S157" s="145">
        <v>0.115</v>
      </c>
      <c r="T157" s="146">
        <f>S157*H157</f>
        <v>33.934660000000001</v>
      </c>
      <c r="AR157" s="147" t="s">
        <v>202</v>
      </c>
      <c r="AT157" s="147" t="s">
        <v>197</v>
      </c>
      <c r="AU157" s="147" t="s">
        <v>86</v>
      </c>
      <c r="AY157" s="17" t="s">
        <v>195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84</v>
      </c>
      <c r="BK157" s="148">
        <f>ROUND(I157*H157,2)</f>
        <v>0</v>
      </c>
      <c r="BL157" s="17" t="s">
        <v>202</v>
      </c>
      <c r="BM157" s="147" t="s">
        <v>1422</v>
      </c>
    </row>
    <row r="158" spans="2:65" s="12" customFormat="1" ht="20.399999999999999">
      <c r="B158" s="149"/>
      <c r="D158" s="150" t="s">
        <v>204</v>
      </c>
      <c r="E158" s="151" t="s">
        <v>1</v>
      </c>
      <c r="F158" s="152" t="s">
        <v>1402</v>
      </c>
      <c r="H158" s="151" t="s">
        <v>1</v>
      </c>
      <c r="I158" s="153"/>
      <c r="L158" s="149"/>
      <c r="M158" s="154"/>
      <c r="T158" s="155"/>
      <c r="AT158" s="151" t="s">
        <v>204</v>
      </c>
      <c r="AU158" s="151" t="s">
        <v>86</v>
      </c>
      <c r="AV158" s="12" t="s">
        <v>84</v>
      </c>
      <c r="AW158" s="12" t="s">
        <v>32</v>
      </c>
      <c r="AX158" s="12" t="s">
        <v>77</v>
      </c>
      <c r="AY158" s="151" t="s">
        <v>195</v>
      </c>
    </row>
    <row r="159" spans="2:65" s="12" customFormat="1" ht="20.399999999999999">
      <c r="B159" s="149"/>
      <c r="D159" s="150" t="s">
        <v>204</v>
      </c>
      <c r="E159" s="151" t="s">
        <v>1</v>
      </c>
      <c r="F159" s="152" t="s">
        <v>1403</v>
      </c>
      <c r="H159" s="151" t="s">
        <v>1</v>
      </c>
      <c r="I159" s="153"/>
      <c r="L159" s="149"/>
      <c r="M159" s="154"/>
      <c r="T159" s="155"/>
      <c r="AT159" s="151" t="s">
        <v>204</v>
      </c>
      <c r="AU159" s="151" t="s">
        <v>86</v>
      </c>
      <c r="AV159" s="12" t="s">
        <v>84</v>
      </c>
      <c r="AW159" s="12" t="s">
        <v>32</v>
      </c>
      <c r="AX159" s="12" t="s">
        <v>77</v>
      </c>
      <c r="AY159" s="151" t="s">
        <v>195</v>
      </c>
    </row>
    <row r="160" spans="2:65" s="13" customFormat="1" ht="10.199999999999999">
      <c r="B160" s="156"/>
      <c r="D160" s="150" t="s">
        <v>204</v>
      </c>
      <c r="E160" s="157" t="s">
        <v>1</v>
      </c>
      <c r="F160" s="158" t="s">
        <v>1404</v>
      </c>
      <c r="H160" s="159">
        <v>16</v>
      </c>
      <c r="I160" s="160"/>
      <c r="L160" s="156"/>
      <c r="M160" s="161"/>
      <c r="T160" s="162"/>
      <c r="AT160" s="157" t="s">
        <v>204</v>
      </c>
      <c r="AU160" s="157" t="s">
        <v>86</v>
      </c>
      <c r="AV160" s="13" t="s">
        <v>86</v>
      </c>
      <c r="AW160" s="13" t="s">
        <v>32</v>
      </c>
      <c r="AX160" s="13" t="s">
        <v>77</v>
      </c>
      <c r="AY160" s="157" t="s">
        <v>195</v>
      </c>
    </row>
    <row r="161" spans="2:65" s="13" customFormat="1" ht="10.199999999999999">
      <c r="B161" s="156"/>
      <c r="D161" s="150" t="s">
        <v>204</v>
      </c>
      <c r="E161" s="157" t="s">
        <v>1</v>
      </c>
      <c r="F161" s="158" t="s">
        <v>1405</v>
      </c>
      <c r="H161" s="159">
        <v>184.43199999999999</v>
      </c>
      <c r="I161" s="160"/>
      <c r="L161" s="156"/>
      <c r="M161" s="161"/>
      <c r="T161" s="162"/>
      <c r="AT161" s="157" t="s">
        <v>204</v>
      </c>
      <c r="AU161" s="157" t="s">
        <v>86</v>
      </c>
      <c r="AV161" s="13" t="s">
        <v>86</v>
      </c>
      <c r="AW161" s="13" t="s">
        <v>32</v>
      </c>
      <c r="AX161" s="13" t="s">
        <v>77</v>
      </c>
      <c r="AY161" s="157" t="s">
        <v>195</v>
      </c>
    </row>
    <row r="162" spans="2:65" s="13" customFormat="1" ht="10.199999999999999">
      <c r="B162" s="156"/>
      <c r="D162" s="150" t="s">
        <v>204</v>
      </c>
      <c r="E162" s="157" t="s">
        <v>1</v>
      </c>
      <c r="F162" s="158" t="s">
        <v>1406</v>
      </c>
      <c r="H162" s="159">
        <v>45.061999999999998</v>
      </c>
      <c r="I162" s="160"/>
      <c r="L162" s="156"/>
      <c r="M162" s="161"/>
      <c r="T162" s="162"/>
      <c r="AT162" s="157" t="s">
        <v>204</v>
      </c>
      <c r="AU162" s="157" t="s">
        <v>86</v>
      </c>
      <c r="AV162" s="13" t="s">
        <v>86</v>
      </c>
      <c r="AW162" s="13" t="s">
        <v>32</v>
      </c>
      <c r="AX162" s="13" t="s">
        <v>77</v>
      </c>
      <c r="AY162" s="157" t="s">
        <v>195</v>
      </c>
    </row>
    <row r="163" spans="2:65" s="13" customFormat="1" ht="10.199999999999999">
      <c r="B163" s="156"/>
      <c r="D163" s="150" t="s">
        <v>204</v>
      </c>
      <c r="E163" s="157" t="s">
        <v>1</v>
      </c>
      <c r="F163" s="158" t="s">
        <v>1407</v>
      </c>
      <c r="H163" s="159">
        <v>7.08</v>
      </c>
      <c r="I163" s="160"/>
      <c r="L163" s="156"/>
      <c r="M163" s="161"/>
      <c r="T163" s="162"/>
      <c r="AT163" s="157" t="s">
        <v>204</v>
      </c>
      <c r="AU163" s="157" t="s">
        <v>86</v>
      </c>
      <c r="AV163" s="13" t="s">
        <v>86</v>
      </c>
      <c r="AW163" s="13" t="s">
        <v>32</v>
      </c>
      <c r="AX163" s="13" t="s">
        <v>77</v>
      </c>
      <c r="AY163" s="157" t="s">
        <v>195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1408</v>
      </c>
      <c r="H164" s="159">
        <v>5.5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77</v>
      </c>
      <c r="AY164" s="157" t="s">
        <v>195</v>
      </c>
    </row>
    <row r="165" spans="2:65" s="13" customFormat="1" ht="10.199999999999999">
      <c r="B165" s="156"/>
      <c r="D165" s="150" t="s">
        <v>204</v>
      </c>
      <c r="E165" s="157" t="s">
        <v>1</v>
      </c>
      <c r="F165" s="158" t="s">
        <v>1409</v>
      </c>
      <c r="H165" s="159">
        <v>6.01</v>
      </c>
      <c r="I165" s="160"/>
      <c r="L165" s="156"/>
      <c r="M165" s="161"/>
      <c r="T165" s="162"/>
      <c r="AT165" s="157" t="s">
        <v>204</v>
      </c>
      <c r="AU165" s="157" t="s">
        <v>86</v>
      </c>
      <c r="AV165" s="13" t="s">
        <v>86</v>
      </c>
      <c r="AW165" s="13" t="s">
        <v>32</v>
      </c>
      <c r="AX165" s="13" t="s">
        <v>77</v>
      </c>
      <c r="AY165" s="157" t="s">
        <v>195</v>
      </c>
    </row>
    <row r="166" spans="2:65" s="13" customFormat="1" ht="10.199999999999999">
      <c r="B166" s="156"/>
      <c r="D166" s="150" t="s">
        <v>204</v>
      </c>
      <c r="E166" s="157" t="s">
        <v>1</v>
      </c>
      <c r="F166" s="158" t="s">
        <v>389</v>
      </c>
      <c r="H166" s="159">
        <v>31</v>
      </c>
      <c r="I166" s="160"/>
      <c r="L166" s="156"/>
      <c r="M166" s="161"/>
      <c r="T166" s="162"/>
      <c r="AT166" s="157" t="s">
        <v>204</v>
      </c>
      <c r="AU166" s="157" t="s">
        <v>86</v>
      </c>
      <c r="AV166" s="13" t="s">
        <v>86</v>
      </c>
      <c r="AW166" s="13" t="s">
        <v>32</v>
      </c>
      <c r="AX166" s="13" t="s">
        <v>77</v>
      </c>
      <c r="AY166" s="157" t="s">
        <v>195</v>
      </c>
    </row>
    <row r="167" spans="2:65" s="14" customFormat="1" ht="10.199999999999999">
      <c r="B167" s="163"/>
      <c r="D167" s="150" t="s">
        <v>204</v>
      </c>
      <c r="E167" s="164" t="s">
        <v>1</v>
      </c>
      <c r="F167" s="165" t="s">
        <v>220</v>
      </c>
      <c r="H167" s="166">
        <v>295.084</v>
      </c>
      <c r="I167" s="167"/>
      <c r="L167" s="163"/>
      <c r="M167" s="168"/>
      <c r="T167" s="169"/>
      <c r="AT167" s="164" t="s">
        <v>204</v>
      </c>
      <c r="AU167" s="164" t="s">
        <v>86</v>
      </c>
      <c r="AV167" s="14" t="s">
        <v>202</v>
      </c>
      <c r="AW167" s="14" t="s">
        <v>32</v>
      </c>
      <c r="AX167" s="14" t="s">
        <v>84</v>
      </c>
      <c r="AY167" s="164" t="s">
        <v>195</v>
      </c>
    </row>
    <row r="168" spans="2:65" s="1" customFormat="1" ht="33" customHeight="1">
      <c r="B168" s="32"/>
      <c r="C168" s="136" t="s">
        <v>225</v>
      </c>
      <c r="D168" s="136" t="s">
        <v>197</v>
      </c>
      <c r="E168" s="137" t="s">
        <v>1423</v>
      </c>
      <c r="F168" s="138" t="s">
        <v>1424</v>
      </c>
      <c r="G168" s="139" t="s">
        <v>200</v>
      </c>
      <c r="H168" s="140">
        <v>49.180999999999997</v>
      </c>
      <c r="I168" s="141"/>
      <c r="J168" s="142">
        <f>ROUND(I168*H168,2)</f>
        <v>0</v>
      </c>
      <c r="K168" s="138" t="s">
        <v>249</v>
      </c>
      <c r="L168" s="32"/>
      <c r="M168" s="143" t="s">
        <v>1</v>
      </c>
      <c r="N168" s="144" t="s">
        <v>42</v>
      </c>
      <c r="P168" s="145">
        <f>O168*H168</f>
        <v>0</v>
      </c>
      <c r="Q168" s="145">
        <v>6.0000000000000002E-5</v>
      </c>
      <c r="R168" s="145">
        <f>Q168*H168</f>
        <v>2.95086E-3</v>
      </c>
      <c r="S168" s="145">
        <v>0.115</v>
      </c>
      <c r="T168" s="146">
        <f>S168*H168</f>
        <v>5.6558149999999996</v>
      </c>
      <c r="AR168" s="147" t="s">
        <v>202</v>
      </c>
      <c r="AT168" s="147" t="s">
        <v>197</v>
      </c>
      <c r="AU168" s="147" t="s">
        <v>86</v>
      </c>
      <c r="AY168" s="17" t="s">
        <v>195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84</v>
      </c>
      <c r="BK168" s="148">
        <f>ROUND(I168*H168,2)</f>
        <v>0</v>
      </c>
      <c r="BL168" s="17" t="s">
        <v>202</v>
      </c>
      <c r="BM168" s="147" t="s">
        <v>1425</v>
      </c>
    </row>
    <row r="169" spans="2:65" s="12" customFormat="1" ht="10.199999999999999">
      <c r="B169" s="149"/>
      <c r="D169" s="150" t="s">
        <v>204</v>
      </c>
      <c r="E169" s="151" t="s">
        <v>1</v>
      </c>
      <c r="F169" s="152" t="s">
        <v>1426</v>
      </c>
      <c r="H169" s="151" t="s">
        <v>1</v>
      </c>
      <c r="I169" s="153"/>
      <c r="L169" s="149"/>
      <c r="M169" s="154"/>
      <c r="T169" s="155"/>
      <c r="AT169" s="151" t="s">
        <v>204</v>
      </c>
      <c r="AU169" s="151" t="s">
        <v>86</v>
      </c>
      <c r="AV169" s="12" t="s">
        <v>84</v>
      </c>
      <c r="AW169" s="12" t="s">
        <v>32</v>
      </c>
      <c r="AX169" s="12" t="s">
        <v>77</v>
      </c>
      <c r="AY169" s="151" t="s">
        <v>195</v>
      </c>
    </row>
    <row r="170" spans="2:65" s="12" customFormat="1" ht="20.399999999999999">
      <c r="B170" s="149"/>
      <c r="D170" s="150" t="s">
        <v>204</v>
      </c>
      <c r="E170" s="151" t="s">
        <v>1</v>
      </c>
      <c r="F170" s="152" t="s">
        <v>1427</v>
      </c>
      <c r="H170" s="151" t="s">
        <v>1</v>
      </c>
      <c r="I170" s="153"/>
      <c r="L170" s="149"/>
      <c r="M170" s="154"/>
      <c r="T170" s="155"/>
      <c r="AT170" s="151" t="s">
        <v>204</v>
      </c>
      <c r="AU170" s="151" t="s">
        <v>86</v>
      </c>
      <c r="AV170" s="12" t="s">
        <v>84</v>
      </c>
      <c r="AW170" s="12" t="s">
        <v>32</v>
      </c>
      <c r="AX170" s="12" t="s">
        <v>77</v>
      </c>
      <c r="AY170" s="151" t="s">
        <v>195</v>
      </c>
    </row>
    <row r="171" spans="2:65" s="13" customFormat="1" ht="10.199999999999999">
      <c r="B171" s="156"/>
      <c r="D171" s="150" t="s">
        <v>204</v>
      </c>
      <c r="E171" s="157" t="s">
        <v>1</v>
      </c>
      <c r="F171" s="158" t="s">
        <v>1428</v>
      </c>
      <c r="H171" s="159">
        <v>49.180999999999997</v>
      </c>
      <c r="I171" s="160"/>
      <c r="L171" s="156"/>
      <c r="M171" s="161"/>
      <c r="T171" s="162"/>
      <c r="AT171" s="157" t="s">
        <v>204</v>
      </c>
      <c r="AU171" s="157" t="s">
        <v>86</v>
      </c>
      <c r="AV171" s="13" t="s">
        <v>86</v>
      </c>
      <c r="AW171" s="13" t="s">
        <v>32</v>
      </c>
      <c r="AX171" s="13" t="s">
        <v>84</v>
      </c>
      <c r="AY171" s="157" t="s">
        <v>195</v>
      </c>
    </row>
    <row r="172" spans="2:65" s="1" customFormat="1" ht="24.15" customHeight="1">
      <c r="B172" s="32"/>
      <c r="C172" s="136" t="s">
        <v>230</v>
      </c>
      <c r="D172" s="136" t="s">
        <v>197</v>
      </c>
      <c r="E172" s="137" t="s">
        <v>1429</v>
      </c>
      <c r="F172" s="138" t="s">
        <v>1430</v>
      </c>
      <c r="G172" s="139" t="s">
        <v>329</v>
      </c>
      <c r="H172" s="140">
        <v>29.678000000000001</v>
      </c>
      <c r="I172" s="141"/>
      <c r="J172" s="142">
        <f>ROUND(I172*H172,2)</f>
        <v>0</v>
      </c>
      <c r="K172" s="138" t="s">
        <v>201</v>
      </c>
      <c r="L172" s="32"/>
      <c r="M172" s="143" t="s">
        <v>1</v>
      </c>
      <c r="N172" s="144" t="s">
        <v>42</v>
      </c>
      <c r="P172" s="145">
        <f>O172*H172</f>
        <v>0</v>
      </c>
      <c r="Q172" s="145">
        <v>0.10775</v>
      </c>
      <c r="R172" s="145">
        <f>Q172*H172</f>
        <v>3.1978045000000002</v>
      </c>
      <c r="S172" s="145">
        <v>0</v>
      </c>
      <c r="T172" s="146">
        <f>S172*H172</f>
        <v>0</v>
      </c>
      <c r="AR172" s="147" t="s">
        <v>202</v>
      </c>
      <c r="AT172" s="147" t="s">
        <v>197</v>
      </c>
      <c r="AU172" s="147" t="s">
        <v>86</v>
      </c>
      <c r="AY172" s="17" t="s">
        <v>195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84</v>
      </c>
      <c r="BK172" s="148">
        <f>ROUND(I172*H172,2)</f>
        <v>0</v>
      </c>
      <c r="BL172" s="17" t="s">
        <v>202</v>
      </c>
      <c r="BM172" s="147" t="s">
        <v>1431</v>
      </c>
    </row>
    <row r="173" spans="2:65" s="13" customFormat="1" ht="10.199999999999999">
      <c r="B173" s="156"/>
      <c r="D173" s="150" t="s">
        <v>204</v>
      </c>
      <c r="E173" s="157" t="s">
        <v>1</v>
      </c>
      <c r="F173" s="158" t="s">
        <v>1432</v>
      </c>
      <c r="H173" s="159">
        <v>29.678000000000001</v>
      </c>
      <c r="I173" s="160"/>
      <c r="L173" s="156"/>
      <c r="M173" s="161"/>
      <c r="T173" s="162"/>
      <c r="AT173" s="157" t="s">
        <v>204</v>
      </c>
      <c r="AU173" s="157" t="s">
        <v>86</v>
      </c>
      <c r="AV173" s="13" t="s">
        <v>86</v>
      </c>
      <c r="AW173" s="13" t="s">
        <v>32</v>
      </c>
      <c r="AX173" s="13" t="s">
        <v>84</v>
      </c>
      <c r="AY173" s="157" t="s">
        <v>195</v>
      </c>
    </row>
    <row r="174" spans="2:65" s="1" customFormat="1" ht="16.5" customHeight="1">
      <c r="B174" s="32"/>
      <c r="C174" s="136" t="s">
        <v>234</v>
      </c>
      <c r="D174" s="136" t="s">
        <v>197</v>
      </c>
      <c r="E174" s="137" t="s">
        <v>1433</v>
      </c>
      <c r="F174" s="138" t="s">
        <v>1434</v>
      </c>
      <c r="G174" s="139" t="s">
        <v>329</v>
      </c>
      <c r="H174" s="140">
        <v>288.39999999999998</v>
      </c>
      <c r="I174" s="141"/>
      <c r="J174" s="142">
        <f>ROUND(I174*H174,2)</f>
        <v>0</v>
      </c>
      <c r="K174" s="138" t="s">
        <v>201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5.5999999999999995E-4</v>
      </c>
      <c r="R174" s="145">
        <f>Q174*H174</f>
        <v>0.16150399999999998</v>
      </c>
      <c r="S174" s="145">
        <v>0</v>
      </c>
      <c r="T174" s="146">
        <f>S174*H174</f>
        <v>0</v>
      </c>
      <c r="AR174" s="147" t="s">
        <v>202</v>
      </c>
      <c r="AT174" s="147" t="s">
        <v>197</v>
      </c>
      <c r="AU174" s="147" t="s">
        <v>86</v>
      </c>
      <c r="AY174" s="17" t="s">
        <v>195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84</v>
      </c>
      <c r="BK174" s="148">
        <f>ROUND(I174*H174,2)</f>
        <v>0</v>
      </c>
      <c r="BL174" s="17" t="s">
        <v>202</v>
      </c>
      <c r="BM174" s="147" t="s">
        <v>1435</v>
      </c>
    </row>
    <row r="175" spans="2:65" s="12" customFormat="1" ht="10.199999999999999">
      <c r="B175" s="149"/>
      <c r="D175" s="150" t="s">
        <v>204</v>
      </c>
      <c r="E175" s="151" t="s">
        <v>1</v>
      </c>
      <c r="F175" s="152" t="s">
        <v>1436</v>
      </c>
      <c r="H175" s="151" t="s">
        <v>1</v>
      </c>
      <c r="I175" s="153"/>
      <c r="L175" s="149"/>
      <c r="M175" s="154"/>
      <c r="T175" s="155"/>
      <c r="AT175" s="151" t="s">
        <v>204</v>
      </c>
      <c r="AU175" s="151" t="s">
        <v>86</v>
      </c>
      <c r="AV175" s="12" t="s">
        <v>84</v>
      </c>
      <c r="AW175" s="12" t="s">
        <v>32</v>
      </c>
      <c r="AX175" s="12" t="s">
        <v>77</v>
      </c>
      <c r="AY175" s="151" t="s">
        <v>195</v>
      </c>
    </row>
    <row r="176" spans="2:65" s="13" customFormat="1" ht="10.199999999999999">
      <c r="B176" s="156"/>
      <c r="D176" s="150" t="s">
        <v>204</v>
      </c>
      <c r="E176" s="157" t="s">
        <v>1</v>
      </c>
      <c r="F176" s="158" t="s">
        <v>1149</v>
      </c>
      <c r="H176" s="159">
        <v>108</v>
      </c>
      <c r="I176" s="160"/>
      <c r="L176" s="156"/>
      <c r="M176" s="161"/>
      <c r="T176" s="162"/>
      <c r="AT176" s="157" t="s">
        <v>204</v>
      </c>
      <c r="AU176" s="157" t="s">
        <v>86</v>
      </c>
      <c r="AV176" s="13" t="s">
        <v>86</v>
      </c>
      <c r="AW176" s="13" t="s">
        <v>32</v>
      </c>
      <c r="AX176" s="13" t="s">
        <v>77</v>
      </c>
      <c r="AY176" s="157" t="s">
        <v>195</v>
      </c>
    </row>
    <row r="177" spans="2:65" s="13" customFormat="1" ht="10.199999999999999">
      <c r="B177" s="156"/>
      <c r="D177" s="150" t="s">
        <v>204</v>
      </c>
      <c r="E177" s="157" t="s">
        <v>1</v>
      </c>
      <c r="F177" s="158" t="s">
        <v>1437</v>
      </c>
      <c r="H177" s="159">
        <v>62</v>
      </c>
      <c r="I177" s="160"/>
      <c r="L177" s="156"/>
      <c r="M177" s="161"/>
      <c r="T177" s="162"/>
      <c r="AT177" s="157" t="s">
        <v>204</v>
      </c>
      <c r="AU177" s="157" t="s">
        <v>86</v>
      </c>
      <c r="AV177" s="13" t="s">
        <v>86</v>
      </c>
      <c r="AW177" s="13" t="s">
        <v>32</v>
      </c>
      <c r="AX177" s="13" t="s">
        <v>77</v>
      </c>
      <c r="AY177" s="157" t="s">
        <v>195</v>
      </c>
    </row>
    <row r="178" spans="2:65" s="13" customFormat="1" ht="10.199999999999999">
      <c r="B178" s="156"/>
      <c r="D178" s="150" t="s">
        <v>204</v>
      </c>
      <c r="E178" s="157" t="s">
        <v>1</v>
      </c>
      <c r="F178" s="158" t="s">
        <v>7</v>
      </c>
      <c r="H178" s="159">
        <v>21</v>
      </c>
      <c r="I178" s="160"/>
      <c r="L178" s="156"/>
      <c r="M178" s="161"/>
      <c r="T178" s="162"/>
      <c r="AT178" s="157" t="s">
        <v>204</v>
      </c>
      <c r="AU178" s="157" t="s">
        <v>86</v>
      </c>
      <c r="AV178" s="13" t="s">
        <v>86</v>
      </c>
      <c r="AW178" s="13" t="s">
        <v>32</v>
      </c>
      <c r="AX178" s="13" t="s">
        <v>77</v>
      </c>
      <c r="AY178" s="157" t="s">
        <v>195</v>
      </c>
    </row>
    <row r="179" spans="2:65" s="13" customFormat="1" ht="10.199999999999999">
      <c r="B179" s="156"/>
      <c r="D179" s="150" t="s">
        <v>204</v>
      </c>
      <c r="E179" s="157" t="s">
        <v>1</v>
      </c>
      <c r="F179" s="158" t="s">
        <v>1438</v>
      </c>
      <c r="H179" s="159">
        <v>80</v>
      </c>
      <c r="I179" s="160"/>
      <c r="L179" s="156"/>
      <c r="M179" s="161"/>
      <c r="T179" s="162"/>
      <c r="AT179" s="157" t="s">
        <v>204</v>
      </c>
      <c r="AU179" s="157" t="s">
        <v>86</v>
      </c>
      <c r="AV179" s="13" t="s">
        <v>86</v>
      </c>
      <c r="AW179" s="13" t="s">
        <v>32</v>
      </c>
      <c r="AX179" s="13" t="s">
        <v>77</v>
      </c>
      <c r="AY179" s="157" t="s">
        <v>195</v>
      </c>
    </row>
    <row r="180" spans="2:65" s="13" customFormat="1" ht="10.199999999999999">
      <c r="B180" s="156"/>
      <c r="D180" s="150" t="s">
        <v>204</v>
      </c>
      <c r="E180" s="157" t="s">
        <v>1</v>
      </c>
      <c r="F180" s="158" t="s">
        <v>1439</v>
      </c>
      <c r="H180" s="159">
        <v>17.399999999999999</v>
      </c>
      <c r="I180" s="160"/>
      <c r="L180" s="156"/>
      <c r="M180" s="161"/>
      <c r="T180" s="162"/>
      <c r="AT180" s="157" t="s">
        <v>204</v>
      </c>
      <c r="AU180" s="157" t="s">
        <v>86</v>
      </c>
      <c r="AV180" s="13" t="s">
        <v>86</v>
      </c>
      <c r="AW180" s="13" t="s">
        <v>32</v>
      </c>
      <c r="AX180" s="13" t="s">
        <v>77</v>
      </c>
      <c r="AY180" s="157" t="s">
        <v>195</v>
      </c>
    </row>
    <row r="181" spans="2:65" s="14" customFormat="1" ht="10.199999999999999">
      <c r="B181" s="163"/>
      <c r="D181" s="150" t="s">
        <v>204</v>
      </c>
      <c r="E181" s="164" t="s">
        <v>1</v>
      </c>
      <c r="F181" s="165" t="s">
        <v>220</v>
      </c>
      <c r="H181" s="166">
        <v>288.39999999999998</v>
      </c>
      <c r="I181" s="167"/>
      <c r="L181" s="163"/>
      <c r="M181" s="168"/>
      <c r="T181" s="169"/>
      <c r="AT181" s="164" t="s">
        <v>204</v>
      </c>
      <c r="AU181" s="164" t="s">
        <v>86</v>
      </c>
      <c r="AV181" s="14" t="s">
        <v>202</v>
      </c>
      <c r="AW181" s="14" t="s">
        <v>32</v>
      </c>
      <c r="AX181" s="14" t="s">
        <v>84</v>
      </c>
      <c r="AY181" s="164" t="s">
        <v>195</v>
      </c>
    </row>
    <row r="182" spans="2:65" s="1" customFormat="1" ht="21.75" customHeight="1">
      <c r="B182" s="32"/>
      <c r="C182" s="136" t="s">
        <v>240</v>
      </c>
      <c r="D182" s="136" t="s">
        <v>197</v>
      </c>
      <c r="E182" s="137" t="s">
        <v>1440</v>
      </c>
      <c r="F182" s="138" t="s">
        <v>1441</v>
      </c>
      <c r="G182" s="139" t="s">
        <v>329</v>
      </c>
      <c r="H182" s="140">
        <v>288.39999999999998</v>
      </c>
      <c r="I182" s="141"/>
      <c r="J182" s="142">
        <f>ROUND(I182*H182,2)</f>
        <v>0</v>
      </c>
      <c r="K182" s="138" t="s">
        <v>201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202</v>
      </c>
      <c r="AT182" s="147" t="s">
        <v>197</v>
      </c>
      <c r="AU182" s="147" t="s">
        <v>86</v>
      </c>
      <c r="AY182" s="17" t="s">
        <v>195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84</v>
      </c>
      <c r="BK182" s="148">
        <f>ROUND(I182*H182,2)</f>
        <v>0</v>
      </c>
      <c r="BL182" s="17" t="s">
        <v>202</v>
      </c>
      <c r="BM182" s="147" t="s">
        <v>1442</v>
      </c>
    </row>
    <row r="183" spans="2:65" s="13" customFormat="1" ht="10.199999999999999">
      <c r="B183" s="156"/>
      <c r="D183" s="150" t="s">
        <v>204</v>
      </c>
      <c r="E183" s="157" t="s">
        <v>1</v>
      </c>
      <c r="F183" s="158" t="s">
        <v>1443</v>
      </c>
      <c r="H183" s="159">
        <v>288.39999999999998</v>
      </c>
      <c r="I183" s="160"/>
      <c r="L183" s="156"/>
      <c r="M183" s="161"/>
      <c r="T183" s="162"/>
      <c r="AT183" s="157" t="s">
        <v>204</v>
      </c>
      <c r="AU183" s="157" t="s">
        <v>86</v>
      </c>
      <c r="AV183" s="13" t="s">
        <v>86</v>
      </c>
      <c r="AW183" s="13" t="s">
        <v>32</v>
      </c>
      <c r="AX183" s="13" t="s">
        <v>84</v>
      </c>
      <c r="AY183" s="157" t="s">
        <v>195</v>
      </c>
    </row>
    <row r="184" spans="2:65" s="1" customFormat="1" ht="24.15" customHeight="1">
      <c r="B184" s="32"/>
      <c r="C184" s="136" t="s">
        <v>246</v>
      </c>
      <c r="D184" s="136" t="s">
        <v>197</v>
      </c>
      <c r="E184" s="137" t="s">
        <v>1444</v>
      </c>
      <c r="F184" s="138" t="s">
        <v>1445</v>
      </c>
      <c r="G184" s="139" t="s">
        <v>329</v>
      </c>
      <c r="H184" s="140">
        <v>57.68</v>
      </c>
      <c r="I184" s="141"/>
      <c r="J184" s="142">
        <f>ROUND(I184*H184,2)</f>
        <v>0</v>
      </c>
      <c r="K184" s="138" t="s">
        <v>201</v>
      </c>
      <c r="L184" s="32"/>
      <c r="M184" s="143" t="s">
        <v>1</v>
      </c>
      <c r="N184" s="144" t="s">
        <v>42</v>
      </c>
      <c r="P184" s="145">
        <f>O184*H184</f>
        <v>0</v>
      </c>
      <c r="Q184" s="145">
        <v>2.9999999999999997E-4</v>
      </c>
      <c r="R184" s="145">
        <f>Q184*H184</f>
        <v>1.7304E-2</v>
      </c>
      <c r="S184" s="145">
        <v>0</v>
      </c>
      <c r="T184" s="146">
        <f>S184*H184</f>
        <v>0</v>
      </c>
      <c r="AR184" s="147" t="s">
        <v>202</v>
      </c>
      <c r="AT184" s="147" t="s">
        <v>197</v>
      </c>
      <c r="AU184" s="147" t="s">
        <v>86</v>
      </c>
      <c r="AY184" s="17" t="s">
        <v>195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84</v>
      </c>
      <c r="BK184" s="148">
        <f>ROUND(I184*H184,2)</f>
        <v>0</v>
      </c>
      <c r="BL184" s="17" t="s">
        <v>202</v>
      </c>
      <c r="BM184" s="147" t="s">
        <v>1446</v>
      </c>
    </row>
    <row r="185" spans="2:65" s="13" customFormat="1" ht="10.199999999999999">
      <c r="B185" s="156"/>
      <c r="D185" s="150" t="s">
        <v>204</v>
      </c>
      <c r="E185" s="157" t="s">
        <v>1</v>
      </c>
      <c r="F185" s="158" t="s">
        <v>1447</v>
      </c>
      <c r="H185" s="159">
        <v>57.68</v>
      </c>
      <c r="I185" s="160"/>
      <c r="L185" s="156"/>
      <c r="M185" s="161"/>
      <c r="T185" s="162"/>
      <c r="AT185" s="157" t="s">
        <v>204</v>
      </c>
      <c r="AU185" s="157" t="s">
        <v>86</v>
      </c>
      <c r="AV185" s="13" t="s">
        <v>86</v>
      </c>
      <c r="AW185" s="13" t="s">
        <v>32</v>
      </c>
      <c r="AX185" s="13" t="s">
        <v>77</v>
      </c>
      <c r="AY185" s="157" t="s">
        <v>195</v>
      </c>
    </row>
    <row r="186" spans="2:65" s="14" customFormat="1" ht="10.199999999999999">
      <c r="B186" s="163"/>
      <c r="D186" s="150" t="s">
        <v>204</v>
      </c>
      <c r="E186" s="164" t="s">
        <v>1</v>
      </c>
      <c r="F186" s="165" t="s">
        <v>220</v>
      </c>
      <c r="H186" s="166">
        <v>57.68</v>
      </c>
      <c r="I186" s="167"/>
      <c r="L186" s="163"/>
      <c r="M186" s="168"/>
      <c r="T186" s="169"/>
      <c r="AT186" s="164" t="s">
        <v>204</v>
      </c>
      <c r="AU186" s="164" t="s">
        <v>86</v>
      </c>
      <c r="AV186" s="14" t="s">
        <v>202</v>
      </c>
      <c r="AW186" s="14" t="s">
        <v>32</v>
      </c>
      <c r="AX186" s="14" t="s">
        <v>84</v>
      </c>
      <c r="AY186" s="164" t="s">
        <v>195</v>
      </c>
    </row>
    <row r="187" spans="2:65" s="1" customFormat="1" ht="33" customHeight="1">
      <c r="B187" s="32"/>
      <c r="C187" s="136" t="s">
        <v>253</v>
      </c>
      <c r="D187" s="136" t="s">
        <v>197</v>
      </c>
      <c r="E187" s="137" t="s">
        <v>1448</v>
      </c>
      <c r="F187" s="138" t="s">
        <v>1449</v>
      </c>
      <c r="G187" s="139" t="s">
        <v>329</v>
      </c>
      <c r="H187" s="140">
        <v>57.68</v>
      </c>
      <c r="I187" s="141"/>
      <c r="J187" s="142">
        <f>ROUND(I187*H187,2)</f>
        <v>0</v>
      </c>
      <c r="K187" s="138" t="s">
        <v>201</v>
      </c>
      <c r="L187" s="32"/>
      <c r="M187" s="143" t="s">
        <v>1</v>
      </c>
      <c r="N187" s="144" t="s">
        <v>42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202</v>
      </c>
      <c r="AT187" s="147" t="s">
        <v>197</v>
      </c>
      <c r="AU187" s="147" t="s">
        <v>86</v>
      </c>
      <c r="AY187" s="17" t="s">
        <v>195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84</v>
      </c>
      <c r="BK187" s="148">
        <f>ROUND(I187*H187,2)</f>
        <v>0</v>
      </c>
      <c r="BL187" s="17" t="s">
        <v>202</v>
      </c>
      <c r="BM187" s="147" t="s">
        <v>1450</v>
      </c>
    </row>
    <row r="188" spans="2:65" s="13" customFormat="1" ht="10.199999999999999">
      <c r="B188" s="156"/>
      <c r="D188" s="150" t="s">
        <v>204</v>
      </c>
      <c r="E188" s="157" t="s">
        <v>1</v>
      </c>
      <c r="F188" s="158" t="s">
        <v>1451</v>
      </c>
      <c r="H188" s="159">
        <v>57.68</v>
      </c>
      <c r="I188" s="160"/>
      <c r="L188" s="156"/>
      <c r="M188" s="161"/>
      <c r="T188" s="162"/>
      <c r="AT188" s="157" t="s">
        <v>204</v>
      </c>
      <c r="AU188" s="157" t="s">
        <v>86</v>
      </c>
      <c r="AV188" s="13" t="s">
        <v>86</v>
      </c>
      <c r="AW188" s="13" t="s">
        <v>32</v>
      </c>
      <c r="AX188" s="13" t="s">
        <v>84</v>
      </c>
      <c r="AY188" s="157" t="s">
        <v>195</v>
      </c>
    </row>
    <row r="189" spans="2:65" s="1" customFormat="1" ht="24.15" customHeight="1">
      <c r="B189" s="32"/>
      <c r="C189" s="136" t="s">
        <v>257</v>
      </c>
      <c r="D189" s="136" t="s">
        <v>197</v>
      </c>
      <c r="E189" s="137" t="s">
        <v>1452</v>
      </c>
      <c r="F189" s="138" t="s">
        <v>1453</v>
      </c>
      <c r="G189" s="139" t="s">
        <v>329</v>
      </c>
      <c r="H189" s="140">
        <v>230.72</v>
      </c>
      <c r="I189" s="141"/>
      <c r="J189" s="142">
        <f>ROUND(I189*H189,2)</f>
        <v>0</v>
      </c>
      <c r="K189" s="138" t="s">
        <v>201</v>
      </c>
      <c r="L189" s="32"/>
      <c r="M189" s="143" t="s">
        <v>1</v>
      </c>
      <c r="N189" s="144" t="s">
        <v>42</v>
      </c>
      <c r="P189" s="145">
        <f>O189*H189</f>
        <v>0</v>
      </c>
      <c r="Q189" s="145">
        <v>2.1000000000000001E-4</v>
      </c>
      <c r="R189" s="145">
        <f>Q189*H189</f>
        <v>4.84512E-2</v>
      </c>
      <c r="S189" s="145">
        <v>0</v>
      </c>
      <c r="T189" s="146">
        <f>S189*H189</f>
        <v>0</v>
      </c>
      <c r="AR189" s="147" t="s">
        <v>202</v>
      </c>
      <c r="AT189" s="147" t="s">
        <v>197</v>
      </c>
      <c r="AU189" s="147" t="s">
        <v>86</v>
      </c>
      <c r="AY189" s="17" t="s">
        <v>195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84</v>
      </c>
      <c r="BK189" s="148">
        <f>ROUND(I189*H189,2)</f>
        <v>0</v>
      </c>
      <c r="BL189" s="17" t="s">
        <v>202</v>
      </c>
      <c r="BM189" s="147" t="s">
        <v>1454</v>
      </c>
    </row>
    <row r="190" spans="2:65" s="13" customFormat="1" ht="10.199999999999999">
      <c r="B190" s="156"/>
      <c r="D190" s="150" t="s">
        <v>204</v>
      </c>
      <c r="E190" s="157" t="s">
        <v>1</v>
      </c>
      <c r="F190" s="158" t="s">
        <v>1455</v>
      </c>
      <c r="H190" s="159">
        <v>230.72</v>
      </c>
      <c r="I190" s="160"/>
      <c r="L190" s="156"/>
      <c r="M190" s="161"/>
      <c r="T190" s="162"/>
      <c r="AT190" s="157" t="s">
        <v>204</v>
      </c>
      <c r="AU190" s="157" t="s">
        <v>86</v>
      </c>
      <c r="AV190" s="13" t="s">
        <v>86</v>
      </c>
      <c r="AW190" s="13" t="s">
        <v>32</v>
      </c>
      <c r="AX190" s="13" t="s">
        <v>84</v>
      </c>
      <c r="AY190" s="157" t="s">
        <v>195</v>
      </c>
    </row>
    <row r="191" spans="2:65" s="1" customFormat="1" ht="24.15" customHeight="1">
      <c r="B191" s="32"/>
      <c r="C191" s="136" t="s">
        <v>262</v>
      </c>
      <c r="D191" s="136" t="s">
        <v>197</v>
      </c>
      <c r="E191" s="137" t="s">
        <v>1456</v>
      </c>
      <c r="F191" s="138" t="s">
        <v>1457</v>
      </c>
      <c r="G191" s="139" t="s">
        <v>329</v>
      </c>
      <c r="H191" s="140">
        <v>230.72</v>
      </c>
      <c r="I191" s="141"/>
      <c r="J191" s="142">
        <f>ROUND(I191*H191,2)</f>
        <v>0</v>
      </c>
      <c r="K191" s="138" t="s">
        <v>201</v>
      </c>
      <c r="L191" s="32"/>
      <c r="M191" s="143" t="s">
        <v>1</v>
      </c>
      <c r="N191" s="144" t="s">
        <v>42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202</v>
      </c>
      <c r="AT191" s="147" t="s">
        <v>197</v>
      </c>
      <c r="AU191" s="147" t="s">
        <v>86</v>
      </c>
      <c r="AY191" s="17" t="s">
        <v>195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84</v>
      </c>
      <c r="BK191" s="148">
        <f>ROUND(I191*H191,2)</f>
        <v>0</v>
      </c>
      <c r="BL191" s="17" t="s">
        <v>202</v>
      </c>
      <c r="BM191" s="147" t="s">
        <v>1458</v>
      </c>
    </row>
    <row r="192" spans="2:65" s="13" customFormat="1" ht="10.199999999999999">
      <c r="B192" s="156"/>
      <c r="D192" s="150" t="s">
        <v>204</v>
      </c>
      <c r="E192" s="157" t="s">
        <v>1</v>
      </c>
      <c r="F192" s="158" t="s">
        <v>1459</v>
      </c>
      <c r="H192" s="159">
        <v>230.72</v>
      </c>
      <c r="I192" s="160"/>
      <c r="L192" s="156"/>
      <c r="M192" s="161"/>
      <c r="T192" s="162"/>
      <c r="AT192" s="157" t="s">
        <v>204</v>
      </c>
      <c r="AU192" s="157" t="s">
        <v>86</v>
      </c>
      <c r="AV192" s="13" t="s">
        <v>86</v>
      </c>
      <c r="AW192" s="13" t="s">
        <v>32</v>
      </c>
      <c r="AX192" s="13" t="s">
        <v>84</v>
      </c>
      <c r="AY192" s="157" t="s">
        <v>195</v>
      </c>
    </row>
    <row r="193" spans="2:65" s="1" customFormat="1" ht="16.5" customHeight="1">
      <c r="B193" s="32"/>
      <c r="C193" s="136" t="s">
        <v>270</v>
      </c>
      <c r="D193" s="136" t="s">
        <v>197</v>
      </c>
      <c r="E193" s="137" t="s">
        <v>1460</v>
      </c>
      <c r="F193" s="138" t="s">
        <v>1461</v>
      </c>
      <c r="G193" s="139" t="s">
        <v>200</v>
      </c>
      <c r="H193" s="140">
        <v>193.34</v>
      </c>
      <c r="I193" s="141"/>
      <c r="J193" s="142">
        <f>ROUND(I193*H193,2)</f>
        <v>0</v>
      </c>
      <c r="K193" s="138" t="s">
        <v>201</v>
      </c>
      <c r="L193" s="32"/>
      <c r="M193" s="143" t="s">
        <v>1</v>
      </c>
      <c r="N193" s="144" t="s">
        <v>42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202</v>
      </c>
      <c r="AT193" s="147" t="s">
        <v>197</v>
      </c>
      <c r="AU193" s="147" t="s">
        <v>86</v>
      </c>
      <c r="AY193" s="17" t="s">
        <v>195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84</v>
      </c>
      <c r="BK193" s="148">
        <f>ROUND(I193*H193,2)</f>
        <v>0</v>
      </c>
      <c r="BL193" s="17" t="s">
        <v>202</v>
      </c>
      <c r="BM193" s="147" t="s">
        <v>1462</v>
      </c>
    </row>
    <row r="194" spans="2:65" s="12" customFormat="1" ht="10.199999999999999">
      <c r="B194" s="149"/>
      <c r="D194" s="150" t="s">
        <v>204</v>
      </c>
      <c r="E194" s="151" t="s">
        <v>1</v>
      </c>
      <c r="F194" s="152" t="s">
        <v>1463</v>
      </c>
      <c r="H194" s="151" t="s">
        <v>1</v>
      </c>
      <c r="I194" s="153"/>
      <c r="L194" s="149"/>
      <c r="M194" s="154"/>
      <c r="T194" s="155"/>
      <c r="AT194" s="151" t="s">
        <v>204</v>
      </c>
      <c r="AU194" s="151" t="s">
        <v>86</v>
      </c>
      <c r="AV194" s="12" t="s">
        <v>84</v>
      </c>
      <c r="AW194" s="12" t="s">
        <v>32</v>
      </c>
      <c r="AX194" s="12" t="s">
        <v>77</v>
      </c>
      <c r="AY194" s="151" t="s">
        <v>195</v>
      </c>
    </row>
    <row r="195" spans="2:65" s="13" customFormat="1" ht="10.199999999999999">
      <c r="B195" s="156"/>
      <c r="D195" s="150" t="s">
        <v>204</v>
      </c>
      <c r="E195" s="157" t="s">
        <v>1</v>
      </c>
      <c r="F195" s="158" t="s">
        <v>1464</v>
      </c>
      <c r="H195" s="159">
        <v>193.34</v>
      </c>
      <c r="I195" s="160"/>
      <c r="L195" s="156"/>
      <c r="M195" s="161"/>
      <c r="T195" s="162"/>
      <c r="AT195" s="157" t="s">
        <v>204</v>
      </c>
      <c r="AU195" s="157" t="s">
        <v>86</v>
      </c>
      <c r="AV195" s="13" t="s">
        <v>86</v>
      </c>
      <c r="AW195" s="13" t="s">
        <v>32</v>
      </c>
      <c r="AX195" s="13" t="s">
        <v>84</v>
      </c>
      <c r="AY195" s="157" t="s">
        <v>195</v>
      </c>
    </row>
    <row r="196" spans="2:65" s="1" customFormat="1" ht="33" customHeight="1">
      <c r="B196" s="32"/>
      <c r="C196" s="136" t="s">
        <v>287</v>
      </c>
      <c r="D196" s="136" t="s">
        <v>197</v>
      </c>
      <c r="E196" s="137" t="s">
        <v>1465</v>
      </c>
      <c r="F196" s="138" t="s">
        <v>1466</v>
      </c>
      <c r="G196" s="139" t="s">
        <v>214</v>
      </c>
      <c r="H196" s="140">
        <v>100.848</v>
      </c>
      <c r="I196" s="141"/>
      <c r="J196" s="142">
        <f>ROUND(I196*H196,2)</f>
        <v>0</v>
      </c>
      <c r="K196" s="138" t="s">
        <v>201</v>
      </c>
      <c r="L196" s="32"/>
      <c r="M196" s="143" t="s">
        <v>1</v>
      </c>
      <c r="N196" s="144" t="s">
        <v>42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202</v>
      </c>
      <c r="AT196" s="147" t="s">
        <v>197</v>
      </c>
      <c r="AU196" s="147" t="s">
        <v>86</v>
      </c>
      <c r="AY196" s="17" t="s">
        <v>195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84</v>
      </c>
      <c r="BK196" s="148">
        <f>ROUND(I196*H196,2)</f>
        <v>0</v>
      </c>
      <c r="BL196" s="17" t="s">
        <v>202</v>
      </c>
      <c r="BM196" s="147" t="s">
        <v>1467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1468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3" customFormat="1" ht="10.199999999999999">
      <c r="B198" s="156"/>
      <c r="D198" s="150" t="s">
        <v>204</v>
      </c>
      <c r="E198" s="157" t="s">
        <v>1</v>
      </c>
      <c r="F198" s="158" t="s">
        <v>1469</v>
      </c>
      <c r="H198" s="159">
        <v>51.328000000000003</v>
      </c>
      <c r="I198" s="160"/>
      <c r="L198" s="156"/>
      <c r="M198" s="161"/>
      <c r="T198" s="162"/>
      <c r="AT198" s="157" t="s">
        <v>204</v>
      </c>
      <c r="AU198" s="157" t="s">
        <v>86</v>
      </c>
      <c r="AV198" s="13" t="s">
        <v>86</v>
      </c>
      <c r="AW198" s="13" t="s">
        <v>32</v>
      </c>
      <c r="AX198" s="13" t="s">
        <v>77</v>
      </c>
      <c r="AY198" s="157" t="s">
        <v>195</v>
      </c>
    </row>
    <row r="199" spans="2:65" s="12" customFormat="1" ht="10.199999999999999">
      <c r="B199" s="149"/>
      <c r="D199" s="150" t="s">
        <v>204</v>
      </c>
      <c r="E199" s="151" t="s">
        <v>1</v>
      </c>
      <c r="F199" s="152" t="s">
        <v>1470</v>
      </c>
      <c r="H199" s="151" t="s">
        <v>1</v>
      </c>
      <c r="I199" s="153"/>
      <c r="L199" s="149"/>
      <c r="M199" s="154"/>
      <c r="T199" s="155"/>
      <c r="AT199" s="151" t="s">
        <v>204</v>
      </c>
      <c r="AU199" s="151" t="s">
        <v>86</v>
      </c>
      <c r="AV199" s="12" t="s">
        <v>84</v>
      </c>
      <c r="AW199" s="12" t="s">
        <v>32</v>
      </c>
      <c r="AX199" s="12" t="s">
        <v>77</v>
      </c>
      <c r="AY199" s="151" t="s">
        <v>195</v>
      </c>
    </row>
    <row r="200" spans="2:65" s="13" customFormat="1" ht="10.199999999999999">
      <c r="B200" s="156"/>
      <c r="D200" s="150" t="s">
        <v>204</v>
      </c>
      <c r="E200" s="157" t="s">
        <v>1</v>
      </c>
      <c r="F200" s="158" t="s">
        <v>1471</v>
      </c>
      <c r="H200" s="159">
        <v>42.56</v>
      </c>
      <c r="I200" s="160"/>
      <c r="L200" s="156"/>
      <c r="M200" s="161"/>
      <c r="T200" s="162"/>
      <c r="AT200" s="157" t="s">
        <v>204</v>
      </c>
      <c r="AU200" s="157" t="s">
        <v>86</v>
      </c>
      <c r="AV200" s="13" t="s">
        <v>86</v>
      </c>
      <c r="AW200" s="13" t="s">
        <v>32</v>
      </c>
      <c r="AX200" s="13" t="s">
        <v>77</v>
      </c>
      <c r="AY200" s="157" t="s">
        <v>195</v>
      </c>
    </row>
    <row r="201" spans="2:65" s="12" customFormat="1" ht="10.199999999999999">
      <c r="B201" s="149"/>
      <c r="D201" s="150" t="s">
        <v>204</v>
      </c>
      <c r="E201" s="151" t="s">
        <v>1</v>
      </c>
      <c r="F201" s="152" t="s">
        <v>1472</v>
      </c>
      <c r="H201" s="151" t="s">
        <v>1</v>
      </c>
      <c r="I201" s="153"/>
      <c r="L201" s="149"/>
      <c r="M201" s="154"/>
      <c r="T201" s="155"/>
      <c r="AT201" s="151" t="s">
        <v>204</v>
      </c>
      <c r="AU201" s="151" t="s">
        <v>86</v>
      </c>
      <c r="AV201" s="12" t="s">
        <v>84</v>
      </c>
      <c r="AW201" s="12" t="s">
        <v>32</v>
      </c>
      <c r="AX201" s="12" t="s">
        <v>77</v>
      </c>
      <c r="AY201" s="151" t="s">
        <v>195</v>
      </c>
    </row>
    <row r="202" spans="2:65" s="13" customFormat="1" ht="10.199999999999999">
      <c r="B202" s="156"/>
      <c r="D202" s="150" t="s">
        <v>204</v>
      </c>
      <c r="E202" s="157" t="s">
        <v>1</v>
      </c>
      <c r="F202" s="158" t="s">
        <v>1473</v>
      </c>
      <c r="H202" s="159">
        <v>6.96</v>
      </c>
      <c r="I202" s="160"/>
      <c r="L202" s="156"/>
      <c r="M202" s="161"/>
      <c r="T202" s="162"/>
      <c r="AT202" s="157" t="s">
        <v>204</v>
      </c>
      <c r="AU202" s="157" t="s">
        <v>86</v>
      </c>
      <c r="AV202" s="13" t="s">
        <v>86</v>
      </c>
      <c r="AW202" s="13" t="s">
        <v>32</v>
      </c>
      <c r="AX202" s="13" t="s">
        <v>77</v>
      </c>
      <c r="AY202" s="157" t="s">
        <v>195</v>
      </c>
    </row>
    <row r="203" spans="2:65" s="14" customFormat="1" ht="10.199999999999999">
      <c r="B203" s="163"/>
      <c r="D203" s="150" t="s">
        <v>204</v>
      </c>
      <c r="E203" s="164" t="s">
        <v>1</v>
      </c>
      <c r="F203" s="165" t="s">
        <v>220</v>
      </c>
      <c r="H203" s="166">
        <v>100.848</v>
      </c>
      <c r="I203" s="167"/>
      <c r="L203" s="163"/>
      <c r="M203" s="168"/>
      <c r="T203" s="169"/>
      <c r="AT203" s="164" t="s">
        <v>204</v>
      </c>
      <c r="AU203" s="164" t="s">
        <v>86</v>
      </c>
      <c r="AV203" s="14" t="s">
        <v>202</v>
      </c>
      <c r="AW203" s="14" t="s">
        <v>32</v>
      </c>
      <c r="AX203" s="14" t="s">
        <v>84</v>
      </c>
      <c r="AY203" s="164" t="s">
        <v>195</v>
      </c>
    </row>
    <row r="204" spans="2:65" s="1" customFormat="1" ht="37.799999999999997" customHeight="1">
      <c r="B204" s="32"/>
      <c r="C204" s="136" t="s">
        <v>8</v>
      </c>
      <c r="D204" s="136" t="s">
        <v>197</v>
      </c>
      <c r="E204" s="137" t="s">
        <v>590</v>
      </c>
      <c r="F204" s="138" t="s">
        <v>591</v>
      </c>
      <c r="G204" s="139" t="s">
        <v>214</v>
      </c>
      <c r="H204" s="140">
        <v>55.192</v>
      </c>
      <c r="I204" s="141"/>
      <c r="J204" s="142">
        <f>ROUND(I204*H204,2)</f>
        <v>0</v>
      </c>
      <c r="K204" s="138" t="s">
        <v>201</v>
      </c>
      <c r="L204" s="32"/>
      <c r="M204" s="143" t="s">
        <v>1</v>
      </c>
      <c r="N204" s="144" t="s">
        <v>42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202</v>
      </c>
      <c r="AT204" s="147" t="s">
        <v>197</v>
      </c>
      <c r="AU204" s="147" t="s">
        <v>86</v>
      </c>
      <c r="AY204" s="17" t="s">
        <v>195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84</v>
      </c>
      <c r="BK204" s="148">
        <f>ROUND(I204*H204,2)</f>
        <v>0</v>
      </c>
      <c r="BL204" s="17" t="s">
        <v>202</v>
      </c>
      <c r="BM204" s="147" t="s">
        <v>1474</v>
      </c>
    </row>
    <row r="205" spans="2:65" s="12" customFormat="1" ht="20.399999999999999">
      <c r="B205" s="149"/>
      <c r="D205" s="150" t="s">
        <v>204</v>
      </c>
      <c r="E205" s="151" t="s">
        <v>1</v>
      </c>
      <c r="F205" s="152" t="s">
        <v>1475</v>
      </c>
      <c r="H205" s="151" t="s">
        <v>1</v>
      </c>
      <c r="I205" s="153"/>
      <c r="L205" s="149"/>
      <c r="M205" s="154"/>
      <c r="T205" s="155"/>
      <c r="AT205" s="151" t="s">
        <v>204</v>
      </c>
      <c r="AU205" s="151" t="s">
        <v>86</v>
      </c>
      <c r="AV205" s="12" t="s">
        <v>84</v>
      </c>
      <c r="AW205" s="12" t="s">
        <v>32</v>
      </c>
      <c r="AX205" s="12" t="s">
        <v>77</v>
      </c>
      <c r="AY205" s="151" t="s">
        <v>195</v>
      </c>
    </row>
    <row r="206" spans="2:65" s="13" customFormat="1" ht="10.199999999999999">
      <c r="B206" s="156"/>
      <c r="D206" s="150" t="s">
        <v>204</v>
      </c>
      <c r="E206" s="157" t="s">
        <v>1</v>
      </c>
      <c r="F206" s="158" t="s">
        <v>1476</v>
      </c>
      <c r="H206" s="159">
        <v>55.192</v>
      </c>
      <c r="I206" s="160"/>
      <c r="L206" s="156"/>
      <c r="M206" s="161"/>
      <c r="T206" s="162"/>
      <c r="AT206" s="157" t="s">
        <v>204</v>
      </c>
      <c r="AU206" s="157" t="s">
        <v>86</v>
      </c>
      <c r="AV206" s="13" t="s">
        <v>86</v>
      </c>
      <c r="AW206" s="13" t="s">
        <v>32</v>
      </c>
      <c r="AX206" s="13" t="s">
        <v>84</v>
      </c>
      <c r="AY206" s="157" t="s">
        <v>195</v>
      </c>
    </row>
    <row r="207" spans="2:65" s="1" customFormat="1" ht="24.15" customHeight="1">
      <c r="B207" s="32"/>
      <c r="C207" s="136" t="s">
        <v>300</v>
      </c>
      <c r="D207" s="136" t="s">
        <v>197</v>
      </c>
      <c r="E207" s="137" t="s">
        <v>231</v>
      </c>
      <c r="F207" s="138" t="s">
        <v>1477</v>
      </c>
      <c r="G207" s="139" t="s">
        <v>214</v>
      </c>
      <c r="H207" s="140">
        <v>55.192</v>
      </c>
      <c r="I207" s="141"/>
      <c r="J207" s="142">
        <f>ROUND(I207*H207,2)</f>
        <v>0</v>
      </c>
      <c r="K207" s="138" t="s">
        <v>249</v>
      </c>
      <c r="L207" s="32"/>
      <c r="M207" s="143" t="s">
        <v>1</v>
      </c>
      <c r="N207" s="144" t="s">
        <v>42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202</v>
      </c>
      <c r="AT207" s="147" t="s">
        <v>197</v>
      </c>
      <c r="AU207" s="147" t="s">
        <v>86</v>
      </c>
      <c r="AY207" s="17" t="s">
        <v>195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84</v>
      </c>
      <c r="BK207" s="148">
        <f>ROUND(I207*H207,2)</f>
        <v>0</v>
      </c>
      <c r="BL207" s="17" t="s">
        <v>202</v>
      </c>
      <c r="BM207" s="147" t="s">
        <v>1478</v>
      </c>
    </row>
    <row r="208" spans="2:65" s="13" customFormat="1" ht="10.199999999999999">
      <c r="B208" s="156"/>
      <c r="D208" s="150" t="s">
        <v>204</v>
      </c>
      <c r="E208" s="157" t="s">
        <v>1</v>
      </c>
      <c r="F208" s="158" t="s">
        <v>1476</v>
      </c>
      <c r="H208" s="159">
        <v>55.192</v>
      </c>
      <c r="I208" s="160"/>
      <c r="L208" s="156"/>
      <c r="M208" s="161"/>
      <c r="T208" s="162"/>
      <c r="AT208" s="157" t="s">
        <v>204</v>
      </c>
      <c r="AU208" s="157" t="s">
        <v>86</v>
      </c>
      <c r="AV208" s="13" t="s">
        <v>86</v>
      </c>
      <c r="AW208" s="13" t="s">
        <v>32</v>
      </c>
      <c r="AX208" s="13" t="s">
        <v>84</v>
      </c>
      <c r="AY208" s="157" t="s">
        <v>195</v>
      </c>
    </row>
    <row r="209" spans="2:65" s="1" customFormat="1" ht="24.15" customHeight="1">
      <c r="B209" s="32"/>
      <c r="C209" s="136" t="s">
        <v>306</v>
      </c>
      <c r="D209" s="136" t="s">
        <v>197</v>
      </c>
      <c r="E209" s="137" t="s">
        <v>1479</v>
      </c>
      <c r="F209" s="138" t="s">
        <v>1480</v>
      </c>
      <c r="G209" s="139" t="s">
        <v>214</v>
      </c>
      <c r="H209" s="140">
        <v>55.192</v>
      </c>
      <c r="I209" s="141"/>
      <c r="J209" s="142">
        <f>ROUND(I209*H209,2)</f>
        <v>0</v>
      </c>
      <c r="K209" s="138" t="s">
        <v>201</v>
      </c>
      <c r="L209" s="32"/>
      <c r="M209" s="143" t="s">
        <v>1</v>
      </c>
      <c r="N209" s="144" t="s">
        <v>42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202</v>
      </c>
      <c r="AT209" s="147" t="s">
        <v>197</v>
      </c>
      <c r="AU209" s="147" t="s">
        <v>86</v>
      </c>
      <c r="AY209" s="17" t="s">
        <v>195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84</v>
      </c>
      <c r="BK209" s="148">
        <f>ROUND(I209*H209,2)</f>
        <v>0</v>
      </c>
      <c r="BL209" s="17" t="s">
        <v>202</v>
      </c>
      <c r="BM209" s="147" t="s">
        <v>1481</v>
      </c>
    </row>
    <row r="210" spans="2:65" s="12" customFormat="1" ht="10.199999999999999">
      <c r="B210" s="149"/>
      <c r="D210" s="150" t="s">
        <v>204</v>
      </c>
      <c r="E210" s="151" t="s">
        <v>1</v>
      </c>
      <c r="F210" s="152" t="s">
        <v>1482</v>
      </c>
      <c r="H210" s="151" t="s">
        <v>1</v>
      </c>
      <c r="I210" s="153"/>
      <c r="L210" s="149"/>
      <c r="M210" s="154"/>
      <c r="T210" s="155"/>
      <c r="AT210" s="151" t="s">
        <v>204</v>
      </c>
      <c r="AU210" s="151" t="s">
        <v>86</v>
      </c>
      <c r="AV210" s="12" t="s">
        <v>84</v>
      </c>
      <c r="AW210" s="12" t="s">
        <v>32</v>
      </c>
      <c r="AX210" s="12" t="s">
        <v>77</v>
      </c>
      <c r="AY210" s="151" t="s">
        <v>195</v>
      </c>
    </row>
    <row r="211" spans="2:65" s="12" customFormat="1" ht="10.199999999999999">
      <c r="B211" s="149"/>
      <c r="D211" s="150" t="s">
        <v>204</v>
      </c>
      <c r="E211" s="151" t="s">
        <v>1</v>
      </c>
      <c r="F211" s="152" t="s">
        <v>1483</v>
      </c>
      <c r="H211" s="151" t="s">
        <v>1</v>
      </c>
      <c r="I211" s="153"/>
      <c r="L211" s="149"/>
      <c r="M211" s="154"/>
      <c r="T211" s="155"/>
      <c r="AT211" s="151" t="s">
        <v>204</v>
      </c>
      <c r="AU211" s="151" t="s">
        <v>86</v>
      </c>
      <c r="AV211" s="12" t="s">
        <v>84</v>
      </c>
      <c r="AW211" s="12" t="s">
        <v>32</v>
      </c>
      <c r="AX211" s="12" t="s">
        <v>77</v>
      </c>
      <c r="AY211" s="151" t="s">
        <v>195</v>
      </c>
    </row>
    <row r="212" spans="2:65" s="13" customFormat="1" ht="10.199999999999999">
      <c r="B212" s="156"/>
      <c r="D212" s="150" t="s">
        <v>204</v>
      </c>
      <c r="E212" s="157" t="s">
        <v>1</v>
      </c>
      <c r="F212" s="158" t="s">
        <v>1484</v>
      </c>
      <c r="H212" s="159">
        <v>32.08</v>
      </c>
      <c r="I212" s="160"/>
      <c r="L212" s="156"/>
      <c r="M212" s="161"/>
      <c r="T212" s="162"/>
      <c r="AT212" s="157" t="s">
        <v>204</v>
      </c>
      <c r="AU212" s="157" t="s">
        <v>86</v>
      </c>
      <c r="AV212" s="13" t="s">
        <v>86</v>
      </c>
      <c r="AW212" s="13" t="s">
        <v>32</v>
      </c>
      <c r="AX212" s="13" t="s">
        <v>77</v>
      </c>
      <c r="AY212" s="157" t="s">
        <v>195</v>
      </c>
    </row>
    <row r="213" spans="2:65" s="12" customFormat="1" ht="10.199999999999999">
      <c r="B213" s="149"/>
      <c r="D213" s="150" t="s">
        <v>204</v>
      </c>
      <c r="E213" s="151" t="s">
        <v>1</v>
      </c>
      <c r="F213" s="152" t="s">
        <v>1485</v>
      </c>
      <c r="H213" s="151" t="s">
        <v>1</v>
      </c>
      <c r="I213" s="153"/>
      <c r="L213" s="149"/>
      <c r="M213" s="154"/>
      <c r="T213" s="155"/>
      <c r="AT213" s="151" t="s">
        <v>204</v>
      </c>
      <c r="AU213" s="151" t="s">
        <v>86</v>
      </c>
      <c r="AV213" s="12" t="s">
        <v>84</v>
      </c>
      <c r="AW213" s="12" t="s">
        <v>32</v>
      </c>
      <c r="AX213" s="12" t="s">
        <v>77</v>
      </c>
      <c r="AY213" s="151" t="s">
        <v>195</v>
      </c>
    </row>
    <row r="214" spans="2:65" s="13" customFormat="1" ht="10.199999999999999">
      <c r="B214" s="156"/>
      <c r="D214" s="150" t="s">
        <v>204</v>
      </c>
      <c r="E214" s="157" t="s">
        <v>1</v>
      </c>
      <c r="F214" s="158" t="s">
        <v>1486</v>
      </c>
      <c r="H214" s="159">
        <v>18.239999999999998</v>
      </c>
      <c r="I214" s="160"/>
      <c r="L214" s="156"/>
      <c r="M214" s="161"/>
      <c r="T214" s="162"/>
      <c r="AT214" s="157" t="s">
        <v>204</v>
      </c>
      <c r="AU214" s="157" t="s">
        <v>86</v>
      </c>
      <c r="AV214" s="13" t="s">
        <v>86</v>
      </c>
      <c r="AW214" s="13" t="s">
        <v>32</v>
      </c>
      <c r="AX214" s="13" t="s">
        <v>77</v>
      </c>
      <c r="AY214" s="157" t="s">
        <v>195</v>
      </c>
    </row>
    <row r="215" spans="2:65" s="12" customFormat="1" ht="10.199999999999999">
      <c r="B215" s="149"/>
      <c r="D215" s="150" t="s">
        <v>204</v>
      </c>
      <c r="E215" s="151" t="s">
        <v>1</v>
      </c>
      <c r="F215" s="152" t="s">
        <v>1472</v>
      </c>
      <c r="H215" s="151" t="s">
        <v>1</v>
      </c>
      <c r="I215" s="153"/>
      <c r="L215" s="149"/>
      <c r="M215" s="154"/>
      <c r="T215" s="155"/>
      <c r="AT215" s="151" t="s">
        <v>204</v>
      </c>
      <c r="AU215" s="151" t="s">
        <v>86</v>
      </c>
      <c r="AV215" s="12" t="s">
        <v>84</v>
      </c>
      <c r="AW215" s="12" t="s">
        <v>32</v>
      </c>
      <c r="AX215" s="12" t="s">
        <v>77</v>
      </c>
      <c r="AY215" s="151" t="s">
        <v>195</v>
      </c>
    </row>
    <row r="216" spans="2:65" s="13" customFormat="1" ht="10.199999999999999">
      <c r="B216" s="156"/>
      <c r="D216" s="150" t="s">
        <v>204</v>
      </c>
      <c r="E216" s="157" t="s">
        <v>1</v>
      </c>
      <c r="F216" s="158" t="s">
        <v>1487</v>
      </c>
      <c r="H216" s="159">
        <v>4.8719999999999999</v>
      </c>
      <c r="I216" s="160"/>
      <c r="L216" s="156"/>
      <c r="M216" s="161"/>
      <c r="T216" s="162"/>
      <c r="AT216" s="157" t="s">
        <v>204</v>
      </c>
      <c r="AU216" s="157" t="s">
        <v>86</v>
      </c>
      <c r="AV216" s="13" t="s">
        <v>86</v>
      </c>
      <c r="AW216" s="13" t="s">
        <v>32</v>
      </c>
      <c r="AX216" s="13" t="s">
        <v>77</v>
      </c>
      <c r="AY216" s="157" t="s">
        <v>195</v>
      </c>
    </row>
    <row r="217" spans="2:65" s="14" customFormat="1" ht="10.199999999999999">
      <c r="B217" s="163"/>
      <c r="D217" s="150" t="s">
        <v>204</v>
      </c>
      <c r="E217" s="164" t="s">
        <v>1</v>
      </c>
      <c r="F217" s="165" t="s">
        <v>220</v>
      </c>
      <c r="H217" s="166">
        <v>55.192</v>
      </c>
      <c r="I217" s="167"/>
      <c r="L217" s="163"/>
      <c r="M217" s="168"/>
      <c r="T217" s="169"/>
      <c r="AT217" s="164" t="s">
        <v>204</v>
      </c>
      <c r="AU217" s="164" t="s">
        <v>86</v>
      </c>
      <c r="AV217" s="14" t="s">
        <v>202</v>
      </c>
      <c r="AW217" s="14" t="s">
        <v>32</v>
      </c>
      <c r="AX217" s="14" t="s">
        <v>84</v>
      </c>
      <c r="AY217" s="164" t="s">
        <v>195</v>
      </c>
    </row>
    <row r="218" spans="2:65" s="1" customFormat="1" ht="24.15" customHeight="1">
      <c r="B218" s="32"/>
      <c r="C218" s="136" t="s">
        <v>311</v>
      </c>
      <c r="D218" s="136" t="s">
        <v>197</v>
      </c>
      <c r="E218" s="137" t="s">
        <v>1488</v>
      </c>
      <c r="F218" s="138" t="s">
        <v>1489</v>
      </c>
      <c r="G218" s="139" t="s">
        <v>200</v>
      </c>
      <c r="H218" s="140">
        <v>193.34</v>
      </c>
      <c r="I218" s="141"/>
      <c r="J218" s="142">
        <f>ROUND(I218*H218,2)</f>
        <v>0</v>
      </c>
      <c r="K218" s="138" t="s">
        <v>201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202</v>
      </c>
      <c r="AT218" s="147" t="s">
        <v>197</v>
      </c>
      <c r="AU218" s="147" t="s">
        <v>86</v>
      </c>
      <c r="AY218" s="17" t="s">
        <v>195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84</v>
      </c>
      <c r="BK218" s="148">
        <f>ROUND(I218*H218,2)</f>
        <v>0</v>
      </c>
      <c r="BL218" s="17" t="s">
        <v>202</v>
      </c>
      <c r="BM218" s="147" t="s">
        <v>1490</v>
      </c>
    </row>
    <row r="219" spans="2:65" s="12" customFormat="1" ht="10.199999999999999">
      <c r="B219" s="149"/>
      <c r="D219" s="150" t="s">
        <v>204</v>
      </c>
      <c r="E219" s="151" t="s">
        <v>1</v>
      </c>
      <c r="F219" s="152" t="s">
        <v>1491</v>
      </c>
      <c r="H219" s="151" t="s">
        <v>1</v>
      </c>
      <c r="I219" s="153"/>
      <c r="L219" s="149"/>
      <c r="M219" s="154"/>
      <c r="T219" s="155"/>
      <c r="AT219" s="151" t="s">
        <v>204</v>
      </c>
      <c r="AU219" s="151" t="s">
        <v>86</v>
      </c>
      <c r="AV219" s="12" t="s">
        <v>84</v>
      </c>
      <c r="AW219" s="12" t="s">
        <v>32</v>
      </c>
      <c r="AX219" s="12" t="s">
        <v>77</v>
      </c>
      <c r="AY219" s="151" t="s">
        <v>195</v>
      </c>
    </row>
    <row r="220" spans="2:65" s="13" customFormat="1" ht="10.199999999999999">
      <c r="B220" s="156"/>
      <c r="D220" s="150" t="s">
        <v>204</v>
      </c>
      <c r="E220" s="157" t="s">
        <v>1</v>
      </c>
      <c r="F220" s="158" t="s">
        <v>1464</v>
      </c>
      <c r="H220" s="159">
        <v>193.34</v>
      </c>
      <c r="I220" s="160"/>
      <c r="L220" s="156"/>
      <c r="M220" s="161"/>
      <c r="T220" s="162"/>
      <c r="AT220" s="157" t="s">
        <v>204</v>
      </c>
      <c r="AU220" s="157" t="s">
        <v>86</v>
      </c>
      <c r="AV220" s="13" t="s">
        <v>86</v>
      </c>
      <c r="AW220" s="13" t="s">
        <v>32</v>
      </c>
      <c r="AX220" s="13" t="s">
        <v>84</v>
      </c>
      <c r="AY220" s="157" t="s">
        <v>195</v>
      </c>
    </row>
    <row r="221" spans="2:65" s="1" customFormat="1" ht="24.15" customHeight="1">
      <c r="B221" s="32"/>
      <c r="C221" s="136" t="s">
        <v>317</v>
      </c>
      <c r="D221" s="136" t="s">
        <v>197</v>
      </c>
      <c r="E221" s="137" t="s">
        <v>1492</v>
      </c>
      <c r="F221" s="138" t="s">
        <v>1493</v>
      </c>
      <c r="G221" s="139" t="s">
        <v>200</v>
      </c>
      <c r="H221" s="140">
        <v>193.34</v>
      </c>
      <c r="I221" s="141"/>
      <c r="J221" s="142">
        <f>ROUND(I221*H221,2)</f>
        <v>0</v>
      </c>
      <c r="K221" s="138" t="s">
        <v>201</v>
      </c>
      <c r="L221" s="32"/>
      <c r="M221" s="143" t="s">
        <v>1</v>
      </c>
      <c r="N221" s="144" t="s">
        <v>42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202</v>
      </c>
      <c r="AT221" s="147" t="s">
        <v>197</v>
      </c>
      <c r="AU221" s="147" t="s">
        <v>86</v>
      </c>
      <c r="AY221" s="17" t="s">
        <v>195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84</v>
      </c>
      <c r="BK221" s="148">
        <f>ROUND(I221*H221,2)</f>
        <v>0</v>
      </c>
      <c r="BL221" s="17" t="s">
        <v>202</v>
      </c>
      <c r="BM221" s="147" t="s">
        <v>1494</v>
      </c>
    </row>
    <row r="222" spans="2:65" s="13" customFormat="1" ht="10.199999999999999">
      <c r="B222" s="156"/>
      <c r="D222" s="150" t="s">
        <v>204</v>
      </c>
      <c r="E222" s="157" t="s">
        <v>1</v>
      </c>
      <c r="F222" s="158" t="s">
        <v>1495</v>
      </c>
      <c r="H222" s="159">
        <v>193.34</v>
      </c>
      <c r="I222" s="160"/>
      <c r="L222" s="156"/>
      <c r="M222" s="161"/>
      <c r="T222" s="162"/>
      <c r="AT222" s="157" t="s">
        <v>204</v>
      </c>
      <c r="AU222" s="157" t="s">
        <v>86</v>
      </c>
      <c r="AV222" s="13" t="s">
        <v>86</v>
      </c>
      <c r="AW222" s="13" t="s">
        <v>32</v>
      </c>
      <c r="AX222" s="13" t="s">
        <v>84</v>
      </c>
      <c r="AY222" s="157" t="s">
        <v>195</v>
      </c>
    </row>
    <row r="223" spans="2:65" s="1" customFormat="1" ht="16.5" customHeight="1">
      <c r="B223" s="32"/>
      <c r="C223" s="183" t="s">
        <v>321</v>
      </c>
      <c r="D223" s="183" t="s">
        <v>612</v>
      </c>
      <c r="E223" s="184" t="s">
        <v>1496</v>
      </c>
      <c r="F223" s="185" t="s">
        <v>1497</v>
      </c>
      <c r="G223" s="186" t="s">
        <v>516</v>
      </c>
      <c r="H223" s="187">
        <v>77.335999999999999</v>
      </c>
      <c r="I223" s="188"/>
      <c r="J223" s="189">
        <f>ROUND(I223*H223,2)</f>
        <v>0</v>
      </c>
      <c r="K223" s="185" t="s">
        <v>201</v>
      </c>
      <c r="L223" s="190"/>
      <c r="M223" s="191" t="s">
        <v>1</v>
      </c>
      <c r="N223" s="192" t="s">
        <v>42</v>
      </c>
      <c r="P223" s="145">
        <f>O223*H223</f>
        <v>0</v>
      </c>
      <c r="Q223" s="145">
        <v>1E-3</v>
      </c>
      <c r="R223" s="145">
        <f>Q223*H223</f>
        <v>7.7336000000000002E-2</v>
      </c>
      <c r="S223" s="145">
        <v>0</v>
      </c>
      <c r="T223" s="146">
        <f>S223*H223</f>
        <v>0</v>
      </c>
      <c r="AR223" s="147" t="s">
        <v>240</v>
      </c>
      <c r="AT223" s="147" t="s">
        <v>612</v>
      </c>
      <c r="AU223" s="147" t="s">
        <v>86</v>
      </c>
      <c r="AY223" s="17" t="s">
        <v>195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84</v>
      </c>
      <c r="BK223" s="148">
        <f>ROUND(I223*H223,2)</f>
        <v>0</v>
      </c>
      <c r="BL223" s="17" t="s">
        <v>202</v>
      </c>
      <c r="BM223" s="147" t="s">
        <v>1498</v>
      </c>
    </row>
    <row r="224" spans="2:65" s="13" customFormat="1" ht="10.199999999999999">
      <c r="B224" s="156"/>
      <c r="D224" s="150" t="s">
        <v>204</v>
      </c>
      <c r="E224" s="157" t="s">
        <v>1</v>
      </c>
      <c r="F224" s="158" t="s">
        <v>1499</v>
      </c>
      <c r="H224" s="159">
        <v>77.335999999999999</v>
      </c>
      <c r="I224" s="160"/>
      <c r="L224" s="156"/>
      <c r="M224" s="161"/>
      <c r="T224" s="162"/>
      <c r="AT224" s="157" t="s">
        <v>204</v>
      </c>
      <c r="AU224" s="157" t="s">
        <v>86</v>
      </c>
      <c r="AV224" s="13" t="s">
        <v>86</v>
      </c>
      <c r="AW224" s="13" t="s">
        <v>32</v>
      </c>
      <c r="AX224" s="13" t="s">
        <v>84</v>
      </c>
      <c r="AY224" s="157" t="s">
        <v>195</v>
      </c>
    </row>
    <row r="225" spans="2:65" s="11" customFormat="1" ht="22.8" customHeight="1">
      <c r="B225" s="124"/>
      <c r="D225" s="125" t="s">
        <v>76</v>
      </c>
      <c r="E225" s="134" t="s">
        <v>86</v>
      </c>
      <c r="F225" s="134" t="s">
        <v>625</v>
      </c>
      <c r="I225" s="127"/>
      <c r="J225" s="135">
        <f>BK225</f>
        <v>0</v>
      </c>
      <c r="L225" s="124"/>
      <c r="M225" s="129"/>
      <c r="P225" s="130">
        <f>SUM(P226:P256)</f>
        <v>0</v>
      </c>
      <c r="R225" s="130">
        <f>SUM(R226:R256)</f>
        <v>20.671294579999998</v>
      </c>
      <c r="T225" s="131">
        <f>SUM(T226:T256)</f>
        <v>0</v>
      </c>
      <c r="AR225" s="125" t="s">
        <v>84</v>
      </c>
      <c r="AT225" s="132" t="s">
        <v>76</v>
      </c>
      <c r="AU225" s="132" t="s">
        <v>84</v>
      </c>
      <c r="AY225" s="125" t="s">
        <v>195</v>
      </c>
      <c r="BK225" s="133">
        <f>SUM(BK226:BK256)</f>
        <v>0</v>
      </c>
    </row>
    <row r="226" spans="2:65" s="1" customFormat="1" ht="24.15" customHeight="1">
      <c r="B226" s="32"/>
      <c r="C226" s="136" t="s">
        <v>7</v>
      </c>
      <c r="D226" s="136" t="s">
        <v>197</v>
      </c>
      <c r="E226" s="137" t="s">
        <v>1500</v>
      </c>
      <c r="F226" s="138" t="s">
        <v>1501</v>
      </c>
      <c r="G226" s="139" t="s">
        <v>214</v>
      </c>
      <c r="H226" s="140">
        <v>4.5599999999999996</v>
      </c>
      <c r="I226" s="141"/>
      <c r="J226" s="142">
        <f>ROUND(I226*H226,2)</f>
        <v>0</v>
      </c>
      <c r="K226" s="138" t="s">
        <v>201</v>
      </c>
      <c r="L226" s="32"/>
      <c r="M226" s="143" t="s">
        <v>1</v>
      </c>
      <c r="N226" s="144" t="s">
        <v>42</v>
      </c>
      <c r="P226" s="145">
        <f>O226*H226</f>
        <v>0</v>
      </c>
      <c r="Q226" s="145">
        <v>1.9205000000000001</v>
      </c>
      <c r="R226" s="145">
        <f>Q226*H226</f>
        <v>8.7574799999999993</v>
      </c>
      <c r="S226" s="145">
        <v>0</v>
      </c>
      <c r="T226" s="146">
        <f>S226*H226</f>
        <v>0</v>
      </c>
      <c r="AR226" s="147" t="s">
        <v>202</v>
      </c>
      <c r="AT226" s="147" t="s">
        <v>197</v>
      </c>
      <c r="AU226" s="147" t="s">
        <v>86</v>
      </c>
      <c r="AY226" s="17" t="s">
        <v>195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84</v>
      </c>
      <c r="BK226" s="148">
        <f>ROUND(I226*H226,2)</f>
        <v>0</v>
      </c>
      <c r="BL226" s="17" t="s">
        <v>202</v>
      </c>
      <c r="BM226" s="147" t="s">
        <v>1502</v>
      </c>
    </row>
    <row r="227" spans="2:65" s="12" customFormat="1" ht="10.199999999999999">
      <c r="B227" s="149"/>
      <c r="D227" s="150" t="s">
        <v>204</v>
      </c>
      <c r="E227" s="151" t="s">
        <v>1</v>
      </c>
      <c r="F227" s="152" t="s">
        <v>1503</v>
      </c>
      <c r="H227" s="151" t="s">
        <v>1</v>
      </c>
      <c r="I227" s="153"/>
      <c r="L227" s="149"/>
      <c r="M227" s="154"/>
      <c r="T227" s="155"/>
      <c r="AT227" s="151" t="s">
        <v>204</v>
      </c>
      <c r="AU227" s="151" t="s">
        <v>86</v>
      </c>
      <c r="AV227" s="12" t="s">
        <v>84</v>
      </c>
      <c r="AW227" s="12" t="s">
        <v>32</v>
      </c>
      <c r="AX227" s="12" t="s">
        <v>77</v>
      </c>
      <c r="AY227" s="151" t="s">
        <v>195</v>
      </c>
    </row>
    <row r="228" spans="2:65" s="13" customFormat="1" ht="10.199999999999999">
      <c r="B228" s="156"/>
      <c r="D228" s="150" t="s">
        <v>204</v>
      </c>
      <c r="E228" s="157" t="s">
        <v>1</v>
      </c>
      <c r="F228" s="158" t="s">
        <v>1504</v>
      </c>
      <c r="H228" s="159">
        <v>4.5599999999999996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32</v>
      </c>
      <c r="AX228" s="13" t="s">
        <v>84</v>
      </c>
      <c r="AY228" s="157" t="s">
        <v>195</v>
      </c>
    </row>
    <row r="229" spans="2:65" s="1" customFormat="1" ht="24.15" customHeight="1">
      <c r="B229" s="32"/>
      <c r="C229" s="136" t="s">
        <v>333</v>
      </c>
      <c r="D229" s="136" t="s">
        <v>197</v>
      </c>
      <c r="E229" s="137" t="s">
        <v>1505</v>
      </c>
      <c r="F229" s="138" t="s">
        <v>1506</v>
      </c>
      <c r="G229" s="139" t="s">
        <v>214</v>
      </c>
      <c r="H229" s="140">
        <v>6.08</v>
      </c>
      <c r="I229" s="141"/>
      <c r="J229" s="142">
        <f>ROUND(I229*H229,2)</f>
        <v>0</v>
      </c>
      <c r="K229" s="138" t="s">
        <v>201</v>
      </c>
      <c r="L229" s="32"/>
      <c r="M229" s="143" t="s">
        <v>1</v>
      </c>
      <c r="N229" s="144" t="s">
        <v>42</v>
      </c>
      <c r="P229" s="145">
        <f>O229*H229</f>
        <v>0</v>
      </c>
      <c r="Q229" s="145">
        <v>1.9205000000000001</v>
      </c>
      <c r="R229" s="145">
        <f>Q229*H229</f>
        <v>11.676640000000001</v>
      </c>
      <c r="S229" s="145">
        <v>0</v>
      </c>
      <c r="T229" s="146">
        <f>S229*H229</f>
        <v>0</v>
      </c>
      <c r="AR229" s="147" t="s">
        <v>202</v>
      </c>
      <c r="AT229" s="147" t="s">
        <v>197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1507</v>
      </c>
    </row>
    <row r="230" spans="2:65" s="12" customFormat="1" ht="10.199999999999999">
      <c r="B230" s="149"/>
      <c r="D230" s="150" t="s">
        <v>204</v>
      </c>
      <c r="E230" s="151" t="s">
        <v>1</v>
      </c>
      <c r="F230" s="152" t="s">
        <v>1508</v>
      </c>
      <c r="H230" s="151" t="s">
        <v>1</v>
      </c>
      <c r="I230" s="153"/>
      <c r="L230" s="149"/>
      <c r="M230" s="154"/>
      <c r="T230" s="155"/>
      <c r="AT230" s="151" t="s">
        <v>204</v>
      </c>
      <c r="AU230" s="151" t="s">
        <v>86</v>
      </c>
      <c r="AV230" s="12" t="s">
        <v>84</v>
      </c>
      <c r="AW230" s="12" t="s">
        <v>32</v>
      </c>
      <c r="AX230" s="12" t="s">
        <v>77</v>
      </c>
      <c r="AY230" s="151" t="s">
        <v>195</v>
      </c>
    </row>
    <row r="231" spans="2:65" s="12" customFormat="1" ht="10.199999999999999">
      <c r="B231" s="149"/>
      <c r="D231" s="150" t="s">
        <v>204</v>
      </c>
      <c r="E231" s="151" t="s">
        <v>1</v>
      </c>
      <c r="F231" s="152" t="s">
        <v>1470</v>
      </c>
      <c r="H231" s="151" t="s">
        <v>1</v>
      </c>
      <c r="I231" s="153"/>
      <c r="L231" s="149"/>
      <c r="M231" s="154"/>
      <c r="T231" s="155"/>
      <c r="AT231" s="151" t="s">
        <v>204</v>
      </c>
      <c r="AU231" s="151" t="s">
        <v>86</v>
      </c>
      <c r="AV231" s="12" t="s">
        <v>84</v>
      </c>
      <c r="AW231" s="12" t="s">
        <v>32</v>
      </c>
      <c r="AX231" s="12" t="s">
        <v>77</v>
      </c>
      <c r="AY231" s="151" t="s">
        <v>195</v>
      </c>
    </row>
    <row r="232" spans="2:65" s="13" customFormat="1" ht="10.199999999999999">
      <c r="B232" s="156"/>
      <c r="D232" s="150" t="s">
        <v>204</v>
      </c>
      <c r="E232" s="157" t="s">
        <v>1</v>
      </c>
      <c r="F232" s="158" t="s">
        <v>1509</v>
      </c>
      <c r="H232" s="159">
        <v>6.08</v>
      </c>
      <c r="I232" s="160"/>
      <c r="L232" s="156"/>
      <c r="M232" s="161"/>
      <c r="T232" s="162"/>
      <c r="AT232" s="157" t="s">
        <v>204</v>
      </c>
      <c r="AU232" s="157" t="s">
        <v>86</v>
      </c>
      <c r="AV232" s="13" t="s">
        <v>86</v>
      </c>
      <c r="AW232" s="13" t="s">
        <v>32</v>
      </c>
      <c r="AX232" s="13" t="s">
        <v>84</v>
      </c>
      <c r="AY232" s="157" t="s">
        <v>195</v>
      </c>
    </row>
    <row r="233" spans="2:65" s="1" customFormat="1" ht="24.15" customHeight="1">
      <c r="B233" s="32"/>
      <c r="C233" s="136" t="s">
        <v>340</v>
      </c>
      <c r="D233" s="136" t="s">
        <v>197</v>
      </c>
      <c r="E233" s="137" t="s">
        <v>1510</v>
      </c>
      <c r="F233" s="138" t="s">
        <v>1511</v>
      </c>
      <c r="G233" s="139" t="s">
        <v>200</v>
      </c>
      <c r="H233" s="140">
        <v>136.80000000000001</v>
      </c>
      <c r="I233" s="141"/>
      <c r="J233" s="142">
        <f>ROUND(I233*H233,2)</f>
        <v>0</v>
      </c>
      <c r="K233" s="138" t="s">
        <v>201</v>
      </c>
      <c r="L233" s="32"/>
      <c r="M233" s="143" t="s">
        <v>1</v>
      </c>
      <c r="N233" s="144" t="s">
        <v>42</v>
      </c>
      <c r="P233" s="145">
        <f>O233*H233</f>
        <v>0</v>
      </c>
      <c r="Q233" s="145">
        <v>1.7000000000000001E-4</v>
      </c>
      <c r="R233" s="145">
        <f>Q233*H233</f>
        <v>2.3256000000000002E-2</v>
      </c>
      <c r="S233" s="145">
        <v>0</v>
      </c>
      <c r="T233" s="146">
        <f>S233*H233</f>
        <v>0</v>
      </c>
      <c r="AR233" s="147" t="s">
        <v>202</v>
      </c>
      <c r="AT233" s="147" t="s">
        <v>197</v>
      </c>
      <c r="AU233" s="147" t="s">
        <v>86</v>
      </c>
      <c r="AY233" s="17" t="s">
        <v>195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84</v>
      </c>
      <c r="BK233" s="148">
        <f>ROUND(I233*H233,2)</f>
        <v>0</v>
      </c>
      <c r="BL233" s="17" t="s">
        <v>202</v>
      </c>
      <c r="BM233" s="147" t="s">
        <v>1512</v>
      </c>
    </row>
    <row r="234" spans="2:65" s="12" customFormat="1" ht="10.199999999999999">
      <c r="B234" s="149"/>
      <c r="D234" s="150" t="s">
        <v>204</v>
      </c>
      <c r="E234" s="151" t="s">
        <v>1</v>
      </c>
      <c r="F234" s="152" t="s">
        <v>1513</v>
      </c>
      <c r="H234" s="151" t="s">
        <v>1</v>
      </c>
      <c r="I234" s="153"/>
      <c r="L234" s="149"/>
      <c r="M234" s="154"/>
      <c r="T234" s="155"/>
      <c r="AT234" s="151" t="s">
        <v>204</v>
      </c>
      <c r="AU234" s="151" t="s">
        <v>86</v>
      </c>
      <c r="AV234" s="12" t="s">
        <v>84</v>
      </c>
      <c r="AW234" s="12" t="s">
        <v>32</v>
      </c>
      <c r="AX234" s="12" t="s">
        <v>77</v>
      </c>
      <c r="AY234" s="151" t="s">
        <v>195</v>
      </c>
    </row>
    <row r="235" spans="2:65" s="13" customFormat="1" ht="10.199999999999999">
      <c r="B235" s="156"/>
      <c r="D235" s="150" t="s">
        <v>204</v>
      </c>
      <c r="E235" s="157" t="s">
        <v>1</v>
      </c>
      <c r="F235" s="158" t="s">
        <v>1514</v>
      </c>
      <c r="H235" s="159">
        <v>106.4</v>
      </c>
      <c r="I235" s="160"/>
      <c r="L235" s="156"/>
      <c r="M235" s="161"/>
      <c r="T235" s="162"/>
      <c r="AT235" s="157" t="s">
        <v>204</v>
      </c>
      <c r="AU235" s="157" t="s">
        <v>86</v>
      </c>
      <c r="AV235" s="13" t="s">
        <v>86</v>
      </c>
      <c r="AW235" s="13" t="s">
        <v>32</v>
      </c>
      <c r="AX235" s="13" t="s">
        <v>77</v>
      </c>
      <c r="AY235" s="157" t="s">
        <v>195</v>
      </c>
    </row>
    <row r="236" spans="2:65" s="15" customFormat="1" ht="10.199999999999999">
      <c r="B236" s="173"/>
      <c r="D236" s="150" t="s">
        <v>204</v>
      </c>
      <c r="E236" s="174" t="s">
        <v>1</v>
      </c>
      <c r="F236" s="175" t="s">
        <v>281</v>
      </c>
      <c r="H236" s="176">
        <v>106.4</v>
      </c>
      <c r="I236" s="177"/>
      <c r="L236" s="173"/>
      <c r="M236" s="178"/>
      <c r="T236" s="179"/>
      <c r="AT236" s="174" t="s">
        <v>204</v>
      </c>
      <c r="AU236" s="174" t="s">
        <v>86</v>
      </c>
      <c r="AV236" s="15" t="s">
        <v>100</v>
      </c>
      <c r="AW236" s="15" t="s">
        <v>32</v>
      </c>
      <c r="AX236" s="15" t="s">
        <v>77</v>
      </c>
      <c r="AY236" s="174" t="s">
        <v>195</v>
      </c>
    </row>
    <row r="237" spans="2:65" s="12" customFormat="1" ht="10.199999999999999">
      <c r="B237" s="149"/>
      <c r="D237" s="150" t="s">
        <v>204</v>
      </c>
      <c r="E237" s="151" t="s">
        <v>1</v>
      </c>
      <c r="F237" s="152" t="s">
        <v>1515</v>
      </c>
      <c r="H237" s="151" t="s">
        <v>1</v>
      </c>
      <c r="I237" s="153"/>
      <c r="L237" s="149"/>
      <c r="M237" s="154"/>
      <c r="T237" s="155"/>
      <c r="AT237" s="151" t="s">
        <v>204</v>
      </c>
      <c r="AU237" s="151" t="s">
        <v>86</v>
      </c>
      <c r="AV237" s="12" t="s">
        <v>84</v>
      </c>
      <c r="AW237" s="12" t="s">
        <v>32</v>
      </c>
      <c r="AX237" s="12" t="s">
        <v>77</v>
      </c>
      <c r="AY237" s="151" t="s">
        <v>195</v>
      </c>
    </row>
    <row r="238" spans="2:65" s="13" customFormat="1" ht="10.199999999999999">
      <c r="B238" s="156"/>
      <c r="D238" s="150" t="s">
        <v>204</v>
      </c>
      <c r="E238" s="157" t="s">
        <v>1</v>
      </c>
      <c r="F238" s="158" t="s">
        <v>1516</v>
      </c>
      <c r="H238" s="159">
        <v>30.4</v>
      </c>
      <c r="I238" s="160"/>
      <c r="L238" s="156"/>
      <c r="M238" s="161"/>
      <c r="T238" s="162"/>
      <c r="AT238" s="157" t="s">
        <v>204</v>
      </c>
      <c r="AU238" s="157" t="s">
        <v>86</v>
      </c>
      <c r="AV238" s="13" t="s">
        <v>86</v>
      </c>
      <c r="AW238" s="13" t="s">
        <v>32</v>
      </c>
      <c r="AX238" s="13" t="s">
        <v>77</v>
      </c>
      <c r="AY238" s="157" t="s">
        <v>195</v>
      </c>
    </row>
    <row r="239" spans="2:65" s="15" customFormat="1" ht="10.199999999999999">
      <c r="B239" s="173"/>
      <c r="D239" s="150" t="s">
        <v>204</v>
      </c>
      <c r="E239" s="174" t="s">
        <v>1</v>
      </c>
      <c r="F239" s="175" t="s">
        <v>281</v>
      </c>
      <c r="H239" s="176">
        <v>30.4</v>
      </c>
      <c r="I239" s="177"/>
      <c r="L239" s="173"/>
      <c r="M239" s="178"/>
      <c r="T239" s="179"/>
      <c r="AT239" s="174" t="s">
        <v>204</v>
      </c>
      <c r="AU239" s="174" t="s">
        <v>86</v>
      </c>
      <c r="AV239" s="15" t="s">
        <v>100</v>
      </c>
      <c r="AW239" s="15" t="s">
        <v>32</v>
      </c>
      <c r="AX239" s="15" t="s">
        <v>77</v>
      </c>
      <c r="AY239" s="174" t="s">
        <v>195</v>
      </c>
    </row>
    <row r="240" spans="2:65" s="14" customFormat="1" ht="10.199999999999999">
      <c r="B240" s="163"/>
      <c r="D240" s="150" t="s">
        <v>204</v>
      </c>
      <c r="E240" s="164" t="s">
        <v>1</v>
      </c>
      <c r="F240" s="165" t="s">
        <v>220</v>
      </c>
      <c r="H240" s="166">
        <v>136.80000000000001</v>
      </c>
      <c r="I240" s="167"/>
      <c r="L240" s="163"/>
      <c r="M240" s="168"/>
      <c r="T240" s="169"/>
      <c r="AT240" s="164" t="s">
        <v>204</v>
      </c>
      <c r="AU240" s="164" t="s">
        <v>86</v>
      </c>
      <c r="AV240" s="14" t="s">
        <v>202</v>
      </c>
      <c r="AW240" s="14" t="s">
        <v>32</v>
      </c>
      <c r="AX240" s="14" t="s">
        <v>84</v>
      </c>
      <c r="AY240" s="164" t="s">
        <v>195</v>
      </c>
    </row>
    <row r="241" spans="2:65" s="1" customFormat="1" ht="24.15" customHeight="1">
      <c r="B241" s="32"/>
      <c r="C241" s="183" t="s">
        <v>346</v>
      </c>
      <c r="D241" s="183" t="s">
        <v>612</v>
      </c>
      <c r="E241" s="184" t="s">
        <v>1517</v>
      </c>
      <c r="F241" s="185" t="s">
        <v>1518</v>
      </c>
      <c r="G241" s="186" t="s">
        <v>200</v>
      </c>
      <c r="H241" s="187">
        <v>157.32</v>
      </c>
      <c r="I241" s="188"/>
      <c r="J241" s="189">
        <f>ROUND(I241*H241,2)</f>
        <v>0</v>
      </c>
      <c r="K241" s="185" t="s">
        <v>201</v>
      </c>
      <c r="L241" s="190"/>
      <c r="M241" s="191" t="s">
        <v>1</v>
      </c>
      <c r="N241" s="192" t="s">
        <v>42</v>
      </c>
      <c r="P241" s="145">
        <f>O241*H241</f>
        <v>0</v>
      </c>
      <c r="Q241" s="145">
        <v>2.9999999999999997E-4</v>
      </c>
      <c r="R241" s="145">
        <f>Q241*H241</f>
        <v>4.7195999999999995E-2</v>
      </c>
      <c r="S241" s="145">
        <v>0</v>
      </c>
      <c r="T241" s="146">
        <f>S241*H241</f>
        <v>0</v>
      </c>
      <c r="AR241" s="147" t="s">
        <v>240</v>
      </c>
      <c r="AT241" s="147" t="s">
        <v>612</v>
      </c>
      <c r="AU241" s="147" t="s">
        <v>86</v>
      </c>
      <c r="AY241" s="17" t="s">
        <v>195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84</v>
      </c>
      <c r="BK241" s="148">
        <f>ROUND(I241*H241,2)</f>
        <v>0</v>
      </c>
      <c r="BL241" s="17" t="s">
        <v>202</v>
      </c>
      <c r="BM241" s="147" t="s">
        <v>1519</v>
      </c>
    </row>
    <row r="242" spans="2:65" s="13" customFormat="1" ht="10.199999999999999">
      <c r="B242" s="156"/>
      <c r="D242" s="150" t="s">
        <v>204</v>
      </c>
      <c r="E242" s="157" t="s">
        <v>1</v>
      </c>
      <c r="F242" s="158" t="s">
        <v>1520</v>
      </c>
      <c r="H242" s="159">
        <v>157.32</v>
      </c>
      <c r="I242" s="160"/>
      <c r="L242" s="156"/>
      <c r="M242" s="161"/>
      <c r="T242" s="162"/>
      <c r="AT242" s="157" t="s">
        <v>204</v>
      </c>
      <c r="AU242" s="157" t="s">
        <v>86</v>
      </c>
      <c r="AV242" s="13" t="s">
        <v>86</v>
      </c>
      <c r="AW242" s="13" t="s">
        <v>32</v>
      </c>
      <c r="AX242" s="13" t="s">
        <v>84</v>
      </c>
      <c r="AY242" s="157" t="s">
        <v>195</v>
      </c>
    </row>
    <row r="243" spans="2:65" s="1" customFormat="1" ht="24.15" customHeight="1">
      <c r="B243" s="32"/>
      <c r="C243" s="136" t="s">
        <v>352</v>
      </c>
      <c r="D243" s="136" t="s">
        <v>197</v>
      </c>
      <c r="E243" s="137" t="s">
        <v>1521</v>
      </c>
      <c r="F243" s="138" t="s">
        <v>1522</v>
      </c>
      <c r="G243" s="139" t="s">
        <v>200</v>
      </c>
      <c r="H243" s="140">
        <v>295.084</v>
      </c>
      <c r="I243" s="141"/>
      <c r="J243" s="142">
        <f>ROUND(I243*H243,2)</f>
        <v>0</v>
      </c>
      <c r="K243" s="138" t="s">
        <v>201</v>
      </c>
      <c r="L243" s="32"/>
      <c r="M243" s="143" t="s">
        <v>1</v>
      </c>
      <c r="N243" s="144" t="s">
        <v>42</v>
      </c>
      <c r="P243" s="145">
        <f>O243*H243</f>
        <v>0</v>
      </c>
      <c r="Q243" s="145">
        <v>2.2000000000000001E-4</v>
      </c>
      <c r="R243" s="145">
        <f>Q243*H243</f>
        <v>6.4918480000000001E-2</v>
      </c>
      <c r="S243" s="145">
        <v>0</v>
      </c>
      <c r="T243" s="146">
        <f>S243*H243</f>
        <v>0</v>
      </c>
      <c r="AR243" s="147" t="s">
        <v>202</v>
      </c>
      <c r="AT243" s="147" t="s">
        <v>197</v>
      </c>
      <c r="AU243" s="147" t="s">
        <v>86</v>
      </c>
      <c r="AY243" s="17" t="s">
        <v>195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84</v>
      </c>
      <c r="BK243" s="148">
        <f>ROUND(I243*H243,2)</f>
        <v>0</v>
      </c>
      <c r="BL243" s="17" t="s">
        <v>202</v>
      </c>
      <c r="BM243" s="147" t="s">
        <v>1523</v>
      </c>
    </row>
    <row r="244" spans="2:65" s="12" customFormat="1" ht="20.399999999999999">
      <c r="B244" s="149"/>
      <c r="D244" s="150" t="s">
        <v>204</v>
      </c>
      <c r="E244" s="151" t="s">
        <v>1</v>
      </c>
      <c r="F244" s="152" t="s">
        <v>1402</v>
      </c>
      <c r="H244" s="151" t="s">
        <v>1</v>
      </c>
      <c r="I244" s="153"/>
      <c r="L244" s="149"/>
      <c r="M244" s="154"/>
      <c r="T244" s="155"/>
      <c r="AT244" s="151" t="s">
        <v>204</v>
      </c>
      <c r="AU244" s="151" t="s">
        <v>86</v>
      </c>
      <c r="AV244" s="12" t="s">
        <v>84</v>
      </c>
      <c r="AW244" s="12" t="s">
        <v>32</v>
      </c>
      <c r="AX244" s="12" t="s">
        <v>77</v>
      </c>
      <c r="AY244" s="151" t="s">
        <v>195</v>
      </c>
    </row>
    <row r="245" spans="2:65" s="12" customFormat="1" ht="20.399999999999999">
      <c r="B245" s="149"/>
      <c r="D245" s="150" t="s">
        <v>204</v>
      </c>
      <c r="E245" s="151" t="s">
        <v>1</v>
      </c>
      <c r="F245" s="152" t="s">
        <v>1403</v>
      </c>
      <c r="H245" s="151" t="s">
        <v>1</v>
      </c>
      <c r="I245" s="153"/>
      <c r="L245" s="149"/>
      <c r="M245" s="154"/>
      <c r="T245" s="155"/>
      <c r="AT245" s="151" t="s">
        <v>204</v>
      </c>
      <c r="AU245" s="151" t="s">
        <v>86</v>
      </c>
      <c r="AV245" s="12" t="s">
        <v>84</v>
      </c>
      <c r="AW245" s="12" t="s">
        <v>32</v>
      </c>
      <c r="AX245" s="12" t="s">
        <v>77</v>
      </c>
      <c r="AY245" s="151" t="s">
        <v>195</v>
      </c>
    </row>
    <row r="246" spans="2:65" s="13" customFormat="1" ht="10.199999999999999">
      <c r="B246" s="156"/>
      <c r="D246" s="150" t="s">
        <v>204</v>
      </c>
      <c r="E246" s="157" t="s">
        <v>1</v>
      </c>
      <c r="F246" s="158" t="s">
        <v>1404</v>
      </c>
      <c r="H246" s="159">
        <v>16</v>
      </c>
      <c r="I246" s="160"/>
      <c r="L246" s="156"/>
      <c r="M246" s="161"/>
      <c r="T246" s="162"/>
      <c r="AT246" s="157" t="s">
        <v>204</v>
      </c>
      <c r="AU246" s="157" t="s">
        <v>86</v>
      </c>
      <c r="AV246" s="13" t="s">
        <v>86</v>
      </c>
      <c r="AW246" s="13" t="s">
        <v>32</v>
      </c>
      <c r="AX246" s="13" t="s">
        <v>77</v>
      </c>
      <c r="AY246" s="157" t="s">
        <v>195</v>
      </c>
    </row>
    <row r="247" spans="2:65" s="13" customFormat="1" ht="10.199999999999999">
      <c r="B247" s="156"/>
      <c r="D247" s="150" t="s">
        <v>204</v>
      </c>
      <c r="E247" s="157" t="s">
        <v>1</v>
      </c>
      <c r="F247" s="158" t="s">
        <v>1405</v>
      </c>
      <c r="H247" s="159">
        <v>184.43199999999999</v>
      </c>
      <c r="I247" s="160"/>
      <c r="L247" s="156"/>
      <c r="M247" s="161"/>
      <c r="T247" s="162"/>
      <c r="AT247" s="157" t="s">
        <v>204</v>
      </c>
      <c r="AU247" s="157" t="s">
        <v>86</v>
      </c>
      <c r="AV247" s="13" t="s">
        <v>86</v>
      </c>
      <c r="AW247" s="13" t="s">
        <v>32</v>
      </c>
      <c r="AX247" s="13" t="s">
        <v>77</v>
      </c>
      <c r="AY247" s="157" t="s">
        <v>195</v>
      </c>
    </row>
    <row r="248" spans="2:65" s="13" customFormat="1" ht="10.199999999999999">
      <c r="B248" s="156"/>
      <c r="D248" s="150" t="s">
        <v>204</v>
      </c>
      <c r="E248" s="157" t="s">
        <v>1</v>
      </c>
      <c r="F248" s="158" t="s">
        <v>1406</v>
      </c>
      <c r="H248" s="159">
        <v>45.061999999999998</v>
      </c>
      <c r="I248" s="160"/>
      <c r="L248" s="156"/>
      <c r="M248" s="161"/>
      <c r="T248" s="162"/>
      <c r="AT248" s="157" t="s">
        <v>204</v>
      </c>
      <c r="AU248" s="157" t="s">
        <v>86</v>
      </c>
      <c r="AV248" s="13" t="s">
        <v>86</v>
      </c>
      <c r="AW248" s="13" t="s">
        <v>32</v>
      </c>
      <c r="AX248" s="13" t="s">
        <v>77</v>
      </c>
      <c r="AY248" s="157" t="s">
        <v>195</v>
      </c>
    </row>
    <row r="249" spans="2:65" s="13" customFormat="1" ht="10.199999999999999">
      <c r="B249" s="156"/>
      <c r="D249" s="150" t="s">
        <v>204</v>
      </c>
      <c r="E249" s="157" t="s">
        <v>1</v>
      </c>
      <c r="F249" s="158" t="s">
        <v>1407</v>
      </c>
      <c r="H249" s="159">
        <v>7.08</v>
      </c>
      <c r="I249" s="160"/>
      <c r="L249" s="156"/>
      <c r="M249" s="161"/>
      <c r="T249" s="162"/>
      <c r="AT249" s="157" t="s">
        <v>204</v>
      </c>
      <c r="AU249" s="157" t="s">
        <v>86</v>
      </c>
      <c r="AV249" s="13" t="s">
        <v>86</v>
      </c>
      <c r="AW249" s="13" t="s">
        <v>32</v>
      </c>
      <c r="AX249" s="13" t="s">
        <v>77</v>
      </c>
      <c r="AY249" s="157" t="s">
        <v>195</v>
      </c>
    </row>
    <row r="250" spans="2:65" s="13" customFormat="1" ht="10.199999999999999">
      <c r="B250" s="156"/>
      <c r="D250" s="150" t="s">
        <v>204</v>
      </c>
      <c r="E250" s="157" t="s">
        <v>1</v>
      </c>
      <c r="F250" s="158" t="s">
        <v>1408</v>
      </c>
      <c r="H250" s="159">
        <v>5.5</v>
      </c>
      <c r="I250" s="160"/>
      <c r="L250" s="156"/>
      <c r="M250" s="161"/>
      <c r="T250" s="162"/>
      <c r="AT250" s="157" t="s">
        <v>204</v>
      </c>
      <c r="AU250" s="157" t="s">
        <v>86</v>
      </c>
      <c r="AV250" s="13" t="s">
        <v>86</v>
      </c>
      <c r="AW250" s="13" t="s">
        <v>32</v>
      </c>
      <c r="AX250" s="13" t="s">
        <v>77</v>
      </c>
      <c r="AY250" s="157" t="s">
        <v>195</v>
      </c>
    </row>
    <row r="251" spans="2:65" s="13" customFormat="1" ht="10.199999999999999">
      <c r="B251" s="156"/>
      <c r="D251" s="150" t="s">
        <v>204</v>
      </c>
      <c r="E251" s="157" t="s">
        <v>1</v>
      </c>
      <c r="F251" s="158" t="s">
        <v>1409</v>
      </c>
      <c r="H251" s="159">
        <v>6.01</v>
      </c>
      <c r="I251" s="160"/>
      <c r="L251" s="156"/>
      <c r="M251" s="161"/>
      <c r="T251" s="162"/>
      <c r="AT251" s="157" t="s">
        <v>204</v>
      </c>
      <c r="AU251" s="157" t="s">
        <v>86</v>
      </c>
      <c r="AV251" s="13" t="s">
        <v>86</v>
      </c>
      <c r="AW251" s="13" t="s">
        <v>32</v>
      </c>
      <c r="AX251" s="13" t="s">
        <v>77</v>
      </c>
      <c r="AY251" s="157" t="s">
        <v>195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389</v>
      </c>
      <c r="H252" s="159">
        <v>31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77</v>
      </c>
      <c r="AY252" s="157" t="s">
        <v>195</v>
      </c>
    </row>
    <row r="253" spans="2:65" s="14" customFormat="1" ht="10.199999999999999">
      <c r="B253" s="163"/>
      <c r="D253" s="150" t="s">
        <v>204</v>
      </c>
      <c r="E253" s="164" t="s">
        <v>1</v>
      </c>
      <c r="F253" s="165" t="s">
        <v>220</v>
      </c>
      <c r="H253" s="166">
        <v>295.084</v>
      </c>
      <c r="I253" s="167"/>
      <c r="L253" s="163"/>
      <c r="M253" s="168"/>
      <c r="T253" s="169"/>
      <c r="AT253" s="164" t="s">
        <v>204</v>
      </c>
      <c r="AU253" s="164" t="s">
        <v>86</v>
      </c>
      <c r="AV253" s="14" t="s">
        <v>202</v>
      </c>
      <c r="AW253" s="14" t="s">
        <v>32</v>
      </c>
      <c r="AX253" s="14" t="s">
        <v>84</v>
      </c>
      <c r="AY253" s="164" t="s">
        <v>195</v>
      </c>
    </row>
    <row r="254" spans="2:65" s="1" customFormat="1" ht="24.15" customHeight="1">
      <c r="B254" s="32"/>
      <c r="C254" s="183" t="s">
        <v>206</v>
      </c>
      <c r="D254" s="183" t="s">
        <v>612</v>
      </c>
      <c r="E254" s="184" t="s">
        <v>1517</v>
      </c>
      <c r="F254" s="185" t="s">
        <v>1518</v>
      </c>
      <c r="G254" s="186" t="s">
        <v>200</v>
      </c>
      <c r="H254" s="187">
        <v>339.34699999999998</v>
      </c>
      <c r="I254" s="188"/>
      <c r="J254" s="189">
        <f>ROUND(I254*H254,2)</f>
        <v>0</v>
      </c>
      <c r="K254" s="185" t="s">
        <v>201</v>
      </c>
      <c r="L254" s="190"/>
      <c r="M254" s="191" t="s">
        <v>1</v>
      </c>
      <c r="N254" s="192" t="s">
        <v>42</v>
      </c>
      <c r="P254" s="145">
        <f>O254*H254</f>
        <v>0</v>
      </c>
      <c r="Q254" s="145">
        <v>2.9999999999999997E-4</v>
      </c>
      <c r="R254" s="145">
        <f>Q254*H254</f>
        <v>0.10180409999999998</v>
      </c>
      <c r="S254" s="145">
        <v>0</v>
      </c>
      <c r="T254" s="146">
        <f>S254*H254</f>
        <v>0</v>
      </c>
      <c r="AR254" s="147" t="s">
        <v>240</v>
      </c>
      <c r="AT254" s="147" t="s">
        <v>612</v>
      </c>
      <c r="AU254" s="147" t="s">
        <v>86</v>
      </c>
      <c r="AY254" s="17" t="s">
        <v>195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84</v>
      </c>
      <c r="BK254" s="148">
        <f>ROUND(I254*H254,2)</f>
        <v>0</v>
      </c>
      <c r="BL254" s="17" t="s">
        <v>202</v>
      </c>
      <c r="BM254" s="147" t="s">
        <v>1524</v>
      </c>
    </row>
    <row r="255" spans="2:65" s="13" customFormat="1" ht="10.199999999999999">
      <c r="B255" s="156"/>
      <c r="D255" s="150" t="s">
        <v>204</v>
      </c>
      <c r="E255" s="157" t="s">
        <v>1</v>
      </c>
      <c r="F255" s="158" t="s">
        <v>1414</v>
      </c>
      <c r="H255" s="159">
        <v>295.084</v>
      </c>
      <c r="I255" s="160"/>
      <c r="L255" s="156"/>
      <c r="M255" s="161"/>
      <c r="T255" s="162"/>
      <c r="AT255" s="157" t="s">
        <v>204</v>
      </c>
      <c r="AU255" s="157" t="s">
        <v>86</v>
      </c>
      <c r="AV255" s="13" t="s">
        <v>86</v>
      </c>
      <c r="AW255" s="13" t="s">
        <v>32</v>
      </c>
      <c r="AX255" s="13" t="s">
        <v>84</v>
      </c>
      <c r="AY255" s="157" t="s">
        <v>195</v>
      </c>
    </row>
    <row r="256" spans="2:65" s="13" customFormat="1" ht="10.199999999999999">
      <c r="B256" s="156"/>
      <c r="D256" s="150" t="s">
        <v>204</v>
      </c>
      <c r="F256" s="158" t="s">
        <v>1525</v>
      </c>
      <c r="H256" s="159">
        <v>339.34699999999998</v>
      </c>
      <c r="I256" s="160"/>
      <c r="L256" s="156"/>
      <c r="M256" s="161"/>
      <c r="T256" s="162"/>
      <c r="AT256" s="157" t="s">
        <v>204</v>
      </c>
      <c r="AU256" s="157" t="s">
        <v>86</v>
      </c>
      <c r="AV256" s="13" t="s">
        <v>86</v>
      </c>
      <c r="AW256" s="13" t="s">
        <v>4</v>
      </c>
      <c r="AX256" s="13" t="s">
        <v>84</v>
      </c>
      <c r="AY256" s="157" t="s">
        <v>195</v>
      </c>
    </row>
    <row r="257" spans="2:65" s="11" customFormat="1" ht="22.8" customHeight="1">
      <c r="B257" s="124"/>
      <c r="D257" s="125" t="s">
        <v>76</v>
      </c>
      <c r="E257" s="134" t="s">
        <v>202</v>
      </c>
      <c r="F257" s="134" t="s">
        <v>749</v>
      </c>
      <c r="I257" s="127"/>
      <c r="J257" s="135">
        <f>BK257</f>
        <v>0</v>
      </c>
      <c r="L257" s="124"/>
      <c r="M257" s="129"/>
      <c r="P257" s="130">
        <f>SUM(P258:P264)</f>
        <v>0</v>
      </c>
      <c r="R257" s="130">
        <f>SUM(R258:R264)</f>
        <v>22.14469824</v>
      </c>
      <c r="T257" s="131">
        <f>SUM(T258:T264)</f>
        <v>0</v>
      </c>
      <c r="AR257" s="125" t="s">
        <v>84</v>
      </c>
      <c r="AT257" s="132" t="s">
        <v>76</v>
      </c>
      <c r="AU257" s="132" t="s">
        <v>84</v>
      </c>
      <c r="AY257" s="125" t="s">
        <v>195</v>
      </c>
      <c r="BK257" s="133">
        <f>SUM(BK258:BK264)</f>
        <v>0</v>
      </c>
    </row>
    <row r="258" spans="2:65" s="1" customFormat="1" ht="24.15" customHeight="1">
      <c r="B258" s="32"/>
      <c r="C258" s="136" t="s">
        <v>369</v>
      </c>
      <c r="D258" s="136" t="s">
        <v>197</v>
      </c>
      <c r="E258" s="137" t="s">
        <v>1526</v>
      </c>
      <c r="F258" s="138" t="s">
        <v>1527</v>
      </c>
      <c r="G258" s="139" t="s">
        <v>214</v>
      </c>
      <c r="H258" s="140">
        <v>11.712</v>
      </c>
      <c r="I258" s="141"/>
      <c r="J258" s="142">
        <f>ROUND(I258*H258,2)</f>
        <v>0</v>
      </c>
      <c r="K258" s="138" t="s">
        <v>201</v>
      </c>
      <c r="L258" s="32"/>
      <c r="M258" s="143" t="s">
        <v>1</v>
      </c>
      <c r="N258" s="144" t="s">
        <v>42</v>
      </c>
      <c r="P258" s="145">
        <f>O258*H258</f>
        <v>0</v>
      </c>
      <c r="Q258" s="145">
        <v>1.8907700000000001</v>
      </c>
      <c r="R258" s="145">
        <f>Q258*H258</f>
        <v>22.14469824</v>
      </c>
      <c r="S258" s="145">
        <v>0</v>
      </c>
      <c r="T258" s="146">
        <f>S258*H258</f>
        <v>0</v>
      </c>
      <c r="AR258" s="147" t="s">
        <v>202</v>
      </c>
      <c r="AT258" s="147" t="s">
        <v>197</v>
      </c>
      <c r="AU258" s="147" t="s">
        <v>86</v>
      </c>
      <c r="AY258" s="17" t="s">
        <v>195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84</v>
      </c>
      <c r="BK258" s="148">
        <f>ROUND(I258*H258,2)</f>
        <v>0</v>
      </c>
      <c r="BL258" s="17" t="s">
        <v>202</v>
      </c>
      <c r="BM258" s="147" t="s">
        <v>1528</v>
      </c>
    </row>
    <row r="259" spans="2:65" s="12" customFormat="1" ht="10.199999999999999">
      <c r="B259" s="149"/>
      <c r="D259" s="150" t="s">
        <v>204</v>
      </c>
      <c r="E259" s="151" t="s">
        <v>1</v>
      </c>
      <c r="F259" s="152" t="s">
        <v>1529</v>
      </c>
      <c r="H259" s="151" t="s">
        <v>1</v>
      </c>
      <c r="I259" s="153"/>
      <c r="L259" s="149"/>
      <c r="M259" s="154"/>
      <c r="T259" s="155"/>
      <c r="AT259" s="151" t="s">
        <v>204</v>
      </c>
      <c r="AU259" s="151" t="s">
        <v>86</v>
      </c>
      <c r="AV259" s="12" t="s">
        <v>84</v>
      </c>
      <c r="AW259" s="12" t="s">
        <v>32</v>
      </c>
      <c r="AX259" s="12" t="s">
        <v>77</v>
      </c>
      <c r="AY259" s="151" t="s">
        <v>195</v>
      </c>
    </row>
    <row r="260" spans="2:65" s="13" customFormat="1" ht="10.199999999999999">
      <c r="B260" s="156"/>
      <c r="D260" s="150" t="s">
        <v>204</v>
      </c>
      <c r="E260" s="157" t="s">
        <v>1</v>
      </c>
      <c r="F260" s="158" t="s">
        <v>1530</v>
      </c>
      <c r="H260" s="159">
        <v>9.6240000000000006</v>
      </c>
      <c r="I260" s="160"/>
      <c r="L260" s="156"/>
      <c r="M260" s="161"/>
      <c r="T260" s="162"/>
      <c r="AT260" s="157" t="s">
        <v>204</v>
      </c>
      <c r="AU260" s="157" t="s">
        <v>86</v>
      </c>
      <c r="AV260" s="13" t="s">
        <v>86</v>
      </c>
      <c r="AW260" s="13" t="s">
        <v>32</v>
      </c>
      <c r="AX260" s="13" t="s">
        <v>77</v>
      </c>
      <c r="AY260" s="157" t="s">
        <v>195</v>
      </c>
    </row>
    <row r="261" spans="2:65" s="12" customFormat="1" ht="10.199999999999999">
      <c r="B261" s="149"/>
      <c r="D261" s="150" t="s">
        <v>204</v>
      </c>
      <c r="E261" s="151" t="s">
        <v>1</v>
      </c>
      <c r="F261" s="152" t="s">
        <v>1472</v>
      </c>
      <c r="H261" s="151" t="s">
        <v>1</v>
      </c>
      <c r="I261" s="153"/>
      <c r="L261" s="149"/>
      <c r="M261" s="154"/>
      <c r="T261" s="155"/>
      <c r="AT261" s="151" t="s">
        <v>204</v>
      </c>
      <c r="AU261" s="151" t="s">
        <v>86</v>
      </c>
      <c r="AV261" s="12" t="s">
        <v>84</v>
      </c>
      <c r="AW261" s="12" t="s">
        <v>32</v>
      </c>
      <c r="AX261" s="12" t="s">
        <v>77</v>
      </c>
      <c r="AY261" s="151" t="s">
        <v>195</v>
      </c>
    </row>
    <row r="262" spans="2:65" s="13" customFormat="1" ht="10.199999999999999">
      <c r="B262" s="156"/>
      <c r="D262" s="150" t="s">
        <v>204</v>
      </c>
      <c r="E262" s="157" t="s">
        <v>1</v>
      </c>
      <c r="F262" s="158" t="s">
        <v>1531</v>
      </c>
      <c r="H262" s="159">
        <v>1.044</v>
      </c>
      <c r="I262" s="160"/>
      <c r="L262" s="156"/>
      <c r="M262" s="161"/>
      <c r="T262" s="162"/>
      <c r="AT262" s="157" t="s">
        <v>204</v>
      </c>
      <c r="AU262" s="157" t="s">
        <v>86</v>
      </c>
      <c r="AV262" s="13" t="s">
        <v>86</v>
      </c>
      <c r="AW262" s="13" t="s">
        <v>32</v>
      </c>
      <c r="AX262" s="13" t="s">
        <v>77</v>
      </c>
      <c r="AY262" s="157" t="s">
        <v>195</v>
      </c>
    </row>
    <row r="263" spans="2:65" s="13" customFormat="1" ht="10.199999999999999">
      <c r="B263" s="156"/>
      <c r="D263" s="150" t="s">
        <v>204</v>
      </c>
      <c r="E263" s="157" t="s">
        <v>1</v>
      </c>
      <c r="F263" s="158" t="s">
        <v>1532</v>
      </c>
      <c r="H263" s="159">
        <v>1.044</v>
      </c>
      <c r="I263" s="160"/>
      <c r="L263" s="156"/>
      <c r="M263" s="161"/>
      <c r="T263" s="162"/>
      <c r="AT263" s="157" t="s">
        <v>204</v>
      </c>
      <c r="AU263" s="157" t="s">
        <v>86</v>
      </c>
      <c r="AV263" s="13" t="s">
        <v>86</v>
      </c>
      <c r="AW263" s="13" t="s">
        <v>32</v>
      </c>
      <c r="AX263" s="13" t="s">
        <v>77</v>
      </c>
      <c r="AY263" s="157" t="s">
        <v>195</v>
      </c>
    </row>
    <row r="264" spans="2:65" s="14" customFormat="1" ht="10.199999999999999">
      <c r="B264" s="163"/>
      <c r="D264" s="150" t="s">
        <v>204</v>
      </c>
      <c r="E264" s="164" t="s">
        <v>1</v>
      </c>
      <c r="F264" s="165" t="s">
        <v>220</v>
      </c>
      <c r="H264" s="166">
        <v>11.712</v>
      </c>
      <c r="I264" s="167"/>
      <c r="L264" s="163"/>
      <c r="M264" s="168"/>
      <c r="T264" s="169"/>
      <c r="AT264" s="164" t="s">
        <v>204</v>
      </c>
      <c r="AU264" s="164" t="s">
        <v>86</v>
      </c>
      <c r="AV264" s="14" t="s">
        <v>202</v>
      </c>
      <c r="AW264" s="14" t="s">
        <v>32</v>
      </c>
      <c r="AX264" s="14" t="s">
        <v>84</v>
      </c>
      <c r="AY264" s="164" t="s">
        <v>195</v>
      </c>
    </row>
    <row r="265" spans="2:65" s="11" customFormat="1" ht="22.8" customHeight="1">
      <c r="B265" s="124"/>
      <c r="D265" s="125" t="s">
        <v>76</v>
      </c>
      <c r="E265" s="134" t="s">
        <v>225</v>
      </c>
      <c r="F265" s="134" t="s">
        <v>1533</v>
      </c>
      <c r="I265" s="127"/>
      <c r="J265" s="135">
        <f>BK265</f>
        <v>0</v>
      </c>
      <c r="L265" s="124"/>
      <c r="M265" s="129"/>
      <c r="P265" s="130">
        <f>SUM(P266:P286)</f>
        <v>0</v>
      </c>
      <c r="R265" s="130">
        <f>SUM(R266:R286)</f>
        <v>290.56331311999998</v>
      </c>
      <c r="T265" s="131">
        <f>SUM(T266:T286)</f>
        <v>0</v>
      </c>
      <c r="AR265" s="125" t="s">
        <v>84</v>
      </c>
      <c r="AT265" s="132" t="s">
        <v>76</v>
      </c>
      <c r="AU265" s="132" t="s">
        <v>84</v>
      </c>
      <c r="AY265" s="125" t="s">
        <v>195</v>
      </c>
      <c r="BK265" s="133">
        <f>SUM(BK266:BK286)</f>
        <v>0</v>
      </c>
    </row>
    <row r="266" spans="2:65" s="1" customFormat="1" ht="21.75" customHeight="1">
      <c r="B266" s="32"/>
      <c r="C266" s="136" t="s">
        <v>373</v>
      </c>
      <c r="D266" s="136" t="s">
        <v>197</v>
      </c>
      <c r="E266" s="137" t="s">
        <v>1534</v>
      </c>
      <c r="F266" s="138" t="s">
        <v>1535</v>
      </c>
      <c r="G266" s="139" t="s">
        <v>200</v>
      </c>
      <c r="H266" s="140">
        <v>295.084</v>
      </c>
      <c r="I266" s="141"/>
      <c r="J266" s="142">
        <f>ROUND(I266*H266,2)</f>
        <v>0</v>
      </c>
      <c r="K266" s="138" t="s">
        <v>201</v>
      </c>
      <c r="L266" s="32"/>
      <c r="M266" s="143" t="s">
        <v>1</v>
      </c>
      <c r="N266" s="144" t="s">
        <v>42</v>
      </c>
      <c r="P266" s="145">
        <f>O266*H266</f>
        <v>0</v>
      </c>
      <c r="Q266" s="145">
        <v>0.69</v>
      </c>
      <c r="R266" s="145">
        <f>Q266*H266</f>
        <v>203.60795999999999</v>
      </c>
      <c r="S266" s="145">
        <v>0</v>
      </c>
      <c r="T266" s="146">
        <f>S266*H266</f>
        <v>0</v>
      </c>
      <c r="AR266" s="147" t="s">
        <v>202</v>
      </c>
      <c r="AT266" s="147" t="s">
        <v>197</v>
      </c>
      <c r="AU266" s="147" t="s">
        <v>86</v>
      </c>
      <c r="AY266" s="17" t="s">
        <v>195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84</v>
      </c>
      <c r="BK266" s="148">
        <f>ROUND(I266*H266,2)</f>
        <v>0</v>
      </c>
      <c r="BL266" s="17" t="s">
        <v>202</v>
      </c>
      <c r="BM266" s="147" t="s">
        <v>1536</v>
      </c>
    </row>
    <row r="267" spans="2:65" s="12" customFormat="1" ht="10.199999999999999">
      <c r="B267" s="149"/>
      <c r="D267" s="150" t="s">
        <v>204</v>
      </c>
      <c r="E267" s="151" t="s">
        <v>1</v>
      </c>
      <c r="F267" s="152" t="s">
        <v>210</v>
      </c>
      <c r="H267" s="151" t="s">
        <v>1</v>
      </c>
      <c r="I267" s="153"/>
      <c r="L267" s="149"/>
      <c r="M267" s="154"/>
      <c r="T267" s="155"/>
      <c r="AT267" s="151" t="s">
        <v>204</v>
      </c>
      <c r="AU267" s="151" t="s">
        <v>86</v>
      </c>
      <c r="AV267" s="12" t="s">
        <v>84</v>
      </c>
      <c r="AW267" s="12" t="s">
        <v>32</v>
      </c>
      <c r="AX267" s="12" t="s">
        <v>77</v>
      </c>
      <c r="AY267" s="151" t="s">
        <v>195</v>
      </c>
    </row>
    <row r="268" spans="2:65" s="12" customFormat="1" ht="20.399999999999999">
      <c r="B268" s="149"/>
      <c r="D268" s="150" t="s">
        <v>204</v>
      </c>
      <c r="E268" s="151" t="s">
        <v>1</v>
      </c>
      <c r="F268" s="152" t="s">
        <v>1403</v>
      </c>
      <c r="H268" s="151" t="s">
        <v>1</v>
      </c>
      <c r="I268" s="153"/>
      <c r="L268" s="149"/>
      <c r="M268" s="154"/>
      <c r="T268" s="155"/>
      <c r="AT268" s="151" t="s">
        <v>204</v>
      </c>
      <c r="AU268" s="151" t="s">
        <v>86</v>
      </c>
      <c r="AV268" s="12" t="s">
        <v>84</v>
      </c>
      <c r="AW268" s="12" t="s">
        <v>32</v>
      </c>
      <c r="AX268" s="12" t="s">
        <v>77</v>
      </c>
      <c r="AY268" s="151" t="s">
        <v>195</v>
      </c>
    </row>
    <row r="269" spans="2:65" s="13" customFormat="1" ht="10.199999999999999">
      <c r="B269" s="156"/>
      <c r="D269" s="150" t="s">
        <v>204</v>
      </c>
      <c r="E269" s="157" t="s">
        <v>1</v>
      </c>
      <c r="F269" s="158" t="s">
        <v>1404</v>
      </c>
      <c r="H269" s="159">
        <v>16</v>
      </c>
      <c r="I269" s="160"/>
      <c r="L269" s="156"/>
      <c r="M269" s="161"/>
      <c r="T269" s="162"/>
      <c r="AT269" s="157" t="s">
        <v>204</v>
      </c>
      <c r="AU269" s="157" t="s">
        <v>86</v>
      </c>
      <c r="AV269" s="13" t="s">
        <v>86</v>
      </c>
      <c r="AW269" s="13" t="s">
        <v>32</v>
      </c>
      <c r="AX269" s="13" t="s">
        <v>77</v>
      </c>
      <c r="AY269" s="157" t="s">
        <v>195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1405</v>
      </c>
      <c r="H270" s="159">
        <v>184.43199999999999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77</v>
      </c>
      <c r="AY270" s="157" t="s">
        <v>195</v>
      </c>
    </row>
    <row r="271" spans="2:65" s="13" customFormat="1" ht="10.199999999999999">
      <c r="B271" s="156"/>
      <c r="D271" s="150" t="s">
        <v>204</v>
      </c>
      <c r="E271" s="157" t="s">
        <v>1</v>
      </c>
      <c r="F271" s="158" t="s">
        <v>1406</v>
      </c>
      <c r="H271" s="159">
        <v>45.061999999999998</v>
      </c>
      <c r="I271" s="160"/>
      <c r="L271" s="156"/>
      <c r="M271" s="161"/>
      <c r="T271" s="162"/>
      <c r="AT271" s="157" t="s">
        <v>204</v>
      </c>
      <c r="AU271" s="157" t="s">
        <v>86</v>
      </c>
      <c r="AV271" s="13" t="s">
        <v>86</v>
      </c>
      <c r="AW271" s="13" t="s">
        <v>32</v>
      </c>
      <c r="AX271" s="13" t="s">
        <v>77</v>
      </c>
      <c r="AY271" s="157" t="s">
        <v>195</v>
      </c>
    </row>
    <row r="272" spans="2:65" s="13" customFormat="1" ht="10.199999999999999">
      <c r="B272" s="156"/>
      <c r="D272" s="150" t="s">
        <v>204</v>
      </c>
      <c r="E272" s="157" t="s">
        <v>1</v>
      </c>
      <c r="F272" s="158" t="s">
        <v>1407</v>
      </c>
      <c r="H272" s="159">
        <v>7.08</v>
      </c>
      <c r="I272" s="160"/>
      <c r="L272" s="156"/>
      <c r="M272" s="161"/>
      <c r="T272" s="162"/>
      <c r="AT272" s="157" t="s">
        <v>204</v>
      </c>
      <c r="AU272" s="157" t="s">
        <v>86</v>
      </c>
      <c r="AV272" s="13" t="s">
        <v>86</v>
      </c>
      <c r="AW272" s="13" t="s">
        <v>32</v>
      </c>
      <c r="AX272" s="13" t="s">
        <v>77</v>
      </c>
      <c r="AY272" s="157" t="s">
        <v>195</v>
      </c>
    </row>
    <row r="273" spans="2:65" s="13" customFormat="1" ht="10.199999999999999">
      <c r="B273" s="156"/>
      <c r="D273" s="150" t="s">
        <v>204</v>
      </c>
      <c r="E273" s="157" t="s">
        <v>1</v>
      </c>
      <c r="F273" s="158" t="s">
        <v>1408</v>
      </c>
      <c r="H273" s="159">
        <v>5.5</v>
      </c>
      <c r="I273" s="160"/>
      <c r="L273" s="156"/>
      <c r="M273" s="161"/>
      <c r="T273" s="162"/>
      <c r="AT273" s="157" t="s">
        <v>204</v>
      </c>
      <c r="AU273" s="157" t="s">
        <v>86</v>
      </c>
      <c r="AV273" s="13" t="s">
        <v>86</v>
      </c>
      <c r="AW273" s="13" t="s">
        <v>32</v>
      </c>
      <c r="AX273" s="13" t="s">
        <v>77</v>
      </c>
      <c r="AY273" s="157" t="s">
        <v>195</v>
      </c>
    </row>
    <row r="274" spans="2:65" s="13" customFormat="1" ht="10.199999999999999">
      <c r="B274" s="156"/>
      <c r="D274" s="150" t="s">
        <v>204</v>
      </c>
      <c r="E274" s="157" t="s">
        <v>1</v>
      </c>
      <c r="F274" s="158" t="s">
        <v>1409</v>
      </c>
      <c r="H274" s="159">
        <v>6.01</v>
      </c>
      <c r="I274" s="160"/>
      <c r="L274" s="156"/>
      <c r="M274" s="161"/>
      <c r="T274" s="162"/>
      <c r="AT274" s="157" t="s">
        <v>204</v>
      </c>
      <c r="AU274" s="157" t="s">
        <v>86</v>
      </c>
      <c r="AV274" s="13" t="s">
        <v>86</v>
      </c>
      <c r="AW274" s="13" t="s">
        <v>32</v>
      </c>
      <c r="AX274" s="13" t="s">
        <v>77</v>
      </c>
      <c r="AY274" s="157" t="s">
        <v>195</v>
      </c>
    </row>
    <row r="275" spans="2:65" s="13" customFormat="1" ht="10.199999999999999">
      <c r="B275" s="156"/>
      <c r="D275" s="150" t="s">
        <v>204</v>
      </c>
      <c r="E275" s="157" t="s">
        <v>1</v>
      </c>
      <c r="F275" s="158" t="s">
        <v>389</v>
      </c>
      <c r="H275" s="159">
        <v>31</v>
      </c>
      <c r="I275" s="160"/>
      <c r="L275" s="156"/>
      <c r="M275" s="161"/>
      <c r="T275" s="162"/>
      <c r="AT275" s="157" t="s">
        <v>204</v>
      </c>
      <c r="AU275" s="157" t="s">
        <v>86</v>
      </c>
      <c r="AV275" s="13" t="s">
        <v>86</v>
      </c>
      <c r="AW275" s="13" t="s">
        <v>32</v>
      </c>
      <c r="AX275" s="13" t="s">
        <v>77</v>
      </c>
      <c r="AY275" s="157" t="s">
        <v>195</v>
      </c>
    </row>
    <row r="276" spans="2:65" s="14" customFormat="1" ht="10.199999999999999">
      <c r="B276" s="163"/>
      <c r="D276" s="150" t="s">
        <v>204</v>
      </c>
      <c r="E276" s="164" t="s">
        <v>1</v>
      </c>
      <c r="F276" s="165" t="s">
        <v>220</v>
      </c>
      <c r="H276" s="166">
        <v>295.084</v>
      </c>
      <c r="I276" s="167"/>
      <c r="L276" s="163"/>
      <c r="M276" s="168"/>
      <c r="T276" s="169"/>
      <c r="AT276" s="164" t="s">
        <v>204</v>
      </c>
      <c r="AU276" s="164" t="s">
        <v>86</v>
      </c>
      <c r="AV276" s="14" t="s">
        <v>202</v>
      </c>
      <c r="AW276" s="14" t="s">
        <v>32</v>
      </c>
      <c r="AX276" s="14" t="s">
        <v>84</v>
      </c>
      <c r="AY276" s="164" t="s">
        <v>195</v>
      </c>
    </row>
    <row r="277" spans="2:65" s="1" customFormat="1" ht="33" customHeight="1">
      <c r="B277" s="32"/>
      <c r="C277" s="136" t="s">
        <v>378</v>
      </c>
      <c r="D277" s="136" t="s">
        <v>197</v>
      </c>
      <c r="E277" s="137" t="s">
        <v>1537</v>
      </c>
      <c r="F277" s="138" t="s">
        <v>1538</v>
      </c>
      <c r="G277" s="139" t="s">
        <v>200</v>
      </c>
      <c r="H277" s="140">
        <v>295.084</v>
      </c>
      <c r="I277" s="141"/>
      <c r="J277" s="142">
        <f>ROUND(I277*H277,2)</f>
        <v>0</v>
      </c>
      <c r="K277" s="138" t="s">
        <v>201</v>
      </c>
      <c r="L277" s="32"/>
      <c r="M277" s="143" t="s">
        <v>1</v>
      </c>
      <c r="N277" s="144" t="s">
        <v>42</v>
      </c>
      <c r="P277" s="145">
        <f>O277*H277</f>
        <v>0</v>
      </c>
      <c r="Q277" s="145">
        <v>0.18462999999999999</v>
      </c>
      <c r="R277" s="145">
        <f>Q277*H277</f>
        <v>54.481358919999998</v>
      </c>
      <c r="S277" s="145">
        <v>0</v>
      </c>
      <c r="T277" s="146">
        <f>S277*H277</f>
        <v>0</v>
      </c>
      <c r="AR277" s="147" t="s">
        <v>202</v>
      </c>
      <c r="AT277" s="147" t="s">
        <v>197</v>
      </c>
      <c r="AU277" s="147" t="s">
        <v>86</v>
      </c>
      <c r="AY277" s="17" t="s">
        <v>195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84</v>
      </c>
      <c r="BK277" s="148">
        <f>ROUND(I277*H277,2)</f>
        <v>0</v>
      </c>
      <c r="BL277" s="17" t="s">
        <v>202</v>
      </c>
      <c r="BM277" s="147" t="s">
        <v>1539</v>
      </c>
    </row>
    <row r="278" spans="2:65" s="12" customFormat="1" ht="10.199999999999999">
      <c r="B278" s="149"/>
      <c r="D278" s="150" t="s">
        <v>204</v>
      </c>
      <c r="E278" s="151" t="s">
        <v>1</v>
      </c>
      <c r="F278" s="152" t="s">
        <v>1540</v>
      </c>
      <c r="H278" s="151" t="s">
        <v>1</v>
      </c>
      <c r="I278" s="153"/>
      <c r="L278" s="149"/>
      <c r="M278" s="154"/>
      <c r="T278" s="155"/>
      <c r="AT278" s="151" t="s">
        <v>204</v>
      </c>
      <c r="AU278" s="151" t="s">
        <v>86</v>
      </c>
      <c r="AV278" s="12" t="s">
        <v>84</v>
      </c>
      <c r="AW278" s="12" t="s">
        <v>32</v>
      </c>
      <c r="AX278" s="12" t="s">
        <v>77</v>
      </c>
      <c r="AY278" s="151" t="s">
        <v>195</v>
      </c>
    </row>
    <row r="279" spans="2:65" s="13" customFormat="1" ht="10.199999999999999">
      <c r="B279" s="156"/>
      <c r="D279" s="150" t="s">
        <v>204</v>
      </c>
      <c r="E279" s="157" t="s">
        <v>1</v>
      </c>
      <c r="F279" s="158" t="s">
        <v>1414</v>
      </c>
      <c r="H279" s="159">
        <v>295.084</v>
      </c>
      <c r="I279" s="160"/>
      <c r="L279" s="156"/>
      <c r="M279" s="161"/>
      <c r="T279" s="162"/>
      <c r="AT279" s="157" t="s">
        <v>204</v>
      </c>
      <c r="AU279" s="157" t="s">
        <v>86</v>
      </c>
      <c r="AV279" s="13" t="s">
        <v>86</v>
      </c>
      <c r="AW279" s="13" t="s">
        <v>32</v>
      </c>
      <c r="AX279" s="13" t="s">
        <v>77</v>
      </c>
      <c r="AY279" s="157" t="s">
        <v>195</v>
      </c>
    </row>
    <row r="280" spans="2:65" s="14" customFormat="1" ht="10.199999999999999">
      <c r="B280" s="163"/>
      <c r="D280" s="150" t="s">
        <v>204</v>
      </c>
      <c r="E280" s="164" t="s">
        <v>1</v>
      </c>
      <c r="F280" s="165" t="s">
        <v>220</v>
      </c>
      <c r="H280" s="166">
        <v>295.084</v>
      </c>
      <c r="I280" s="167"/>
      <c r="L280" s="163"/>
      <c r="M280" s="168"/>
      <c r="T280" s="169"/>
      <c r="AT280" s="164" t="s">
        <v>204</v>
      </c>
      <c r="AU280" s="164" t="s">
        <v>86</v>
      </c>
      <c r="AV280" s="14" t="s">
        <v>202</v>
      </c>
      <c r="AW280" s="14" t="s">
        <v>32</v>
      </c>
      <c r="AX280" s="14" t="s">
        <v>84</v>
      </c>
      <c r="AY280" s="164" t="s">
        <v>195</v>
      </c>
    </row>
    <row r="281" spans="2:65" s="1" customFormat="1" ht="24.15" customHeight="1">
      <c r="B281" s="32"/>
      <c r="C281" s="136" t="s">
        <v>383</v>
      </c>
      <c r="D281" s="136" t="s">
        <v>197</v>
      </c>
      <c r="E281" s="137" t="s">
        <v>1541</v>
      </c>
      <c r="F281" s="138" t="s">
        <v>1542</v>
      </c>
      <c r="G281" s="139" t="s">
        <v>200</v>
      </c>
      <c r="H281" s="140">
        <v>295.084</v>
      </c>
      <c r="I281" s="141"/>
      <c r="J281" s="142">
        <f>ROUND(I281*H281,2)</f>
        <v>0</v>
      </c>
      <c r="K281" s="138" t="s">
        <v>201</v>
      </c>
      <c r="L281" s="32"/>
      <c r="M281" s="143" t="s">
        <v>1</v>
      </c>
      <c r="N281" s="144" t="s">
        <v>42</v>
      </c>
      <c r="P281" s="145">
        <f>O281*H281</f>
        <v>0</v>
      </c>
      <c r="Q281" s="145">
        <v>6.0099999999999997E-3</v>
      </c>
      <c r="R281" s="145">
        <f>Q281*H281</f>
        <v>1.7734548399999999</v>
      </c>
      <c r="S281" s="145">
        <v>0</v>
      </c>
      <c r="T281" s="146">
        <f>S281*H281</f>
        <v>0</v>
      </c>
      <c r="AR281" s="147" t="s">
        <v>202</v>
      </c>
      <c r="AT281" s="147" t="s">
        <v>197</v>
      </c>
      <c r="AU281" s="147" t="s">
        <v>86</v>
      </c>
      <c r="AY281" s="17" t="s">
        <v>195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84</v>
      </c>
      <c r="BK281" s="148">
        <f>ROUND(I281*H281,2)</f>
        <v>0</v>
      </c>
      <c r="BL281" s="17" t="s">
        <v>202</v>
      </c>
      <c r="BM281" s="147" t="s">
        <v>1543</v>
      </c>
    </row>
    <row r="282" spans="2:65" s="13" customFormat="1" ht="10.199999999999999">
      <c r="B282" s="156"/>
      <c r="D282" s="150" t="s">
        <v>204</v>
      </c>
      <c r="E282" s="157" t="s">
        <v>1</v>
      </c>
      <c r="F282" s="158" t="s">
        <v>1414</v>
      </c>
      <c r="H282" s="159">
        <v>295.084</v>
      </c>
      <c r="I282" s="160"/>
      <c r="L282" s="156"/>
      <c r="M282" s="161"/>
      <c r="T282" s="162"/>
      <c r="AT282" s="157" t="s">
        <v>204</v>
      </c>
      <c r="AU282" s="157" t="s">
        <v>86</v>
      </c>
      <c r="AV282" s="13" t="s">
        <v>86</v>
      </c>
      <c r="AW282" s="13" t="s">
        <v>32</v>
      </c>
      <c r="AX282" s="13" t="s">
        <v>84</v>
      </c>
      <c r="AY282" s="157" t="s">
        <v>195</v>
      </c>
    </row>
    <row r="283" spans="2:65" s="1" customFormat="1" ht="21.75" customHeight="1">
      <c r="B283" s="32"/>
      <c r="C283" s="136" t="s">
        <v>389</v>
      </c>
      <c r="D283" s="136" t="s">
        <v>197</v>
      </c>
      <c r="E283" s="137" t="s">
        <v>1544</v>
      </c>
      <c r="F283" s="138" t="s">
        <v>1545</v>
      </c>
      <c r="G283" s="139" t="s">
        <v>200</v>
      </c>
      <c r="H283" s="140">
        <v>295.084</v>
      </c>
      <c r="I283" s="141"/>
      <c r="J283" s="142">
        <f>ROUND(I283*H283,2)</f>
        <v>0</v>
      </c>
      <c r="K283" s="138" t="s">
        <v>201</v>
      </c>
      <c r="L283" s="32"/>
      <c r="M283" s="143" t="s">
        <v>1</v>
      </c>
      <c r="N283" s="144" t="s">
        <v>42</v>
      </c>
      <c r="P283" s="145">
        <f>O283*H283</f>
        <v>0</v>
      </c>
      <c r="Q283" s="145">
        <v>3.1E-4</v>
      </c>
      <c r="R283" s="145">
        <f>Q283*H283</f>
        <v>9.1476039999999995E-2</v>
      </c>
      <c r="S283" s="145">
        <v>0</v>
      </c>
      <c r="T283" s="146">
        <f>S283*H283</f>
        <v>0</v>
      </c>
      <c r="AR283" s="147" t="s">
        <v>202</v>
      </c>
      <c r="AT283" s="147" t="s">
        <v>197</v>
      </c>
      <c r="AU283" s="147" t="s">
        <v>86</v>
      </c>
      <c r="AY283" s="17" t="s">
        <v>195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84</v>
      </c>
      <c r="BK283" s="148">
        <f>ROUND(I283*H283,2)</f>
        <v>0</v>
      </c>
      <c r="BL283" s="17" t="s">
        <v>202</v>
      </c>
      <c r="BM283" s="147" t="s">
        <v>1546</v>
      </c>
    </row>
    <row r="284" spans="2:65" s="13" customFormat="1" ht="10.199999999999999">
      <c r="B284" s="156"/>
      <c r="D284" s="150" t="s">
        <v>204</v>
      </c>
      <c r="E284" s="157" t="s">
        <v>1</v>
      </c>
      <c r="F284" s="158" t="s">
        <v>1414</v>
      </c>
      <c r="H284" s="159">
        <v>295.084</v>
      </c>
      <c r="I284" s="160"/>
      <c r="L284" s="156"/>
      <c r="M284" s="161"/>
      <c r="T284" s="162"/>
      <c r="AT284" s="157" t="s">
        <v>204</v>
      </c>
      <c r="AU284" s="157" t="s">
        <v>86</v>
      </c>
      <c r="AV284" s="13" t="s">
        <v>86</v>
      </c>
      <c r="AW284" s="13" t="s">
        <v>32</v>
      </c>
      <c r="AX284" s="13" t="s">
        <v>84</v>
      </c>
      <c r="AY284" s="157" t="s">
        <v>195</v>
      </c>
    </row>
    <row r="285" spans="2:65" s="1" customFormat="1" ht="33" customHeight="1">
      <c r="B285" s="32"/>
      <c r="C285" s="136" t="s">
        <v>394</v>
      </c>
      <c r="D285" s="136" t="s">
        <v>197</v>
      </c>
      <c r="E285" s="137" t="s">
        <v>1547</v>
      </c>
      <c r="F285" s="138" t="s">
        <v>1548</v>
      </c>
      <c r="G285" s="139" t="s">
        <v>200</v>
      </c>
      <c r="H285" s="140">
        <v>295.084</v>
      </c>
      <c r="I285" s="141"/>
      <c r="J285" s="142">
        <f>ROUND(I285*H285,2)</f>
        <v>0</v>
      </c>
      <c r="K285" s="138" t="s">
        <v>201</v>
      </c>
      <c r="L285" s="32"/>
      <c r="M285" s="143" t="s">
        <v>1</v>
      </c>
      <c r="N285" s="144" t="s">
        <v>42</v>
      </c>
      <c r="P285" s="145">
        <f>O285*H285</f>
        <v>0</v>
      </c>
      <c r="Q285" s="145">
        <v>0.10373</v>
      </c>
      <c r="R285" s="145">
        <f>Q285*H285</f>
        <v>30.609063320000001</v>
      </c>
      <c r="S285" s="145">
        <v>0</v>
      </c>
      <c r="T285" s="146">
        <f>S285*H285</f>
        <v>0</v>
      </c>
      <c r="AR285" s="147" t="s">
        <v>202</v>
      </c>
      <c r="AT285" s="147" t="s">
        <v>197</v>
      </c>
      <c r="AU285" s="147" t="s">
        <v>86</v>
      </c>
      <c r="AY285" s="17" t="s">
        <v>195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84</v>
      </c>
      <c r="BK285" s="148">
        <f>ROUND(I285*H285,2)</f>
        <v>0</v>
      </c>
      <c r="BL285" s="17" t="s">
        <v>202</v>
      </c>
      <c r="BM285" s="147" t="s">
        <v>1549</v>
      </c>
    </row>
    <row r="286" spans="2:65" s="13" customFormat="1" ht="10.199999999999999">
      <c r="B286" s="156"/>
      <c r="D286" s="150" t="s">
        <v>204</v>
      </c>
      <c r="E286" s="157" t="s">
        <v>1</v>
      </c>
      <c r="F286" s="158" t="s">
        <v>1414</v>
      </c>
      <c r="H286" s="159">
        <v>295.084</v>
      </c>
      <c r="I286" s="160"/>
      <c r="L286" s="156"/>
      <c r="M286" s="161"/>
      <c r="T286" s="162"/>
      <c r="AT286" s="157" t="s">
        <v>204</v>
      </c>
      <c r="AU286" s="157" t="s">
        <v>86</v>
      </c>
      <c r="AV286" s="13" t="s">
        <v>86</v>
      </c>
      <c r="AW286" s="13" t="s">
        <v>32</v>
      </c>
      <c r="AX286" s="13" t="s">
        <v>84</v>
      </c>
      <c r="AY286" s="157" t="s">
        <v>195</v>
      </c>
    </row>
    <row r="287" spans="2:65" s="11" customFormat="1" ht="22.8" customHeight="1">
      <c r="B287" s="124"/>
      <c r="D287" s="125" t="s">
        <v>76</v>
      </c>
      <c r="E287" s="134" t="s">
        <v>230</v>
      </c>
      <c r="F287" s="134" t="s">
        <v>793</v>
      </c>
      <c r="I287" s="127"/>
      <c r="J287" s="135">
        <f>BK287</f>
        <v>0</v>
      </c>
      <c r="L287" s="124"/>
      <c r="M287" s="129"/>
      <c r="P287" s="130">
        <f>SUM(P288:P290)</f>
        <v>0</v>
      </c>
      <c r="R287" s="130">
        <f>SUM(R288:R290)</f>
        <v>8.8654679999999999</v>
      </c>
      <c r="T287" s="131">
        <f>SUM(T288:T290)</f>
        <v>0</v>
      </c>
      <c r="AR287" s="125" t="s">
        <v>84</v>
      </c>
      <c r="AT287" s="132" t="s">
        <v>76</v>
      </c>
      <c r="AU287" s="132" t="s">
        <v>84</v>
      </c>
      <c r="AY287" s="125" t="s">
        <v>195</v>
      </c>
      <c r="BK287" s="133">
        <f>SUM(BK288:BK290)</f>
        <v>0</v>
      </c>
    </row>
    <row r="288" spans="2:65" s="1" customFormat="1" ht="24.15" customHeight="1">
      <c r="B288" s="32"/>
      <c r="C288" s="136" t="s">
        <v>403</v>
      </c>
      <c r="D288" s="136" t="s">
        <v>197</v>
      </c>
      <c r="E288" s="137" t="s">
        <v>1550</v>
      </c>
      <c r="F288" s="138" t="s">
        <v>1551</v>
      </c>
      <c r="G288" s="139" t="s">
        <v>200</v>
      </c>
      <c r="H288" s="140">
        <v>40.049999999999997</v>
      </c>
      <c r="I288" s="141"/>
      <c r="J288" s="142">
        <f>ROUND(I288*H288,2)</f>
        <v>0</v>
      </c>
      <c r="K288" s="138" t="s">
        <v>201</v>
      </c>
      <c r="L288" s="32"/>
      <c r="M288" s="143" t="s">
        <v>1</v>
      </c>
      <c r="N288" s="144" t="s">
        <v>42</v>
      </c>
      <c r="P288" s="145">
        <f>O288*H288</f>
        <v>0</v>
      </c>
      <c r="Q288" s="145">
        <v>0.22136</v>
      </c>
      <c r="R288" s="145">
        <f>Q288*H288</f>
        <v>8.8654679999999999</v>
      </c>
      <c r="S288" s="145">
        <v>0</v>
      </c>
      <c r="T288" s="146">
        <f>S288*H288</f>
        <v>0</v>
      </c>
      <c r="AR288" s="147" t="s">
        <v>202</v>
      </c>
      <c r="AT288" s="147" t="s">
        <v>197</v>
      </c>
      <c r="AU288" s="147" t="s">
        <v>86</v>
      </c>
      <c r="AY288" s="17" t="s">
        <v>195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7" t="s">
        <v>84</v>
      </c>
      <c r="BK288" s="148">
        <f>ROUND(I288*H288,2)</f>
        <v>0</v>
      </c>
      <c r="BL288" s="17" t="s">
        <v>202</v>
      </c>
      <c r="BM288" s="147" t="s">
        <v>1552</v>
      </c>
    </row>
    <row r="289" spans="2:65" s="12" customFormat="1" ht="10.199999999999999">
      <c r="B289" s="149"/>
      <c r="D289" s="150" t="s">
        <v>204</v>
      </c>
      <c r="E289" s="151" t="s">
        <v>1</v>
      </c>
      <c r="F289" s="152" t="s">
        <v>1553</v>
      </c>
      <c r="H289" s="151" t="s">
        <v>1</v>
      </c>
      <c r="I289" s="153"/>
      <c r="L289" s="149"/>
      <c r="M289" s="154"/>
      <c r="T289" s="155"/>
      <c r="AT289" s="151" t="s">
        <v>204</v>
      </c>
      <c r="AU289" s="151" t="s">
        <v>86</v>
      </c>
      <c r="AV289" s="12" t="s">
        <v>84</v>
      </c>
      <c r="AW289" s="12" t="s">
        <v>32</v>
      </c>
      <c r="AX289" s="12" t="s">
        <v>77</v>
      </c>
      <c r="AY289" s="151" t="s">
        <v>195</v>
      </c>
    </row>
    <row r="290" spans="2:65" s="13" customFormat="1" ht="10.199999999999999">
      <c r="B290" s="156"/>
      <c r="D290" s="150" t="s">
        <v>204</v>
      </c>
      <c r="E290" s="157" t="s">
        <v>1</v>
      </c>
      <c r="F290" s="158" t="s">
        <v>1554</v>
      </c>
      <c r="H290" s="159">
        <v>40.049999999999997</v>
      </c>
      <c r="I290" s="160"/>
      <c r="L290" s="156"/>
      <c r="M290" s="161"/>
      <c r="T290" s="162"/>
      <c r="AT290" s="157" t="s">
        <v>204</v>
      </c>
      <c r="AU290" s="157" t="s">
        <v>86</v>
      </c>
      <c r="AV290" s="13" t="s">
        <v>86</v>
      </c>
      <c r="AW290" s="13" t="s">
        <v>32</v>
      </c>
      <c r="AX290" s="13" t="s">
        <v>84</v>
      </c>
      <c r="AY290" s="157" t="s">
        <v>195</v>
      </c>
    </row>
    <row r="291" spans="2:65" s="11" customFormat="1" ht="22.8" customHeight="1">
      <c r="B291" s="124"/>
      <c r="D291" s="125" t="s">
        <v>76</v>
      </c>
      <c r="E291" s="134" t="s">
        <v>240</v>
      </c>
      <c r="F291" s="134" t="s">
        <v>241</v>
      </c>
      <c r="I291" s="127"/>
      <c r="J291" s="135">
        <f>BK291</f>
        <v>0</v>
      </c>
      <c r="L291" s="124"/>
      <c r="M291" s="129"/>
      <c r="P291" s="130">
        <f>SUM(P292:P312)</f>
        <v>0</v>
      </c>
      <c r="R291" s="130">
        <f>SUM(R292:R312)</f>
        <v>5.0499169999999998</v>
      </c>
      <c r="T291" s="131">
        <f>SUM(T292:T312)</f>
        <v>0</v>
      </c>
      <c r="AR291" s="125" t="s">
        <v>84</v>
      </c>
      <c r="AT291" s="132" t="s">
        <v>76</v>
      </c>
      <c r="AU291" s="132" t="s">
        <v>84</v>
      </c>
      <c r="AY291" s="125" t="s">
        <v>195</v>
      </c>
      <c r="BK291" s="133">
        <f>SUM(BK292:BK312)</f>
        <v>0</v>
      </c>
    </row>
    <row r="292" spans="2:65" s="1" customFormat="1" ht="24.15" customHeight="1">
      <c r="B292" s="32"/>
      <c r="C292" s="136" t="s">
        <v>409</v>
      </c>
      <c r="D292" s="136" t="s">
        <v>197</v>
      </c>
      <c r="E292" s="137" t="s">
        <v>1555</v>
      </c>
      <c r="F292" s="138" t="s">
        <v>1556</v>
      </c>
      <c r="G292" s="139" t="s">
        <v>329</v>
      </c>
      <c r="H292" s="140">
        <v>80.2</v>
      </c>
      <c r="I292" s="141"/>
      <c r="J292" s="142">
        <f>ROUND(I292*H292,2)</f>
        <v>0</v>
      </c>
      <c r="K292" s="138" t="s">
        <v>249</v>
      </c>
      <c r="L292" s="32"/>
      <c r="M292" s="143" t="s">
        <v>1</v>
      </c>
      <c r="N292" s="144" t="s">
        <v>42</v>
      </c>
      <c r="P292" s="145">
        <f>O292*H292</f>
        <v>0</v>
      </c>
      <c r="Q292" s="145">
        <v>2.7599999999999999E-3</v>
      </c>
      <c r="R292" s="145">
        <f>Q292*H292</f>
        <v>0.22135199999999999</v>
      </c>
      <c r="S292" s="145">
        <v>0</v>
      </c>
      <c r="T292" s="146">
        <f>S292*H292</f>
        <v>0</v>
      </c>
      <c r="AR292" s="147" t="s">
        <v>202</v>
      </c>
      <c r="AT292" s="147" t="s">
        <v>197</v>
      </c>
      <c r="AU292" s="147" t="s">
        <v>86</v>
      </c>
      <c r="AY292" s="17" t="s">
        <v>195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84</v>
      </c>
      <c r="BK292" s="148">
        <f>ROUND(I292*H292,2)</f>
        <v>0</v>
      </c>
      <c r="BL292" s="17" t="s">
        <v>202</v>
      </c>
      <c r="BM292" s="147" t="s">
        <v>1557</v>
      </c>
    </row>
    <row r="293" spans="2:65" s="1" customFormat="1" ht="28.8">
      <c r="B293" s="32"/>
      <c r="D293" s="150" t="s">
        <v>251</v>
      </c>
      <c r="F293" s="170" t="s">
        <v>252</v>
      </c>
      <c r="I293" s="171"/>
      <c r="L293" s="32"/>
      <c r="M293" s="172"/>
      <c r="T293" s="56"/>
      <c r="AT293" s="17" t="s">
        <v>251</v>
      </c>
      <c r="AU293" s="17" t="s">
        <v>86</v>
      </c>
    </row>
    <row r="294" spans="2:65" s="13" customFormat="1" ht="10.199999999999999">
      <c r="B294" s="156"/>
      <c r="D294" s="150" t="s">
        <v>204</v>
      </c>
      <c r="E294" s="157" t="s">
        <v>1</v>
      </c>
      <c r="F294" s="158" t="s">
        <v>1558</v>
      </c>
      <c r="H294" s="159">
        <v>80.2</v>
      </c>
      <c r="I294" s="160"/>
      <c r="L294" s="156"/>
      <c r="M294" s="161"/>
      <c r="T294" s="162"/>
      <c r="AT294" s="157" t="s">
        <v>204</v>
      </c>
      <c r="AU294" s="157" t="s">
        <v>86</v>
      </c>
      <c r="AV294" s="13" t="s">
        <v>86</v>
      </c>
      <c r="AW294" s="13" t="s">
        <v>32</v>
      </c>
      <c r="AX294" s="13" t="s">
        <v>84</v>
      </c>
      <c r="AY294" s="157" t="s">
        <v>195</v>
      </c>
    </row>
    <row r="295" spans="2:65" s="1" customFormat="1" ht="24.15" customHeight="1">
      <c r="B295" s="32"/>
      <c r="C295" s="136" t="s">
        <v>416</v>
      </c>
      <c r="D295" s="136" t="s">
        <v>197</v>
      </c>
      <c r="E295" s="137" t="s">
        <v>1559</v>
      </c>
      <c r="F295" s="138" t="s">
        <v>1560</v>
      </c>
      <c r="G295" s="139" t="s">
        <v>329</v>
      </c>
      <c r="H295" s="140">
        <v>80.2</v>
      </c>
      <c r="I295" s="141"/>
      <c r="J295" s="142">
        <f>ROUND(I295*H295,2)</f>
        <v>0</v>
      </c>
      <c r="K295" s="138" t="s">
        <v>201</v>
      </c>
      <c r="L295" s="32"/>
      <c r="M295" s="143" t="s">
        <v>1</v>
      </c>
      <c r="N295" s="144" t="s">
        <v>42</v>
      </c>
      <c r="P295" s="145">
        <f>O295*H295</f>
        <v>0</v>
      </c>
      <c r="Q295" s="145">
        <v>0</v>
      </c>
      <c r="R295" s="145">
        <f>Q295*H295</f>
        <v>0</v>
      </c>
      <c r="S295" s="145">
        <v>0</v>
      </c>
      <c r="T295" s="146">
        <f>S295*H295</f>
        <v>0</v>
      </c>
      <c r="AR295" s="147" t="s">
        <v>202</v>
      </c>
      <c r="AT295" s="147" t="s">
        <v>197</v>
      </c>
      <c r="AU295" s="147" t="s">
        <v>86</v>
      </c>
      <c r="AY295" s="17" t="s">
        <v>195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84</v>
      </c>
      <c r="BK295" s="148">
        <f>ROUND(I295*H295,2)</f>
        <v>0</v>
      </c>
      <c r="BL295" s="17" t="s">
        <v>202</v>
      </c>
      <c r="BM295" s="147" t="s">
        <v>1561</v>
      </c>
    </row>
    <row r="296" spans="2:65" s="13" customFormat="1" ht="10.199999999999999">
      <c r="B296" s="156"/>
      <c r="D296" s="150" t="s">
        <v>204</v>
      </c>
      <c r="E296" s="157" t="s">
        <v>1</v>
      </c>
      <c r="F296" s="158" t="s">
        <v>1562</v>
      </c>
      <c r="H296" s="159">
        <v>80.2</v>
      </c>
      <c r="I296" s="160"/>
      <c r="L296" s="156"/>
      <c r="M296" s="161"/>
      <c r="T296" s="162"/>
      <c r="AT296" s="157" t="s">
        <v>204</v>
      </c>
      <c r="AU296" s="157" t="s">
        <v>86</v>
      </c>
      <c r="AV296" s="13" t="s">
        <v>86</v>
      </c>
      <c r="AW296" s="13" t="s">
        <v>32</v>
      </c>
      <c r="AX296" s="13" t="s">
        <v>84</v>
      </c>
      <c r="AY296" s="157" t="s">
        <v>195</v>
      </c>
    </row>
    <row r="297" spans="2:65" s="1" customFormat="1" ht="24.15" customHeight="1">
      <c r="B297" s="32"/>
      <c r="C297" s="136" t="s">
        <v>423</v>
      </c>
      <c r="D297" s="136" t="s">
        <v>197</v>
      </c>
      <c r="E297" s="137" t="s">
        <v>1563</v>
      </c>
      <c r="F297" s="138" t="s">
        <v>1564</v>
      </c>
      <c r="G297" s="139" t="s">
        <v>244</v>
      </c>
      <c r="H297" s="140">
        <v>5</v>
      </c>
      <c r="I297" s="141"/>
      <c r="J297" s="142">
        <f>ROUND(I297*H297,2)</f>
        <v>0</v>
      </c>
      <c r="K297" s="138" t="s">
        <v>1</v>
      </c>
      <c r="L297" s="32"/>
      <c r="M297" s="143" t="s">
        <v>1</v>
      </c>
      <c r="N297" s="144" t="s">
        <v>42</v>
      </c>
      <c r="P297" s="145">
        <f>O297*H297</f>
        <v>0</v>
      </c>
      <c r="Q297" s="145">
        <v>0.45937</v>
      </c>
      <c r="R297" s="145">
        <f>Q297*H297</f>
        <v>2.2968500000000001</v>
      </c>
      <c r="S297" s="145">
        <v>0</v>
      </c>
      <c r="T297" s="146">
        <f>S297*H297</f>
        <v>0</v>
      </c>
      <c r="AR297" s="147" t="s">
        <v>202</v>
      </c>
      <c r="AT297" s="147" t="s">
        <v>197</v>
      </c>
      <c r="AU297" s="147" t="s">
        <v>86</v>
      </c>
      <c r="AY297" s="17" t="s">
        <v>195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84</v>
      </c>
      <c r="BK297" s="148">
        <f>ROUND(I297*H297,2)</f>
        <v>0</v>
      </c>
      <c r="BL297" s="17" t="s">
        <v>202</v>
      </c>
      <c r="BM297" s="147" t="s">
        <v>1565</v>
      </c>
    </row>
    <row r="298" spans="2:65" s="13" customFormat="1" ht="10.199999999999999">
      <c r="B298" s="156"/>
      <c r="D298" s="150" t="s">
        <v>204</v>
      </c>
      <c r="E298" s="157" t="s">
        <v>1</v>
      </c>
      <c r="F298" s="158" t="s">
        <v>225</v>
      </c>
      <c r="H298" s="159">
        <v>5</v>
      </c>
      <c r="I298" s="160"/>
      <c r="L298" s="156"/>
      <c r="M298" s="161"/>
      <c r="T298" s="162"/>
      <c r="AT298" s="157" t="s">
        <v>204</v>
      </c>
      <c r="AU298" s="157" t="s">
        <v>86</v>
      </c>
      <c r="AV298" s="13" t="s">
        <v>86</v>
      </c>
      <c r="AW298" s="13" t="s">
        <v>32</v>
      </c>
      <c r="AX298" s="13" t="s">
        <v>84</v>
      </c>
      <c r="AY298" s="157" t="s">
        <v>195</v>
      </c>
    </row>
    <row r="299" spans="2:65" s="1" customFormat="1" ht="24.15" customHeight="1">
      <c r="B299" s="32"/>
      <c r="C299" s="136" t="s">
        <v>429</v>
      </c>
      <c r="D299" s="136" t="s">
        <v>197</v>
      </c>
      <c r="E299" s="137" t="s">
        <v>1566</v>
      </c>
      <c r="F299" s="138" t="s">
        <v>1567</v>
      </c>
      <c r="G299" s="139" t="s">
        <v>244</v>
      </c>
      <c r="H299" s="140">
        <v>5</v>
      </c>
      <c r="I299" s="141"/>
      <c r="J299" s="142">
        <f>ROUND(I299*H299,2)</f>
        <v>0</v>
      </c>
      <c r="K299" s="138" t="s">
        <v>201</v>
      </c>
      <c r="L299" s="32"/>
      <c r="M299" s="143" t="s">
        <v>1</v>
      </c>
      <c r="N299" s="144" t="s">
        <v>42</v>
      </c>
      <c r="P299" s="145">
        <f>O299*H299</f>
        <v>0</v>
      </c>
      <c r="Q299" s="145">
        <v>0.09</v>
      </c>
      <c r="R299" s="145">
        <f>Q299*H299</f>
        <v>0.44999999999999996</v>
      </c>
      <c r="S299" s="145">
        <v>0</v>
      </c>
      <c r="T299" s="146">
        <f>S299*H299</f>
        <v>0</v>
      </c>
      <c r="AR299" s="147" t="s">
        <v>202</v>
      </c>
      <c r="AT299" s="147" t="s">
        <v>197</v>
      </c>
      <c r="AU299" s="147" t="s">
        <v>86</v>
      </c>
      <c r="AY299" s="17" t="s">
        <v>195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84</v>
      </c>
      <c r="BK299" s="148">
        <f>ROUND(I299*H299,2)</f>
        <v>0</v>
      </c>
      <c r="BL299" s="17" t="s">
        <v>202</v>
      </c>
      <c r="BM299" s="147" t="s">
        <v>1568</v>
      </c>
    </row>
    <row r="300" spans="2:65" s="13" customFormat="1" ht="10.199999999999999">
      <c r="B300" s="156"/>
      <c r="D300" s="150" t="s">
        <v>204</v>
      </c>
      <c r="E300" s="157" t="s">
        <v>1</v>
      </c>
      <c r="F300" s="158" t="s">
        <v>225</v>
      </c>
      <c r="H300" s="159">
        <v>5</v>
      </c>
      <c r="I300" s="160"/>
      <c r="L300" s="156"/>
      <c r="M300" s="161"/>
      <c r="T300" s="162"/>
      <c r="AT300" s="157" t="s">
        <v>204</v>
      </c>
      <c r="AU300" s="157" t="s">
        <v>86</v>
      </c>
      <c r="AV300" s="13" t="s">
        <v>86</v>
      </c>
      <c r="AW300" s="13" t="s">
        <v>32</v>
      </c>
      <c r="AX300" s="13" t="s">
        <v>77</v>
      </c>
      <c r="AY300" s="157" t="s">
        <v>195</v>
      </c>
    </row>
    <row r="301" spans="2:65" s="14" customFormat="1" ht="10.199999999999999">
      <c r="B301" s="163"/>
      <c r="D301" s="150" t="s">
        <v>204</v>
      </c>
      <c r="E301" s="164" t="s">
        <v>1</v>
      </c>
      <c r="F301" s="165" t="s">
        <v>220</v>
      </c>
      <c r="H301" s="166">
        <v>5</v>
      </c>
      <c r="I301" s="167"/>
      <c r="L301" s="163"/>
      <c r="M301" s="168"/>
      <c r="T301" s="169"/>
      <c r="AT301" s="164" t="s">
        <v>204</v>
      </c>
      <c r="AU301" s="164" t="s">
        <v>86</v>
      </c>
      <c r="AV301" s="14" t="s">
        <v>202</v>
      </c>
      <c r="AW301" s="14" t="s">
        <v>32</v>
      </c>
      <c r="AX301" s="14" t="s">
        <v>84</v>
      </c>
      <c r="AY301" s="164" t="s">
        <v>195</v>
      </c>
    </row>
    <row r="302" spans="2:65" s="1" customFormat="1" ht="24.15" customHeight="1">
      <c r="B302" s="32"/>
      <c r="C302" s="183" t="s">
        <v>436</v>
      </c>
      <c r="D302" s="183" t="s">
        <v>612</v>
      </c>
      <c r="E302" s="184" t="s">
        <v>1569</v>
      </c>
      <c r="F302" s="185" t="s">
        <v>1570</v>
      </c>
      <c r="G302" s="186" t="s">
        <v>244</v>
      </c>
      <c r="H302" s="187">
        <v>5</v>
      </c>
      <c r="I302" s="188"/>
      <c r="J302" s="189">
        <f>ROUND(I302*H302,2)</f>
        <v>0</v>
      </c>
      <c r="K302" s="185" t="s">
        <v>201</v>
      </c>
      <c r="L302" s="190"/>
      <c r="M302" s="191" t="s">
        <v>1</v>
      </c>
      <c r="N302" s="192" t="s">
        <v>42</v>
      </c>
      <c r="P302" s="145">
        <f>O302*H302</f>
        <v>0</v>
      </c>
      <c r="Q302" s="145">
        <v>0.19600000000000001</v>
      </c>
      <c r="R302" s="145">
        <f>Q302*H302</f>
        <v>0.98</v>
      </c>
      <c r="S302" s="145">
        <v>0</v>
      </c>
      <c r="T302" s="146">
        <f>S302*H302</f>
        <v>0</v>
      </c>
      <c r="AR302" s="147" t="s">
        <v>240</v>
      </c>
      <c r="AT302" s="147" t="s">
        <v>612</v>
      </c>
      <c r="AU302" s="147" t="s">
        <v>86</v>
      </c>
      <c r="AY302" s="17" t="s">
        <v>195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84</v>
      </c>
      <c r="BK302" s="148">
        <f>ROUND(I302*H302,2)</f>
        <v>0</v>
      </c>
      <c r="BL302" s="17" t="s">
        <v>202</v>
      </c>
      <c r="BM302" s="147" t="s">
        <v>1571</v>
      </c>
    </row>
    <row r="303" spans="2:65" s="13" customFormat="1" ht="10.199999999999999">
      <c r="B303" s="156"/>
      <c r="D303" s="150" t="s">
        <v>204</v>
      </c>
      <c r="E303" s="157" t="s">
        <v>1</v>
      </c>
      <c r="F303" s="158" t="s">
        <v>225</v>
      </c>
      <c r="H303" s="159">
        <v>5</v>
      </c>
      <c r="I303" s="160"/>
      <c r="L303" s="156"/>
      <c r="M303" s="161"/>
      <c r="T303" s="162"/>
      <c r="AT303" s="157" t="s">
        <v>204</v>
      </c>
      <c r="AU303" s="157" t="s">
        <v>86</v>
      </c>
      <c r="AV303" s="13" t="s">
        <v>86</v>
      </c>
      <c r="AW303" s="13" t="s">
        <v>32</v>
      </c>
      <c r="AX303" s="13" t="s">
        <v>84</v>
      </c>
      <c r="AY303" s="157" t="s">
        <v>195</v>
      </c>
    </row>
    <row r="304" spans="2:65" s="1" customFormat="1" ht="24.15" customHeight="1">
      <c r="B304" s="32"/>
      <c r="C304" s="136" t="s">
        <v>440</v>
      </c>
      <c r="D304" s="136" t="s">
        <v>197</v>
      </c>
      <c r="E304" s="137" t="s">
        <v>1572</v>
      </c>
      <c r="F304" s="138" t="s">
        <v>1573</v>
      </c>
      <c r="G304" s="139" t="s">
        <v>244</v>
      </c>
      <c r="H304" s="140">
        <v>5</v>
      </c>
      <c r="I304" s="141"/>
      <c r="J304" s="142">
        <f>ROUND(I304*H304,2)</f>
        <v>0</v>
      </c>
      <c r="K304" s="138" t="s">
        <v>249</v>
      </c>
      <c r="L304" s="32"/>
      <c r="M304" s="143" t="s">
        <v>1</v>
      </c>
      <c r="N304" s="144" t="s">
        <v>42</v>
      </c>
      <c r="P304" s="145">
        <f>O304*H304</f>
        <v>0</v>
      </c>
      <c r="Q304" s="145">
        <v>0.21734000000000001</v>
      </c>
      <c r="R304" s="145">
        <f>Q304*H304</f>
        <v>1.0867</v>
      </c>
      <c r="S304" s="145">
        <v>0</v>
      </c>
      <c r="T304" s="146">
        <f>S304*H304</f>
        <v>0</v>
      </c>
      <c r="AR304" s="147" t="s">
        <v>202</v>
      </c>
      <c r="AT304" s="147" t="s">
        <v>197</v>
      </c>
      <c r="AU304" s="147" t="s">
        <v>86</v>
      </c>
      <c r="AY304" s="17" t="s">
        <v>195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84</v>
      </c>
      <c r="BK304" s="148">
        <f>ROUND(I304*H304,2)</f>
        <v>0</v>
      </c>
      <c r="BL304" s="17" t="s">
        <v>202</v>
      </c>
      <c r="BM304" s="147" t="s">
        <v>1574</v>
      </c>
    </row>
    <row r="305" spans="2:65" s="1" customFormat="1" ht="28.8">
      <c r="B305" s="32"/>
      <c r="D305" s="150" t="s">
        <v>251</v>
      </c>
      <c r="F305" s="170" t="s">
        <v>252</v>
      </c>
      <c r="I305" s="171"/>
      <c r="L305" s="32"/>
      <c r="M305" s="172"/>
      <c r="T305" s="56"/>
      <c r="AT305" s="17" t="s">
        <v>251</v>
      </c>
      <c r="AU305" s="17" t="s">
        <v>86</v>
      </c>
    </row>
    <row r="306" spans="2:65" s="13" customFormat="1" ht="10.199999999999999">
      <c r="B306" s="156"/>
      <c r="D306" s="150" t="s">
        <v>204</v>
      </c>
      <c r="E306" s="157" t="s">
        <v>1</v>
      </c>
      <c r="F306" s="158" t="s">
        <v>225</v>
      </c>
      <c r="H306" s="159">
        <v>5</v>
      </c>
      <c r="I306" s="160"/>
      <c r="L306" s="156"/>
      <c r="M306" s="161"/>
      <c r="T306" s="162"/>
      <c r="AT306" s="157" t="s">
        <v>204</v>
      </c>
      <c r="AU306" s="157" t="s">
        <v>86</v>
      </c>
      <c r="AV306" s="13" t="s">
        <v>86</v>
      </c>
      <c r="AW306" s="13" t="s">
        <v>32</v>
      </c>
      <c r="AX306" s="13" t="s">
        <v>84</v>
      </c>
      <c r="AY306" s="157" t="s">
        <v>195</v>
      </c>
    </row>
    <row r="307" spans="2:65" s="1" customFormat="1" ht="21.75" customHeight="1">
      <c r="B307" s="32"/>
      <c r="C307" s="136" t="s">
        <v>267</v>
      </c>
      <c r="D307" s="136" t="s">
        <v>197</v>
      </c>
      <c r="E307" s="137" t="s">
        <v>1575</v>
      </c>
      <c r="F307" s="138" t="s">
        <v>1576</v>
      </c>
      <c r="G307" s="139" t="s">
        <v>329</v>
      </c>
      <c r="H307" s="140">
        <v>115.5</v>
      </c>
      <c r="I307" s="141"/>
      <c r="J307" s="142">
        <f>ROUND(I307*H307,2)</f>
        <v>0</v>
      </c>
      <c r="K307" s="138" t="s">
        <v>201</v>
      </c>
      <c r="L307" s="32"/>
      <c r="M307" s="143" t="s">
        <v>1</v>
      </c>
      <c r="N307" s="144" t="s">
        <v>42</v>
      </c>
      <c r="P307" s="145">
        <f>O307*H307</f>
        <v>0</v>
      </c>
      <c r="Q307" s="145">
        <v>1.2999999999999999E-4</v>
      </c>
      <c r="R307" s="145">
        <f>Q307*H307</f>
        <v>1.5014999999999999E-2</v>
      </c>
      <c r="S307" s="145">
        <v>0</v>
      </c>
      <c r="T307" s="146">
        <f>S307*H307</f>
        <v>0</v>
      </c>
      <c r="AR307" s="147" t="s">
        <v>202</v>
      </c>
      <c r="AT307" s="147" t="s">
        <v>197</v>
      </c>
      <c r="AU307" s="147" t="s">
        <v>86</v>
      </c>
      <c r="AY307" s="17" t="s">
        <v>195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84</v>
      </c>
      <c r="BK307" s="148">
        <f>ROUND(I307*H307,2)</f>
        <v>0</v>
      </c>
      <c r="BL307" s="17" t="s">
        <v>202</v>
      </c>
      <c r="BM307" s="147" t="s">
        <v>1577</v>
      </c>
    </row>
    <row r="308" spans="2:65" s="12" customFormat="1" ht="10.199999999999999">
      <c r="B308" s="149"/>
      <c r="D308" s="150" t="s">
        <v>204</v>
      </c>
      <c r="E308" s="151" t="s">
        <v>1</v>
      </c>
      <c r="F308" s="152" t="s">
        <v>1578</v>
      </c>
      <c r="H308" s="151" t="s">
        <v>1</v>
      </c>
      <c r="I308" s="153"/>
      <c r="L308" s="149"/>
      <c r="M308" s="154"/>
      <c r="T308" s="155"/>
      <c r="AT308" s="151" t="s">
        <v>204</v>
      </c>
      <c r="AU308" s="151" t="s">
        <v>86</v>
      </c>
      <c r="AV308" s="12" t="s">
        <v>84</v>
      </c>
      <c r="AW308" s="12" t="s">
        <v>32</v>
      </c>
      <c r="AX308" s="12" t="s">
        <v>77</v>
      </c>
      <c r="AY308" s="151" t="s">
        <v>195</v>
      </c>
    </row>
    <row r="309" spans="2:65" s="13" customFormat="1" ht="10.199999999999999">
      <c r="B309" s="156"/>
      <c r="D309" s="150" t="s">
        <v>204</v>
      </c>
      <c r="E309" s="157" t="s">
        <v>1</v>
      </c>
      <c r="F309" s="158" t="s">
        <v>1579</v>
      </c>
      <c r="H309" s="159">
        <v>77.5</v>
      </c>
      <c r="I309" s="160"/>
      <c r="L309" s="156"/>
      <c r="M309" s="161"/>
      <c r="T309" s="162"/>
      <c r="AT309" s="157" t="s">
        <v>204</v>
      </c>
      <c r="AU309" s="157" t="s">
        <v>86</v>
      </c>
      <c r="AV309" s="13" t="s">
        <v>86</v>
      </c>
      <c r="AW309" s="13" t="s">
        <v>32</v>
      </c>
      <c r="AX309" s="13" t="s">
        <v>77</v>
      </c>
      <c r="AY309" s="157" t="s">
        <v>195</v>
      </c>
    </row>
    <row r="310" spans="2:65" s="12" customFormat="1" ht="10.199999999999999">
      <c r="B310" s="149"/>
      <c r="D310" s="150" t="s">
        <v>204</v>
      </c>
      <c r="E310" s="151" t="s">
        <v>1</v>
      </c>
      <c r="F310" s="152" t="s">
        <v>1485</v>
      </c>
      <c r="H310" s="151" t="s">
        <v>1</v>
      </c>
      <c r="I310" s="153"/>
      <c r="L310" s="149"/>
      <c r="M310" s="154"/>
      <c r="T310" s="155"/>
      <c r="AT310" s="151" t="s">
        <v>204</v>
      </c>
      <c r="AU310" s="151" t="s">
        <v>86</v>
      </c>
      <c r="AV310" s="12" t="s">
        <v>84</v>
      </c>
      <c r="AW310" s="12" t="s">
        <v>32</v>
      </c>
      <c r="AX310" s="12" t="s">
        <v>77</v>
      </c>
      <c r="AY310" s="151" t="s">
        <v>195</v>
      </c>
    </row>
    <row r="311" spans="2:65" s="13" customFormat="1" ht="10.199999999999999">
      <c r="B311" s="156"/>
      <c r="D311" s="150" t="s">
        <v>204</v>
      </c>
      <c r="E311" s="157" t="s">
        <v>1</v>
      </c>
      <c r="F311" s="158" t="s">
        <v>436</v>
      </c>
      <c r="H311" s="159">
        <v>38</v>
      </c>
      <c r="I311" s="160"/>
      <c r="L311" s="156"/>
      <c r="M311" s="161"/>
      <c r="T311" s="162"/>
      <c r="AT311" s="157" t="s">
        <v>204</v>
      </c>
      <c r="AU311" s="157" t="s">
        <v>86</v>
      </c>
      <c r="AV311" s="13" t="s">
        <v>86</v>
      </c>
      <c r="AW311" s="13" t="s">
        <v>32</v>
      </c>
      <c r="AX311" s="13" t="s">
        <v>77</v>
      </c>
      <c r="AY311" s="157" t="s">
        <v>195</v>
      </c>
    </row>
    <row r="312" spans="2:65" s="14" customFormat="1" ht="10.199999999999999">
      <c r="B312" s="163"/>
      <c r="D312" s="150" t="s">
        <v>204</v>
      </c>
      <c r="E312" s="164" t="s">
        <v>1</v>
      </c>
      <c r="F312" s="165" t="s">
        <v>220</v>
      </c>
      <c r="H312" s="166">
        <v>115.5</v>
      </c>
      <c r="I312" s="167"/>
      <c r="L312" s="163"/>
      <c r="M312" s="168"/>
      <c r="T312" s="169"/>
      <c r="AT312" s="164" t="s">
        <v>204</v>
      </c>
      <c r="AU312" s="164" t="s">
        <v>86</v>
      </c>
      <c r="AV312" s="14" t="s">
        <v>202</v>
      </c>
      <c r="AW312" s="14" t="s">
        <v>32</v>
      </c>
      <c r="AX312" s="14" t="s">
        <v>84</v>
      </c>
      <c r="AY312" s="164" t="s">
        <v>195</v>
      </c>
    </row>
    <row r="313" spans="2:65" s="11" customFormat="1" ht="22.8" customHeight="1">
      <c r="B313" s="124"/>
      <c r="D313" s="125" t="s">
        <v>76</v>
      </c>
      <c r="E313" s="134" t="s">
        <v>246</v>
      </c>
      <c r="F313" s="134" t="s">
        <v>261</v>
      </c>
      <c r="I313" s="127"/>
      <c r="J313" s="135">
        <f>BK313</f>
        <v>0</v>
      </c>
      <c r="L313" s="124"/>
      <c r="M313" s="129"/>
      <c r="P313" s="130">
        <f>SUM(P314:P320)</f>
        <v>0</v>
      </c>
      <c r="R313" s="130">
        <f>SUM(R314:R320)</f>
        <v>11.8736856</v>
      </c>
      <c r="T313" s="131">
        <f>SUM(T314:T320)</f>
        <v>0</v>
      </c>
      <c r="AR313" s="125" t="s">
        <v>84</v>
      </c>
      <c r="AT313" s="132" t="s">
        <v>76</v>
      </c>
      <c r="AU313" s="132" t="s">
        <v>84</v>
      </c>
      <c r="AY313" s="125" t="s">
        <v>195</v>
      </c>
      <c r="BK313" s="133">
        <f>SUM(BK314:BK320)</f>
        <v>0</v>
      </c>
    </row>
    <row r="314" spans="2:65" s="1" customFormat="1" ht="24.15" customHeight="1">
      <c r="B314" s="32"/>
      <c r="C314" s="136" t="s">
        <v>451</v>
      </c>
      <c r="D314" s="136" t="s">
        <v>197</v>
      </c>
      <c r="E314" s="137" t="s">
        <v>1580</v>
      </c>
      <c r="F314" s="138" t="s">
        <v>1581</v>
      </c>
      <c r="G314" s="139" t="s">
        <v>329</v>
      </c>
      <c r="H314" s="140">
        <v>46</v>
      </c>
      <c r="I314" s="141"/>
      <c r="J314" s="142">
        <f>ROUND(I314*H314,2)</f>
        <v>0</v>
      </c>
      <c r="K314" s="138" t="s">
        <v>1582</v>
      </c>
      <c r="L314" s="32"/>
      <c r="M314" s="143" t="s">
        <v>1</v>
      </c>
      <c r="N314" s="144" t="s">
        <v>42</v>
      </c>
      <c r="P314" s="145">
        <f>O314*H314</f>
        <v>0</v>
      </c>
      <c r="Q314" s="145">
        <v>0.12095</v>
      </c>
      <c r="R314" s="145">
        <f>Q314*H314</f>
        <v>5.5636999999999999</v>
      </c>
      <c r="S314" s="145">
        <v>0</v>
      </c>
      <c r="T314" s="146">
        <f>S314*H314</f>
        <v>0</v>
      </c>
      <c r="AR314" s="147" t="s">
        <v>202</v>
      </c>
      <c r="AT314" s="147" t="s">
        <v>197</v>
      </c>
      <c r="AU314" s="147" t="s">
        <v>86</v>
      </c>
      <c r="AY314" s="17" t="s">
        <v>195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7" t="s">
        <v>84</v>
      </c>
      <c r="BK314" s="148">
        <f>ROUND(I314*H314,2)</f>
        <v>0</v>
      </c>
      <c r="BL314" s="17" t="s">
        <v>202</v>
      </c>
      <c r="BM314" s="147" t="s">
        <v>1583</v>
      </c>
    </row>
    <row r="315" spans="2:65" s="12" customFormat="1" ht="10.199999999999999">
      <c r="B315" s="149"/>
      <c r="D315" s="150" t="s">
        <v>204</v>
      </c>
      <c r="E315" s="151" t="s">
        <v>1</v>
      </c>
      <c r="F315" s="152" t="s">
        <v>205</v>
      </c>
      <c r="H315" s="151" t="s">
        <v>1</v>
      </c>
      <c r="I315" s="153"/>
      <c r="L315" s="149"/>
      <c r="M315" s="154"/>
      <c r="T315" s="155"/>
      <c r="AT315" s="151" t="s">
        <v>204</v>
      </c>
      <c r="AU315" s="151" t="s">
        <v>86</v>
      </c>
      <c r="AV315" s="12" t="s">
        <v>84</v>
      </c>
      <c r="AW315" s="12" t="s">
        <v>32</v>
      </c>
      <c r="AX315" s="12" t="s">
        <v>77</v>
      </c>
      <c r="AY315" s="151" t="s">
        <v>195</v>
      </c>
    </row>
    <row r="316" spans="2:65" s="13" customFormat="1" ht="10.199999999999999">
      <c r="B316" s="156"/>
      <c r="D316" s="150" t="s">
        <v>204</v>
      </c>
      <c r="E316" s="157" t="s">
        <v>1</v>
      </c>
      <c r="F316" s="158" t="s">
        <v>477</v>
      </c>
      <c r="H316" s="159">
        <v>46</v>
      </c>
      <c r="I316" s="160"/>
      <c r="L316" s="156"/>
      <c r="M316" s="161"/>
      <c r="T316" s="162"/>
      <c r="AT316" s="157" t="s">
        <v>204</v>
      </c>
      <c r="AU316" s="157" t="s">
        <v>86</v>
      </c>
      <c r="AV316" s="13" t="s">
        <v>86</v>
      </c>
      <c r="AW316" s="13" t="s">
        <v>32</v>
      </c>
      <c r="AX316" s="13" t="s">
        <v>84</v>
      </c>
      <c r="AY316" s="157" t="s">
        <v>195</v>
      </c>
    </row>
    <row r="317" spans="2:65" s="1" customFormat="1" ht="16.5" customHeight="1">
      <c r="B317" s="32"/>
      <c r="C317" s="183" t="s">
        <v>456</v>
      </c>
      <c r="D317" s="183" t="s">
        <v>612</v>
      </c>
      <c r="E317" s="184" t="s">
        <v>1584</v>
      </c>
      <c r="F317" s="185" t="s">
        <v>1585</v>
      </c>
      <c r="G317" s="186" t="s">
        <v>329</v>
      </c>
      <c r="H317" s="187">
        <v>46.92</v>
      </c>
      <c r="I317" s="188"/>
      <c r="J317" s="189">
        <f>ROUND(I317*H317,2)</f>
        <v>0</v>
      </c>
      <c r="K317" s="185" t="s">
        <v>1582</v>
      </c>
      <c r="L317" s="190"/>
      <c r="M317" s="191" t="s">
        <v>1</v>
      </c>
      <c r="N317" s="192" t="s">
        <v>42</v>
      </c>
      <c r="P317" s="145">
        <f>O317*H317</f>
        <v>0</v>
      </c>
      <c r="Q317" s="145">
        <v>4.5999999999999999E-2</v>
      </c>
      <c r="R317" s="145">
        <f>Q317*H317</f>
        <v>2.1583200000000002</v>
      </c>
      <c r="S317" s="145">
        <v>0</v>
      </c>
      <c r="T317" s="146">
        <f>S317*H317</f>
        <v>0</v>
      </c>
      <c r="AR317" s="147" t="s">
        <v>240</v>
      </c>
      <c r="AT317" s="147" t="s">
        <v>612</v>
      </c>
      <c r="AU317" s="147" t="s">
        <v>86</v>
      </c>
      <c r="AY317" s="17" t="s">
        <v>195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7" t="s">
        <v>84</v>
      </c>
      <c r="BK317" s="148">
        <f>ROUND(I317*H317,2)</f>
        <v>0</v>
      </c>
      <c r="BL317" s="17" t="s">
        <v>202</v>
      </c>
      <c r="BM317" s="147" t="s">
        <v>1586</v>
      </c>
    </row>
    <row r="318" spans="2:65" s="13" customFormat="1" ht="10.199999999999999">
      <c r="B318" s="156"/>
      <c r="D318" s="150" t="s">
        <v>204</v>
      </c>
      <c r="F318" s="158" t="s">
        <v>1587</v>
      </c>
      <c r="H318" s="159">
        <v>46.92</v>
      </c>
      <c r="I318" s="160"/>
      <c r="L318" s="156"/>
      <c r="M318" s="161"/>
      <c r="T318" s="162"/>
      <c r="AT318" s="157" t="s">
        <v>204</v>
      </c>
      <c r="AU318" s="157" t="s">
        <v>86</v>
      </c>
      <c r="AV318" s="13" t="s">
        <v>86</v>
      </c>
      <c r="AW318" s="13" t="s">
        <v>4</v>
      </c>
      <c r="AX318" s="13" t="s">
        <v>84</v>
      </c>
      <c r="AY318" s="157" t="s">
        <v>195</v>
      </c>
    </row>
    <row r="319" spans="2:65" s="1" customFormat="1" ht="24.15" customHeight="1">
      <c r="B319" s="32"/>
      <c r="C319" s="136" t="s">
        <v>461</v>
      </c>
      <c r="D319" s="136" t="s">
        <v>197</v>
      </c>
      <c r="E319" s="137" t="s">
        <v>1588</v>
      </c>
      <c r="F319" s="138" t="s">
        <v>1589</v>
      </c>
      <c r="G319" s="139" t="s">
        <v>214</v>
      </c>
      <c r="H319" s="140">
        <v>1.84</v>
      </c>
      <c r="I319" s="141"/>
      <c r="J319" s="142">
        <f>ROUND(I319*H319,2)</f>
        <v>0</v>
      </c>
      <c r="K319" s="138" t="s">
        <v>201</v>
      </c>
      <c r="L319" s="32"/>
      <c r="M319" s="143" t="s">
        <v>1</v>
      </c>
      <c r="N319" s="144" t="s">
        <v>42</v>
      </c>
      <c r="P319" s="145">
        <f>O319*H319</f>
        <v>0</v>
      </c>
      <c r="Q319" s="145">
        <v>2.2563399999999998</v>
      </c>
      <c r="R319" s="145">
        <f>Q319*H319</f>
        <v>4.1516655999999994</v>
      </c>
      <c r="S319" s="145">
        <v>0</v>
      </c>
      <c r="T319" s="146">
        <f>S319*H319</f>
        <v>0</v>
      </c>
      <c r="AR319" s="147" t="s">
        <v>202</v>
      </c>
      <c r="AT319" s="147" t="s">
        <v>197</v>
      </c>
      <c r="AU319" s="147" t="s">
        <v>86</v>
      </c>
      <c r="AY319" s="17" t="s">
        <v>195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84</v>
      </c>
      <c r="BK319" s="148">
        <f>ROUND(I319*H319,2)</f>
        <v>0</v>
      </c>
      <c r="BL319" s="17" t="s">
        <v>202</v>
      </c>
      <c r="BM319" s="147" t="s">
        <v>1590</v>
      </c>
    </row>
    <row r="320" spans="2:65" s="13" customFormat="1" ht="10.199999999999999">
      <c r="B320" s="156"/>
      <c r="D320" s="150" t="s">
        <v>204</v>
      </c>
      <c r="E320" s="157" t="s">
        <v>1</v>
      </c>
      <c r="F320" s="158" t="s">
        <v>1591</v>
      </c>
      <c r="H320" s="159">
        <v>1.84</v>
      </c>
      <c r="I320" s="160"/>
      <c r="L320" s="156"/>
      <c r="M320" s="161"/>
      <c r="T320" s="162"/>
      <c r="AT320" s="157" t="s">
        <v>204</v>
      </c>
      <c r="AU320" s="157" t="s">
        <v>86</v>
      </c>
      <c r="AV320" s="13" t="s">
        <v>86</v>
      </c>
      <c r="AW320" s="13" t="s">
        <v>32</v>
      </c>
      <c r="AX320" s="13" t="s">
        <v>84</v>
      </c>
      <c r="AY320" s="157" t="s">
        <v>195</v>
      </c>
    </row>
    <row r="321" spans="2:65" s="11" customFormat="1" ht="22.8" customHeight="1">
      <c r="B321" s="124"/>
      <c r="D321" s="125" t="s">
        <v>76</v>
      </c>
      <c r="E321" s="134" t="s">
        <v>364</v>
      </c>
      <c r="F321" s="134" t="s">
        <v>365</v>
      </c>
      <c r="I321" s="127"/>
      <c r="J321" s="135">
        <f>BK321</f>
        <v>0</v>
      </c>
      <c r="L321" s="124"/>
      <c r="M321" s="129"/>
      <c r="P321" s="130">
        <f>SUM(P322:P328)</f>
        <v>0</v>
      </c>
      <c r="R321" s="130">
        <f>SUM(R322:R328)</f>
        <v>0</v>
      </c>
      <c r="T321" s="131">
        <f>SUM(T322:T328)</f>
        <v>0</v>
      </c>
      <c r="AR321" s="125" t="s">
        <v>84</v>
      </c>
      <c r="AT321" s="132" t="s">
        <v>76</v>
      </c>
      <c r="AU321" s="132" t="s">
        <v>84</v>
      </c>
      <c r="AY321" s="125" t="s">
        <v>195</v>
      </c>
      <c r="BK321" s="133">
        <f>SUM(BK322:BK328)</f>
        <v>0</v>
      </c>
    </row>
    <row r="322" spans="2:65" s="1" customFormat="1" ht="21.75" customHeight="1">
      <c r="B322" s="32"/>
      <c r="C322" s="136" t="s">
        <v>467</v>
      </c>
      <c r="D322" s="136" t="s">
        <v>197</v>
      </c>
      <c r="E322" s="137" t="s">
        <v>1592</v>
      </c>
      <c r="F322" s="138" t="s">
        <v>1593</v>
      </c>
      <c r="G322" s="139" t="s">
        <v>237</v>
      </c>
      <c r="H322" s="140">
        <v>269.45999999999998</v>
      </c>
      <c r="I322" s="141"/>
      <c r="J322" s="142">
        <f>ROUND(I322*H322,2)</f>
        <v>0</v>
      </c>
      <c r="K322" s="138" t="s">
        <v>201</v>
      </c>
      <c r="L322" s="32"/>
      <c r="M322" s="143" t="s">
        <v>1</v>
      </c>
      <c r="N322" s="144" t="s">
        <v>42</v>
      </c>
      <c r="P322" s="145">
        <f>O322*H322</f>
        <v>0</v>
      </c>
      <c r="Q322" s="145">
        <v>0</v>
      </c>
      <c r="R322" s="145">
        <f>Q322*H322</f>
        <v>0</v>
      </c>
      <c r="S322" s="145">
        <v>0</v>
      </c>
      <c r="T322" s="146">
        <f>S322*H322</f>
        <v>0</v>
      </c>
      <c r="AR322" s="147" t="s">
        <v>202</v>
      </c>
      <c r="AT322" s="147" t="s">
        <v>197</v>
      </c>
      <c r="AU322" s="147" t="s">
        <v>86</v>
      </c>
      <c r="AY322" s="17" t="s">
        <v>195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84</v>
      </c>
      <c r="BK322" s="148">
        <f>ROUND(I322*H322,2)</f>
        <v>0</v>
      </c>
      <c r="BL322" s="17" t="s">
        <v>202</v>
      </c>
      <c r="BM322" s="147" t="s">
        <v>1594</v>
      </c>
    </row>
    <row r="323" spans="2:65" s="1" customFormat="1" ht="24.15" customHeight="1">
      <c r="B323" s="32"/>
      <c r="C323" s="136" t="s">
        <v>472</v>
      </c>
      <c r="D323" s="136" t="s">
        <v>197</v>
      </c>
      <c r="E323" s="137" t="s">
        <v>1595</v>
      </c>
      <c r="F323" s="138" t="s">
        <v>1596</v>
      </c>
      <c r="G323" s="139" t="s">
        <v>237</v>
      </c>
      <c r="H323" s="140">
        <v>5119.74</v>
      </c>
      <c r="I323" s="141"/>
      <c r="J323" s="142">
        <f>ROUND(I323*H323,2)</f>
        <v>0</v>
      </c>
      <c r="K323" s="138" t="s">
        <v>201</v>
      </c>
      <c r="L323" s="32"/>
      <c r="M323" s="143" t="s">
        <v>1</v>
      </c>
      <c r="N323" s="144" t="s">
        <v>42</v>
      </c>
      <c r="P323" s="145">
        <f>O323*H323</f>
        <v>0</v>
      </c>
      <c r="Q323" s="145">
        <v>0</v>
      </c>
      <c r="R323" s="145">
        <f>Q323*H323</f>
        <v>0</v>
      </c>
      <c r="S323" s="145">
        <v>0</v>
      </c>
      <c r="T323" s="146">
        <f>S323*H323</f>
        <v>0</v>
      </c>
      <c r="AR323" s="147" t="s">
        <v>202</v>
      </c>
      <c r="AT323" s="147" t="s">
        <v>197</v>
      </c>
      <c r="AU323" s="147" t="s">
        <v>86</v>
      </c>
      <c r="AY323" s="17" t="s">
        <v>195</v>
      </c>
      <c r="BE323" s="148">
        <f>IF(N323="základní",J323,0)</f>
        <v>0</v>
      </c>
      <c r="BF323" s="148">
        <f>IF(N323="snížená",J323,0)</f>
        <v>0</v>
      </c>
      <c r="BG323" s="148">
        <f>IF(N323="zákl. přenesená",J323,0)</f>
        <v>0</v>
      </c>
      <c r="BH323" s="148">
        <f>IF(N323="sníž. přenesená",J323,0)</f>
        <v>0</v>
      </c>
      <c r="BI323" s="148">
        <f>IF(N323="nulová",J323,0)</f>
        <v>0</v>
      </c>
      <c r="BJ323" s="17" t="s">
        <v>84</v>
      </c>
      <c r="BK323" s="148">
        <f>ROUND(I323*H323,2)</f>
        <v>0</v>
      </c>
      <c r="BL323" s="17" t="s">
        <v>202</v>
      </c>
      <c r="BM323" s="147" t="s">
        <v>1597</v>
      </c>
    </row>
    <row r="324" spans="2:65" s="13" customFormat="1" ht="10.199999999999999">
      <c r="B324" s="156"/>
      <c r="D324" s="150" t="s">
        <v>204</v>
      </c>
      <c r="F324" s="158" t="s">
        <v>1598</v>
      </c>
      <c r="H324" s="159">
        <v>5119.74</v>
      </c>
      <c r="I324" s="160"/>
      <c r="L324" s="156"/>
      <c r="M324" s="161"/>
      <c r="T324" s="162"/>
      <c r="AT324" s="157" t="s">
        <v>204</v>
      </c>
      <c r="AU324" s="157" t="s">
        <v>86</v>
      </c>
      <c r="AV324" s="13" t="s">
        <v>86</v>
      </c>
      <c r="AW324" s="13" t="s">
        <v>4</v>
      </c>
      <c r="AX324" s="13" t="s">
        <v>84</v>
      </c>
      <c r="AY324" s="157" t="s">
        <v>195</v>
      </c>
    </row>
    <row r="325" spans="2:65" s="1" customFormat="1" ht="33" customHeight="1">
      <c r="B325" s="32"/>
      <c r="C325" s="136" t="s">
        <v>477</v>
      </c>
      <c r="D325" s="136" t="s">
        <v>197</v>
      </c>
      <c r="E325" s="137" t="s">
        <v>1599</v>
      </c>
      <c r="F325" s="138" t="s">
        <v>1600</v>
      </c>
      <c r="G325" s="139" t="s">
        <v>237</v>
      </c>
      <c r="H325" s="140">
        <v>39.591999999999999</v>
      </c>
      <c r="I325" s="141"/>
      <c r="J325" s="142">
        <f>ROUND(I325*H325,2)</f>
        <v>0</v>
      </c>
      <c r="K325" s="138" t="s">
        <v>201</v>
      </c>
      <c r="L325" s="32"/>
      <c r="M325" s="143" t="s">
        <v>1</v>
      </c>
      <c r="N325" s="144" t="s">
        <v>42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202</v>
      </c>
      <c r="AT325" s="147" t="s">
        <v>197</v>
      </c>
      <c r="AU325" s="147" t="s">
        <v>86</v>
      </c>
      <c r="AY325" s="17" t="s">
        <v>195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84</v>
      </c>
      <c r="BK325" s="148">
        <f>ROUND(I325*H325,2)</f>
        <v>0</v>
      </c>
      <c r="BL325" s="17" t="s">
        <v>202</v>
      </c>
      <c r="BM325" s="147" t="s">
        <v>1601</v>
      </c>
    </row>
    <row r="326" spans="2:65" s="13" customFormat="1" ht="10.199999999999999">
      <c r="B326" s="156"/>
      <c r="D326" s="150" t="s">
        <v>204</v>
      </c>
      <c r="F326" s="158" t="s">
        <v>1602</v>
      </c>
      <c r="H326" s="159">
        <v>39.591999999999999</v>
      </c>
      <c r="I326" s="160"/>
      <c r="L326" s="156"/>
      <c r="M326" s="161"/>
      <c r="T326" s="162"/>
      <c r="AT326" s="157" t="s">
        <v>204</v>
      </c>
      <c r="AU326" s="157" t="s">
        <v>86</v>
      </c>
      <c r="AV326" s="13" t="s">
        <v>86</v>
      </c>
      <c r="AW326" s="13" t="s">
        <v>4</v>
      </c>
      <c r="AX326" s="13" t="s">
        <v>84</v>
      </c>
      <c r="AY326" s="157" t="s">
        <v>195</v>
      </c>
    </row>
    <row r="327" spans="2:65" s="1" customFormat="1" ht="24.15" customHeight="1">
      <c r="B327" s="32"/>
      <c r="C327" s="136" t="s">
        <v>484</v>
      </c>
      <c r="D327" s="136" t="s">
        <v>197</v>
      </c>
      <c r="E327" s="137" t="s">
        <v>1603</v>
      </c>
      <c r="F327" s="138" t="s">
        <v>604</v>
      </c>
      <c r="G327" s="139" t="s">
        <v>237</v>
      </c>
      <c r="H327" s="140">
        <v>229.86799999999999</v>
      </c>
      <c r="I327" s="141"/>
      <c r="J327" s="142">
        <f>ROUND(I327*H327,2)</f>
        <v>0</v>
      </c>
      <c r="K327" s="138" t="s">
        <v>201</v>
      </c>
      <c r="L327" s="32"/>
      <c r="M327" s="143" t="s">
        <v>1</v>
      </c>
      <c r="N327" s="144" t="s">
        <v>42</v>
      </c>
      <c r="P327" s="145">
        <f>O327*H327</f>
        <v>0</v>
      </c>
      <c r="Q327" s="145">
        <v>0</v>
      </c>
      <c r="R327" s="145">
        <f>Q327*H327</f>
        <v>0</v>
      </c>
      <c r="S327" s="145">
        <v>0</v>
      </c>
      <c r="T327" s="146">
        <f>S327*H327</f>
        <v>0</v>
      </c>
      <c r="AR327" s="147" t="s">
        <v>202</v>
      </c>
      <c r="AT327" s="147" t="s">
        <v>197</v>
      </c>
      <c r="AU327" s="147" t="s">
        <v>86</v>
      </c>
      <c r="AY327" s="17" t="s">
        <v>195</v>
      </c>
      <c r="BE327" s="148">
        <f>IF(N327="základní",J327,0)</f>
        <v>0</v>
      </c>
      <c r="BF327" s="148">
        <f>IF(N327="snížená",J327,0)</f>
        <v>0</v>
      </c>
      <c r="BG327" s="148">
        <f>IF(N327="zákl. přenesená",J327,0)</f>
        <v>0</v>
      </c>
      <c r="BH327" s="148">
        <f>IF(N327="sníž. přenesená",J327,0)</f>
        <v>0</v>
      </c>
      <c r="BI327" s="148">
        <f>IF(N327="nulová",J327,0)</f>
        <v>0</v>
      </c>
      <c r="BJ327" s="17" t="s">
        <v>84</v>
      </c>
      <c r="BK327" s="148">
        <f>ROUND(I327*H327,2)</f>
        <v>0</v>
      </c>
      <c r="BL327" s="17" t="s">
        <v>202</v>
      </c>
      <c r="BM327" s="147" t="s">
        <v>1604</v>
      </c>
    </row>
    <row r="328" spans="2:65" s="13" customFormat="1" ht="10.199999999999999">
      <c r="B328" s="156"/>
      <c r="D328" s="150" t="s">
        <v>204</v>
      </c>
      <c r="F328" s="158" t="s">
        <v>1605</v>
      </c>
      <c r="H328" s="159">
        <v>229.86799999999999</v>
      </c>
      <c r="I328" s="160"/>
      <c r="L328" s="156"/>
      <c r="M328" s="161"/>
      <c r="T328" s="162"/>
      <c r="AT328" s="157" t="s">
        <v>204</v>
      </c>
      <c r="AU328" s="157" t="s">
        <v>86</v>
      </c>
      <c r="AV328" s="13" t="s">
        <v>86</v>
      </c>
      <c r="AW328" s="13" t="s">
        <v>4</v>
      </c>
      <c r="AX328" s="13" t="s">
        <v>84</v>
      </c>
      <c r="AY328" s="157" t="s">
        <v>195</v>
      </c>
    </row>
    <row r="329" spans="2:65" s="11" customFormat="1" ht="22.8" customHeight="1">
      <c r="B329" s="124"/>
      <c r="D329" s="125" t="s">
        <v>76</v>
      </c>
      <c r="E329" s="134" t="s">
        <v>1028</v>
      </c>
      <c r="F329" s="134" t="s">
        <v>1029</v>
      </c>
      <c r="I329" s="127"/>
      <c r="J329" s="135">
        <f>BK329</f>
        <v>0</v>
      </c>
      <c r="L329" s="124"/>
      <c r="M329" s="129"/>
      <c r="P329" s="130">
        <f>SUM(P330:P333)</f>
        <v>0</v>
      </c>
      <c r="R329" s="130">
        <f>SUM(R330:R333)</f>
        <v>0</v>
      </c>
      <c r="T329" s="131">
        <f>SUM(T330:T333)</f>
        <v>0</v>
      </c>
      <c r="AR329" s="125" t="s">
        <v>84</v>
      </c>
      <c r="AT329" s="132" t="s">
        <v>76</v>
      </c>
      <c r="AU329" s="132" t="s">
        <v>84</v>
      </c>
      <c r="AY329" s="125" t="s">
        <v>195</v>
      </c>
      <c r="BK329" s="133">
        <f>SUM(BK330:BK333)</f>
        <v>0</v>
      </c>
    </row>
    <row r="330" spans="2:65" s="1" customFormat="1" ht="33" customHeight="1">
      <c r="B330" s="32"/>
      <c r="C330" s="136" t="s">
        <v>491</v>
      </c>
      <c r="D330" s="136" t="s">
        <v>197</v>
      </c>
      <c r="E330" s="137" t="s">
        <v>1606</v>
      </c>
      <c r="F330" s="138" t="s">
        <v>1607</v>
      </c>
      <c r="G330" s="139" t="s">
        <v>237</v>
      </c>
      <c r="H330" s="140">
        <v>356.88299999999998</v>
      </c>
      <c r="I330" s="141"/>
      <c r="J330" s="142">
        <f>ROUND(I330*H330,2)</f>
        <v>0</v>
      </c>
      <c r="K330" s="138" t="s">
        <v>201</v>
      </c>
      <c r="L330" s="32"/>
      <c r="M330" s="143" t="s">
        <v>1</v>
      </c>
      <c r="N330" s="144" t="s">
        <v>42</v>
      </c>
      <c r="P330" s="145">
        <f>O330*H330</f>
        <v>0</v>
      </c>
      <c r="Q330" s="145">
        <v>0</v>
      </c>
      <c r="R330" s="145">
        <f>Q330*H330</f>
        <v>0</v>
      </c>
      <c r="S330" s="145">
        <v>0</v>
      </c>
      <c r="T330" s="146">
        <f>S330*H330</f>
        <v>0</v>
      </c>
      <c r="AR330" s="147" t="s">
        <v>202</v>
      </c>
      <c r="AT330" s="147" t="s">
        <v>197</v>
      </c>
      <c r="AU330" s="147" t="s">
        <v>86</v>
      </c>
      <c r="AY330" s="17" t="s">
        <v>195</v>
      </c>
      <c r="BE330" s="148">
        <f>IF(N330="základní",J330,0)</f>
        <v>0</v>
      </c>
      <c r="BF330" s="148">
        <f>IF(N330="snížená",J330,0)</f>
        <v>0</v>
      </c>
      <c r="BG330" s="148">
        <f>IF(N330="zákl. přenesená",J330,0)</f>
        <v>0</v>
      </c>
      <c r="BH330" s="148">
        <f>IF(N330="sníž. přenesená",J330,0)</f>
        <v>0</v>
      </c>
      <c r="BI330" s="148">
        <f>IF(N330="nulová",J330,0)</f>
        <v>0</v>
      </c>
      <c r="BJ330" s="17" t="s">
        <v>84</v>
      </c>
      <c r="BK330" s="148">
        <f>ROUND(I330*H330,2)</f>
        <v>0</v>
      </c>
      <c r="BL330" s="17" t="s">
        <v>202</v>
      </c>
      <c r="BM330" s="147" t="s">
        <v>1608</v>
      </c>
    </row>
    <row r="331" spans="2:65" s="13" customFormat="1" ht="10.199999999999999">
      <c r="B331" s="156"/>
      <c r="D331" s="150" t="s">
        <v>204</v>
      </c>
      <c r="F331" s="158" t="s">
        <v>1609</v>
      </c>
      <c r="H331" s="159">
        <v>356.88299999999998</v>
      </c>
      <c r="I331" s="160"/>
      <c r="L331" s="156"/>
      <c r="M331" s="161"/>
      <c r="T331" s="162"/>
      <c r="AT331" s="157" t="s">
        <v>204</v>
      </c>
      <c r="AU331" s="157" t="s">
        <v>86</v>
      </c>
      <c r="AV331" s="13" t="s">
        <v>86</v>
      </c>
      <c r="AW331" s="13" t="s">
        <v>4</v>
      </c>
      <c r="AX331" s="13" t="s">
        <v>84</v>
      </c>
      <c r="AY331" s="157" t="s">
        <v>195</v>
      </c>
    </row>
    <row r="332" spans="2:65" s="1" customFormat="1" ht="24.15" customHeight="1">
      <c r="B332" s="32"/>
      <c r="C332" s="136" t="s">
        <v>497</v>
      </c>
      <c r="D332" s="136" t="s">
        <v>197</v>
      </c>
      <c r="E332" s="137" t="s">
        <v>1610</v>
      </c>
      <c r="F332" s="138" t="s">
        <v>1611</v>
      </c>
      <c r="G332" s="139" t="s">
        <v>237</v>
      </c>
      <c r="H332" s="140">
        <v>5.8029999999999999</v>
      </c>
      <c r="I332" s="141"/>
      <c r="J332" s="142">
        <f>ROUND(I332*H332,2)</f>
        <v>0</v>
      </c>
      <c r="K332" s="138" t="s">
        <v>201</v>
      </c>
      <c r="L332" s="32"/>
      <c r="M332" s="143" t="s">
        <v>1</v>
      </c>
      <c r="N332" s="144" t="s">
        <v>42</v>
      </c>
      <c r="P332" s="145">
        <f>O332*H332</f>
        <v>0</v>
      </c>
      <c r="Q332" s="145">
        <v>0</v>
      </c>
      <c r="R332" s="145">
        <f>Q332*H332</f>
        <v>0</v>
      </c>
      <c r="S332" s="145">
        <v>0</v>
      </c>
      <c r="T332" s="146">
        <f>S332*H332</f>
        <v>0</v>
      </c>
      <c r="AR332" s="147" t="s">
        <v>202</v>
      </c>
      <c r="AT332" s="147" t="s">
        <v>197</v>
      </c>
      <c r="AU332" s="147" t="s">
        <v>86</v>
      </c>
      <c r="AY332" s="17" t="s">
        <v>195</v>
      </c>
      <c r="BE332" s="148">
        <f>IF(N332="základní",J332,0)</f>
        <v>0</v>
      </c>
      <c r="BF332" s="148">
        <f>IF(N332="snížená",J332,0)</f>
        <v>0</v>
      </c>
      <c r="BG332" s="148">
        <f>IF(N332="zákl. přenesená",J332,0)</f>
        <v>0</v>
      </c>
      <c r="BH332" s="148">
        <f>IF(N332="sníž. přenesená",J332,0)</f>
        <v>0</v>
      </c>
      <c r="BI332" s="148">
        <f>IF(N332="nulová",J332,0)</f>
        <v>0</v>
      </c>
      <c r="BJ332" s="17" t="s">
        <v>84</v>
      </c>
      <c r="BK332" s="148">
        <f>ROUND(I332*H332,2)</f>
        <v>0</v>
      </c>
      <c r="BL332" s="17" t="s">
        <v>202</v>
      </c>
      <c r="BM332" s="147" t="s">
        <v>1612</v>
      </c>
    </row>
    <row r="333" spans="2:65" s="13" customFormat="1" ht="10.199999999999999">
      <c r="B333" s="156"/>
      <c r="D333" s="150" t="s">
        <v>204</v>
      </c>
      <c r="F333" s="158" t="s">
        <v>1613</v>
      </c>
      <c r="H333" s="159">
        <v>5.8029999999999999</v>
      </c>
      <c r="I333" s="160"/>
      <c r="L333" s="156"/>
      <c r="M333" s="161"/>
      <c r="T333" s="162"/>
      <c r="AT333" s="157" t="s">
        <v>204</v>
      </c>
      <c r="AU333" s="157" t="s">
        <v>86</v>
      </c>
      <c r="AV333" s="13" t="s">
        <v>86</v>
      </c>
      <c r="AW333" s="13" t="s">
        <v>4</v>
      </c>
      <c r="AX333" s="13" t="s">
        <v>84</v>
      </c>
      <c r="AY333" s="157" t="s">
        <v>195</v>
      </c>
    </row>
    <row r="334" spans="2:65" s="11" customFormat="1" ht="25.95" customHeight="1">
      <c r="B334" s="124"/>
      <c r="D334" s="125" t="s">
        <v>76</v>
      </c>
      <c r="E334" s="126" t="s">
        <v>399</v>
      </c>
      <c r="F334" s="126" t="s">
        <v>400</v>
      </c>
      <c r="I334" s="127"/>
      <c r="J334" s="128">
        <f>BK334</f>
        <v>0</v>
      </c>
      <c r="L334" s="124"/>
      <c r="M334" s="129"/>
      <c r="P334" s="130">
        <f>P335</f>
        <v>0</v>
      </c>
      <c r="R334" s="130">
        <f>R335</f>
        <v>1.1053350000000002E-2</v>
      </c>
      <c r="T334" s="131">
        <f>T335</f>
        <v>0</v>
      </c>
      <c r="AR334" s="125" t="s">
        <v>86</v>
      </c>
      <c r="AT334" s="132" t="s">
        <v>76</v>
      </c>
      <c r="AU334" s="132" t="s">
        <v>77</v>
      </c>
      <c r="AY334" s="125" t="s">
        <v>195</v>
      </c>
      <c r="BK334" s="133">
        <f>BK335</f>
        <v>0</v>
      </c>
    </row>
    <row r="335" spans="2:65" s="11" customFormat="1" ht="22.8" customHeight="1">
      <c r="B335" s="124"/>
      <c r="D335" s="125" t="s">
        <v>76</v>
      </c>
      <c r="E335" s="134" t="s">
        <v>434</v>
      </c>
      <c r="F335" s="134" t="s">
        <v>1614</v>
      </c>
      <c r="I335" s="127"/>
      <c r="J335" s="135">
        <f>BK335</f>
        <v>0</v>
      </c>
      <c r="L335" s="124"/>
      <c r="M335" s="129"/>
      <c r="P335" s="130">
        <f>SUM(P336:P341)</f>
        <v>0</v>
      </c>
      <c r="R335" s="130">
        <f>SUM(R336:R341)</f>
        <v>1.1053350000000002E-2</v>
      </c>
      <c r="T335" s="131">
        <f>SUM(T336:T341)</f>
        <v>0</v>
      </c>
      <c r="AR335" s="125" t="s">
        <v>86</v>
      </c>
      <c r="AT335" s="132" t="s">
        <v>76</v>
      </c>
      <c r="AU335" s="132" t="s">
        <v>84</v>
      </c>
      <c r="AY335" s="125" t="s">
        <v>195</v>
      </c>
      <c r="BK335" s="133">
        <f>SUM(BK336:BK341)</f>
        <v>0</v>
      </c>
    </row>
    <row r="336" spans="2:65" s="1" customFormat="1" ht="24.15" customHeight="1">
      <c r="B336" s="32"/>
      <c r="C336" s="136" t="s">
        <v>502</v>
      </c>
      <c r="D336" s="136" t="s">
        <v>197</v>
      </c>
      <c r="E336" s="137" t="s">
        <v>1615</v>
      </c>
      <c r="F336" s="138" t="s">
        <v>1616</v>
      </c>
      <c r="G336" s="139" t="s">
        <v>329</v>
      </c>
      <c r="H336" s="140">
        <v>17.399999999999999</v>
      </c>
      <c r="I336" s="141"/>
      <c r="J336" s="142">
        <f>ROUND(I336*H336,2)</f>
        <v>0</v>
      </c>
      <c r="K336" s="138" t="s">
        <v>201</v>
      </c>
      <c r="L336" s="32"/>
      <c r="M336" s="143" t="s">
        <v>1</v>
      </c>
      <c r="N336" s="144" t="s">
        <v>42</v>
      </c>
      <c r="P336" s="145">
        <f>O336*H336</f>
        <v>0</v>
      </c>
      <c r="Q336" s="145">
        <v>0</v>
      </c>
      <c r="R336" s="145">
        <f>Q336*H336</f>
        <v>0</v>
      </c>
      <c r="S336" s="145">
        <v>0</v>
      </c>
      <c r="T336" s="146">
        <f>S336*H336</f>
        <v>0</v>
      </c>
      <c r="AR336" s="147" t="s">
        <v>300</v>
      </c>
      <c r="AT336" s="147" t="s">
        <v>197</v>
      </c>
      <c r="AU336" s="147" t="s">
        <v>86</v>
      </c>
      <c r="AY336" s="17" t="s">
        <v>195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7" t="s">
        <v>84</v>
      </c>
      <c r="BK336" s="148">
        <f>ROUND(I336*H336,2)</f>
        <v>0</v>
      </c>
      <c r="BL336" s="17" t="s">
        <v>300</v>
      </c>
      <c r="BM336" s="147" t="s">
        <v>1617</v>
      </c>
    </row>
    <row r="337" spans="2:65" s="12" customFormat="1" ht="10.199999999999999">
      <c r="B337" s="149"/>
      <c r="D337" s="150" t="s">
        <v>204</v>
      </c>
      <c r="E337" s="151" t="s">
        <v>1</v>
      </c>
      <c r="F337" s="152" t="s">
        <v>1472</v>
      </c>
      <c r="H337" s="151" t="s">
        <v>1</v>
      </c>
      <c r="I337" s="153"/>
      <c r="L337" s="149"/>
      <c r="M337" s="154"/>
      <c r="T337" s="155"/>
      <c r="AT337" s="151" t="s">
        <v>204</v>
      </c>
      <c r="AU337" s="151" t="s">
        <v>86</v>
      </c>
      <c r="AV337" s="12" t="s">
        <v>84</v>
      </c>
      <c r="AW337" s="12" t="s">
        <v>32</v>
      </c>
      <c r="AX337" s="12" t="s">
        <v>77</v>
      </c>
      <c r="AY337" s="151" t="s">
        <v>195</v>
      </c>
    </row>
    <row r="338" spans="2:65" s="13" customFormat="1" ht="10.199999999999999">
      <c r="B338" s="156"/>
      <c r="D338" s="150" t="s">
        <v>204</v>
      </c>
      <c r="E338" s="157" t="s">
        <v>1</v>
      </c>
      <c r="F338" s="158" t="s">
        <v>1439</v>
      </c>
      <c r="H338" s="159">
        <v>17.399999999999999</v>
      </c>
      <c r="I338" s="160"/>
      <c r="L338" s="156"/>
      <c r="M338" s="161"/>
      <c r="T338" s="162"/>
      <c r="AT338" s="157" t="s">
        <v>204</v>
      </c>
      <c r="AU338" s="157" t="s">
        <v>86</v>
      </c>
      <c r="AV338" s="13" t="s">
        <v>86</v>
      </c>
      <c r="AW338" s="13" t="s">
        <v>32</v>
      </c>
      <c r="AX338" s="13" t="s">
        <v>84</v>
      </c>
      <c r="AY338" s="157" t="s">
        <v>195</v>
      </c>
    </row>
    <row r="339" spans="2:65" s="1" customFormat="1" ht="24.15" customHeight="1">
      <c r="B339" s="32"/>
      <c r="C339" s="183" t="s">
        <v>509</v>
      </c>
      <c r="D339" s="183" t="s">
        <v>612</v>
      </c>
      <c r="E339" s="184" t="s">
        <v>1618</v>
      </c>
      <c r="F339" s="185" t="s">
        <v>1619</v>
      </c>
      <c r="G339" s="186" t="s">
        <v>329</v>
      </c>
      <c r="H339" s="187">
        <v>20.097000000000001</v>
      </c>
      <c r="I339" s="188"/>
      <c r="J339" s="189">
        <f>ROUND(I339*H339,2)</f>
        <v>0</v>
      </c>
      <c r="K339" s="185" t="s">
        <v>201</v>
      </c>
      <c r="L339" s="190"/>
      <c r="M339" s="191" t="s">
        <v>1</v>
      </c>
      <c r="N339" s="192" t="s">
        <v>42</v>
      </c>
      <c r="P339" s="145">
        <f>O339*H339</f>
        <v>0</v>
      </c>
      <c r="Q339" s="145">
        <v>5.5000000000000003E-4</v>
      </c>
      <c r="R339" s="145">
        <f>Q339*H339</f>
        <v>1.1053350000000002E-2</v>
      </c>
      <c r="S339" s="145">
        <v>0</v>
      </c>
      <c r="T339" s="146">
        <f>S339*H339</f>
        <v>0</v>
      </c>
      <c r="AR339" s="147" t="s">
        <v>394</v>
      </c>
      <c r="AT339" s="147" t="s">
        <v>612</v>
      </c>
      <c r="AU339" s="147" t="s">
        <v>86</v>
      </c>
      <c r="AY339" s="17" t="s">
        <v>195</v>
      </c>
      <c r="BE339" s="148">
        <f>IF(N339="základní",J339,0)</f>
        <v>0</v>
      </c>
      <c r="BF339" s="148">
        <f>IF(N339="snížená",J339,0)</f>
        <v>0</v>
      </c>
      <c r="BG339" s="148">
        <f>IF(N339="zákl. přenesená",J339,0)</f>
        <v>0</v>
      </c>
      <c r="BH339" s="148">
        <f>IF(N339="sníž. přenesená",J339,0)</f>
        <v>0</v>
      </c>
      <c r="BI339" s="148">
        <f>IF(N339="nulová",J339,0)</f>
        <v>0</v>
      </c>
      <c r="BJ339" s="17" t="s">
        <v>84</v>
      </c>
      <c r="BK339" s="148">
        <f>ROUND(I339*H339,2)</f>
        <v>0</v>
      </c>
      <c r="BL339" s="17" t="s">
        <v>300</v>
      </c>
      <c r="BM339" s="147" t="s">
        <v>1620</v>
      </c>
    </row>
    <row r="340" spans="2:65" s="13" customFormat="1" ht="10.199999999999999">
      <c r="B340" s="156"/>
      <c r="D340" s="150" t="s">
        <v>204</v>
      </c>
      <c r="E340" s="157" t="s">
        <v>1</v>
      </c>
      <c r="F340" s="158" t="s">
        <v>1621</v>
      </c>
      <c r="H340" s="159">
        <v>19.14</v>
      </c>
      <c r="I340" s="160"/>
      <c r="L340" s="156"/>
      <c r="M340" s="161"/>
      <c r="T340" s="162"/>
      <c r="AT340" s="157" t="s">
        <v>204</v>
      </c>
      <c r="AU340" s="157" t="s">
        <v>86</v>
      </c>
      <c r="AV340" s="13" t="s">
        <v>86</v>
      </c>
      <c r="AW340" s="13" t="s">
        <v>32</v>
      </c>
      <c r="AX340" s="13" t="s">
        <v>84</v>
      </c>
      <c r="AY340" s="157" t="s">
        <v>195</v>
      </c>
    </row>
    <row r="341" spans="2:65" s="13" customFormat="1" ht="10.199999999999999">
      <c r="B341" s="156"/>
      <c r="D341" s="150" t="s">
        <v>204</v>
      </c>
      <c r="F341" s="158" t="s">
        <v>1622</v>
      </c>
      <c r="H341" s="159">
        <v>20.097000000000001</v>
      </c>
      <c r="I341" s="160"/>
      <c r="L341" s="156"/>
      <c r="M341" s="180"/>
      <c r="N341" s="181"/>
      <c r="O341" s="181"/>
      <c r="P341" s="181"/>
      <c r="Q341" s="181"/>
      <c r="R341" s="181"/>
      <c r="S341" s="181"/>
      <c r="T341" s="182"/>
      <c r="AT341" s="157" t="s">
        <v>204</v>
      </c>
      <c r="AU341" s="157" t="s">
        <v>86</v>
      </c>
      <c r="AV341" s="13" t="s">
        <v>86</v>
      </c>
      <c r="AW341" s="13" t="s">
        <v>4</v>
      </c>
      <c r="AX341" s="13" t="s">
        <v>84</v>
      </c>
      <c r="AY341" s="157" t="s">
        <v>195</v>
      </c>
    </row>
    <row r="342" spans="2:65" s="1" customFormat="1" ht="6.9" customHeight="1">
      <c r="B342" s="44"/>
      <c r="C342" s="45"/>
      <c r="D342" s="45"/>
      <c r="E342" s="45"/>
      <c r="F342" s="45"/>
      <c r="G342" s="45"/>
      <c r="H342" s="45"/>
      <c r="I342" s="45"/>
      <c r="J342" s="45"/>
      <c r="K342" s="45"/>
      <c r="L342" s="32"/>
    </row>
  </sheetData>
  <sheetProtection algorithmName="SHA-512" hashValue="sbo3qAZWPiMNT5QbgUDbS1NDwd9mE0zrf/S+Szqevv0da2BOVFxXOIH5baCQBUn+QvesHmasBcepKt2KRLlWHg==" saltValue="bClc0oTLo9flwAtbF8WuQyIa1xFaZ8zAgO80rVTsNVMLKs7qK9gvrPHo4dIHjcQzbBRpTpkl18F+gihLIn1M9w==" spinCount="100000" sheet="1" objects="1" scenarios="1" formatColumns="0" formatRows="0" autoFilter="0"/>
  <autoFilter ref="C135:K341" xr:uid="{00000000-0009-0000-0000-000003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3.2">
      <c r="B8" s="20"/>
      <c r="D8" s="27" t="s">
        <v>153</v>
      </c>
      <c r="L8" s="20"/>
    </row>
    <row r="9" spans="2:46" ht="16.5" customHeight="1">
      <c r="B9" s="20"/>
      <c r="E9" s="243" t="s">
        <v>154</v>
      </c>
      <c r="F9" s="228"/>
      <c r="G9" s="228"/>
      <c r="H9" s="228"/>
      <c r="L9" s="20"/>
    </row>
    <row r="10" spans="2:46" ht="12" customHeight="1">
      <c r="B10" s="20"/>
      <c r="D10" s="27" t="s">
        <v>155</v>
      </c>
      <c r="L10" s="20"/>
    </row>
    <row r="11" spans="2:46" s="1" customFormat="1" ht="16.5" customHeight="1">
      <c r="B11" s="32"/>
      <c r="E11" s="219" t="s">
        <v>1394</v>
      </c>
      <c r="F11" s="245"/>
      <c r="G11" s="245"/>
      <c r="H11" s="245"/>
      <c r="L11" s="32"/>
    </row>
    <row r="12" spans="2:46" s="1" customFormat="1" ht="12" customHeight="1">
      <c r="B12" s="32"/>
      <c r="D12" s="27" t="s">
        <v>1395</v>
      </c>
      <c r="L12" s="32"/>
    </row>
    <row r="13" spans="2:46" s="1" customFormat="1" ht="16.5" customHeight="1">
      <c r="B13" s="32"/>
      <c r="E13" s="208" t="s">
        <v>1623</v>
      </c>
      <c r="F13" s="245"/>
      <c r="G13" s="245"/>
      <c r="H13" s="245"/>
      <c r="L13" s="32"/>
    </row>
    <row r="14" spans="2:46" s="1" customFormat="1" ht="10.199999999999999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9. 1. 2023</v>
      </c>
      <c r="L16" s="32"/>
    </row>
    <row r="17" spans="2:12" s="1" customFormat="1" ht="10.8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26</v>
      </c>
      <c r="I19" s="27" t="s">
        <v>27</v>
      </c>
      <c r="J19" s="25" t="s">
        <v>1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28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46" t="str">
        <f>'Rekapitulace stavby'!E14</f>
        <v>Vyplň údaj</v>
      </c>
      <c r="F22" s="227"/>
      <c r="G22" s="227"/>
      <c r="H22" s="227"/>
      <c r="I22" s="27" t="s">
        <v>27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30</v>
      </c>
      <c r="I24" s="27" t="s">
        <v>25</v>
      </c>
      <c r="J24" s="25" t="s">
        <v>1</v>
      </c>
      <c r="L24" s="32"/>
    </row>
    <row r="25" spans="2:12" s="1" customFormat="1" ht="18" customHeight="1">
      <c r="B25" s="32"/>
      <c r="E25" s="25" t="s">
        <v>31</v>
      </c>
      <c r="I25" s="27" t="s">
        <v>27</v>
      </c>
      <c r="J25" s="25" t="s">
        <v>1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33</v>
      </c>
      <c r="I27" s="27" t="s">
        <v>25</v>
      </c>
      <c r="J27" s="25" t="str">
        <f>IF('Rekapitulace stavby'!AN19="","",'Rekapitulace stavby'!AN19)</f>
        <v/>
      </c>
      <c r="L27" s="32"/>
    </row>
    <row r="28" spans="2:12" s="1" customFormat="1" ht="18" customHeight="1">
      <c r="B28" s="32"/>
      <c r="E28" s="25" t="str">
        <f>IF('Rekapitulace stavby'!E20="","",'Rekapitulace stavby'!E20)</f>
        <v xml:space="preserve"> </v>
      </c>
      <c r="I28" s="27" t="s">
        <v>27</v>
      </c>
      <c r="J28" s="25" t="str">
        <f>IF('Rekapitulace stavby'!AN20="","",'Rekapitulace stavby'!AN20)</f>
        <v/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35</v>
      </c>
      <c r="L30" s="32"/>
    </row>
    <row r="31" spans="2:12" s="7" customFormat="1" ht="16.5" customHeight="1">
      <c r="B31" s="94"/>
      <c r="E31" s="232" t="s">
        <v>1</v>
      </c>
      <c r="F31" s="232"/>
      <c r="G31" s="232"/>
      <c r="H31" s="232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37</v>
      </c>
      <c r="J34" s="66">
        <f>ROUND(J126,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39</v>
      </c>
      <c r="I36" s="35" t="s">
        <v>38</v>
      </c>
      <c r="J36" s="35" t="s">
        <v>40</v>
      </c>
      <c r="L36" s="32"/>
    </row>
    <row r="37" spans="2:12" s="1" customFormat="1" ht="14.4" customHeight="1">
      <c r="B37" s="32"/>
      <c r="D37" s="55" t="s">
        <v>41</v>
      </c>
      <c r="E37" s="27" t="s">
        <v>42</v>
      </c>
      <c r="F37" s="86">
        <f>ROUND((SUM(BE126:BE132)),  2)</f>
        <v>0</v>
      </c>
      <c r="I37" s="96">
        <v>0.21</v>
      </c>
      <c r="J37" s="86">
        <f>ROUND(((SUM(BE126:BE132))*I37),  2)</f>
        <v>0</v>
      </c>
      <c r="L37" s="32"/>
    </row>
    <row r="38" spans="2:12" s="1" customFormat="1" ht="14.4" customHeight="1">
      <c r="B38" s="32"/>
      <c r="E38" s="27" t="s">
        <v>43</v>
      </c>
      <c r="F38" s="86">
        <f>ROUND((SUM(BF126:BF132)),  2)</f>
        <v>0</v>
      </c>
      <c r="I38" s="96">
        <v>0.15</v>
      </c>
      <c r="J38" s="86">
        <f>ROUND(((SUM(BF126:BF132))*I38),  2)</f>
        <v>0</v>
      </c>
      <c r="L38" s="32"/>
    </row>
    <row r="39" spans="2:12" s="1" customFormat="1" ht="14.4" hidden="1" customHeight="1">
      <c r="B39" s="32"/>
      <c r="E39" s="27" t="s">
        <v>44</v>
      </c>
      <c r="F39" s="86">
        <f>ROUND((SUM(BG126:BG132)),  2)</f>
        <v>0</v>
      </c>
      <c r="I39" s="96">
        <v>0.21</v>
      </c>
      <c r="J39" s="86">
        <f>0</f>
        <v>0</v>
      </c>
      <c r="L39" s="32"/>
    </row>
    <row r="40" spans="2:12" s="1" customFormat="1" ht="14.4" hidden="1" customHeight="1">
      <c r="B40" s="32"/>
      <c r="E40" s="27" t="s">
        <v>45</v>
      </c>
      <c r="F40" s="86">
        <f>ROUND((SUM(BH126:BH132)),  2)</f>
        <v>0</v>
      </c>
      <c r="I40" s="96">
        <v>0.15</v>
      </c>
      <c r="J40" s="86">
        <f>0</f>
        <v>0</v>
      </c>
      <c r="L40" s="32"/>
    </row>
    <row r="41" spans="2:12" s="1" customFormat="1" ht="14.4" hidden="1" customHeight="1">
      <c r="B41" s="32"/>
      <c r="E41" s="27" t="s">
        <v>46</v>
      </c>
      <c r="F41" s="86">
        <f>ROUND((SUM(BI126:BI132)),  2)</f>
        <v>0</v>
      </c>
      <c r="I41" s="96">
        <v>0</v>
      </c>
      <c r="J41" s="86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47</v>
      </c>
      <c r="E43" s="57"/>
      <c r="F43" s="57"/>
      <c r="G43" s="99" t="s">
        <v>48</v>
      </c>
      <c r="H43" s="100" t="s">
        <v>49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ht="16.5" customHeight="1">
      <c r="B87" s="20"/>
      <c r="E87" s="243" t="s">
        <v>154</v>
      </c>
      <c r="F87" s="228"/>
      <c r="G87" s="228"/>
      <c r="H87" s="228"/>
      <c r="L87" s="20"/>
    </row>
    <row r="88" spans="2:12" ht="12" customHeight="1">
      <c r="B88" s="20"/>
      <c r="C88" s="27" t="s">
        <v>155</v>
      </c>
      <c r="L88" s="20"/>
    </row>
    <row r="89" spans="2:12" s="1" customFormat="1" ht="16.5" customHeight="1">
      <c r="B89" s="32"/>
      <c r="E89" s="219" t="s">
        <v>1394</v>
      </c>
      <c r="F89" s="245"/>
      <c r="G89" s="245"/>
      <c r="H89" s="245"/>
      <c r="L89" s="32"/>
    </row>
    <row r="90" spans="2:12" s="1" customFormat="1" ht="12" customHeight="1">
      <c r="B90" s="32"/>
      <c r="C90" s="27" t="s">
        <v>1395</v>
      </c>
      <c r="L90" s="32"/>
    </row>
    <row r="91" spans="2:12" s="1" customFormat="1" ht="16.5" customHeight="1">
      <c r="B91" s="32"/>
      <c r="E91" s="208" t="str">
        <f>E13</f>
        <v>01.3.2 - Oplocení</v>
      </c>
      <c r="F91" s="245"/>
      <c r="G91" s="245"/>
      <c r="H91" s="245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Trutnov</v>
      </c>
      <c r="I93" s="27" t="s">
        <v>22</v>
      </c>
      <c r="J93" s="52" t="str">
        <f>IF(J16="","",J16)</f>
        <v>9. 1. 2023</v>
      </c>
      <c r="L93" s="32"/>
    </row>
    <row r="94" spans="2:12" s="1" customFormat="1" ht="6.9" customHeight="1">
      <c r="B94" s="32"/>
      <c r="L94" s="32"/>
    </row>
    <row r="95" spans="2:12" s="1" customFormat="1" ht="15.15" customHeight="1">
      <c r="B95" s="32"/>
      <c r="C95" s="27" t="s">
        <v>24</v>
      </c>
      <c r="F95" s="25" t="str">
        <f>E19</f>
        <v>Údržba silnic Královéhradeckého kraje a.s.</v>
      </c>
      <c r="I95" s="27" t="s">
        <v>30</v>
      </c>
      <c r="J95" s="30" t="str">
        <f>E25</f>
        <v>IRBOS s.r.o.</v>
      </c>
      <c r="L95" s="32"/>
    </row>
    <row r="96" spans="2:12" s="1" customFormat="1" ht="15.15" customHeight="1">
      <c r="B96" s="32"/>
      <c r="C96" s="27" t="s">
        <v>28</v>
      </c>
      <c r="F96" s="25" t="str">
        <f>IF(E22="","",E22)</f>
        <v>Vyplň údaj</v>
      </c>
      <c r="I96" s="27" t="s">
        <v>33</v>
      </c>
      <c r="J96" s="30" t="str">
        <f>E28</f>
        <v xml:space="preserve"> 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158</v>
      </c>
      <c r="D98" s="97"/>
      <c r="E98" s="97"/>
      <c r="F98" s="97"/>
      <c r="G98" s="97"/>
      <c r="H98" s="97"/>
      <c r="I98" s="97"/>
      <c r="J98" s="106" t="s">
        <v>159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8" customHeight="1">
      <c r="B100" s="32"/>
      <c r="C100" s="107" t="s">
        <v>160</v>
      </c>
      <c r="J100" s="66">
        <f>J126</f>
        <v>0</v>
      </c>
      <c r="L100" s="32"/>
      <c r="AU100" s="17" t="s">
        <v>161</v>
      </c>
    </row>
    <row r="101" spans="2:47" s="8" customFormat="1" ht="24.9" customHeight="1">
      <c r="B101" s="108"/>
      <c r="D101" s="109" t="s">
        <v>162</v>
      </c>
      <c r="E101" s="110"/>
      <c r="F101" s="110"/>
      <c r="G101" s="110"/>
      <c r="H101" s="110"/>
      <c r="I101" s="110"/>
      <c r="J101" s="111">
        <f>J127</f>
        <v>0</v>
      </c>
      <c r="L101" s="108"/>
    </row>
    <row r="102" spans="2:47" s="9" customFormat="1" ht="19.95" customHeight="1">
      <c r="B102" s="112"/>
      <c r="D102" s="113" t="s">
        <v>568</v>
      </c>
      <c r="E102" s="114"/>
      <c r="F102" s="114"/>
      <c r="G102" s="114"/>
      <c r="H102" s="114"/>
      <c r="I102" s="114"/>
      <c r="J102" s="115">
        <f>J128</f>
        <v>0</v>
      </c>
      <c r="L102" s="112"/>
    </row>
    <row r="103" spans="2:47" s="1" customFormat="1" ht="21.75" customHeight="1">
      <c r="B103" s="32"/>
      <c r="L103" s="32"/>
    </row>
    <row r="104" spans="2:47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" customHeight="1">
      <c r="B109" s="32"/>
      <c r="C109" s="21" t="s">
        <v>180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3" t="str">
        <f>E7</f>
        <v>Rekonstrukce objektu garáží nákladních vozidel Trutnov</v>
      </c>
      <c r="F112" s="244"/>
      <c r="G112" s="244"/>
      <c r="H112" s="244"/>
      <c r="L112" s="32"/>
    </row>
    <row r="113" spans="2:63" ht="12" customHeight="1">
      <c r="B113" s="20"/>
      <c r="C113" s="27" t="s">
        <v>153</v>
      </c>
      <c r="L113" s="20"/>
    </row>
    <row r="114" spans="2:63" ht="16.5" customHeight="1">
      <c r="B114" s="20"/>
      <c r="E114" s="243" t="s">
        <v>154</v>
      </c>
      <c r="F114" s="228"/>
      <c r="G114" s="228"/>
      <c r="H114" s="228"/>
      <c r="L114" s="20"/>
    </row>
    <row r="115" spans="2:63" ht="12" customHeight="1">
      <c r="B115" s="20"/>
      <c r="C115" s="27" t="s">
        <v>155</v>
      </c>
      <c r="L115" s="20"/>
    </row>
    <row r="116" spans="2:63" s="1" customFormat="1" ht="16.5" customHeight="1">
      <c r="B116" s="32"/>
      <c r="E116" s="219" t="s">
        <v>1394</v>
      </c>
      <c r="F116" s="245"/>
      <c r="G116" s="245"/>
      <c r="H116" s="245"/>
      <c r="L116" s="32"/>
    </row>
    <row r="117" spans="2:63" s="1" customFormat="1" ht="12" customHeight="1">
      <c r="B117" s="32"/>
      <c r="C117" s="27" t="s">
        <v>1395</v>
      </c>
      <c r="L117" s="32"/>
    </row>
    <row r="118" spans="2:63" s="1" customFormat="1" ht="16.5" customHeight="1">
      <c r="B118" s="32"/>
      <c r="E118" s="208" t="str">
        <f>E13</f>
        <v>01.3.2 - Oplocení</v>
      </c>
      <c r="F118" s="245"/>
      <c r="G118" s="245"/>
      <c r="H118" s="245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F16</f>
        <v>Trutnov</v>
      </c>
      <c r="I120" s="27" t="s">
        <v>22</v>
      </c>
      <c r="J120" s="52" t="str">
        <f>IF(J16="","",J16)</f>
        <v>9. 1. 2023</v>
      </c>
      <c r="L120" s="32"/>
    </row>
    <row r="121" spans="2:63" s="1" customFormat="1" ht="6.9" customHeight="1">
      <c r="B121" s="32"/>
      <c r="L121" s="32"/>
    </row>
    <row r="122" spans="2:63" s="1" customFormat="1" ht="15.15" customHeight="1">
      <c r="B122" s="32"/>
      <c r="C122" s="27" t="s">
        <v>24</v>
      </c>
      <c r="F122" s="25" t="str">
        <f>E19</f>
        <v>Údržba silnic Královéhradeckého kraje a.s.</v>
      </c>
      <c r="I122" s="27" t="s">
        <v>30</v>
      </c>
      <c r="J122" s="30" t="str">
        <f>E25</f>
        <v>IRBOS s.r.o.</v>
      </c>
      <c r="L122" s="32"/>
    </row>
    <row r="123" spans="2:63" s="1" customFormat="1" ht="15.15" customHeight="1">
      <c r="B123" s="32"/>
      <c r="C123" s="27" t="s">
        <v>28</v>
      </c>
      <c r="F123" s="25" t="str">
        <f>IF(E22="","",E22)</f>
        <v>Vyplň údaj</v>
      </c>
      <c r="I123" s="27" t="s">
        <v>33</v>
      </c>
      <c r="J123" s="30" t="str">
        <f>E28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181</v>
      </c>
      <c r="D125" s="118" t="s">
        <v>62</v>
      </c>
      <c r="E125" s="118" t="s">
        <v>58</v>
      </c>
      <c r="F125" s="118" t="s">
        <v>59</v>
      </c>
      <c r="G125" s="118" t="s">
        <v>182</v>
      </c>
      <c r="H125" s="118" t="s">
        <v>183</v>
      </c>
      <c r="I125" s="118" t="s">
        <v>184</v>
      </c>
      <c r="J125" s="118" t="s">
        <v>159</v>
      </c>
      <c r="K125" s="119" t="s">
        <v>185</v>
      </c>
      <c r="L125" s="116"/>
      <c r="M125" s="59" t="s">
        <v>1</v>
      </c>
      <c r="N125" s="60" t="s">
        <v>41</v>
      </c>
      <c r="O125" s="60" t="s">
        <v>186</v>
      </c>
      <c r="P125" s="60" t="s">
        <v>187</v>
      </c>
      <c r="Q125" s="60" t="s">
        <v>188</v>
      </c>
      <c r="R125" s="60" t="s">
        <v>189</v>
      </c>
      <c r="S125" s="60" t="s">
        <v>190</v>
      </c>
      <c r="T125" s="61" t="s">
        <v>191</v>
      </c>
    </row>
    <row r="126" spans="2:63" s="1" customFormat="1" ht="22.8" customHeight="1">
      <c r="B126" s="32"/>
      <c r="C126" s="64" t="s">
        <v>192</v>
      </c>
      <c r="J126" s="120">
        <f>BK126</f>
        <v>0</v>
      </c>
      <c r="L126" s="32"/>
      <c r="M126" s="62"/>
      <c r="N126" s="53"/>
      <c r="O126" s="53"/>
      <c r="P126" s="121">
        <f>P127</f>
        <v>0</v>
      </c>
      <c r="Q126" s="53"/>
      <c r="R126" s="121">
        <f>R127</f>
        <v>0</v>
      </c>
      <c r="S126" s="53"/>
      <c r="T126" s="122">
        <f>T127</f>
        <v>0</v>
      </c>
      <c r="AT126" s="17" t="s">
        <v>76</v>
      </c>
      <c r="AU126" s="17" t="s">
        <v>161</v>
      </c>
      <c r="BK126" s="123">
        <f>BK127</f>
        <v>0</v>
      </c>
    </row>
    <row r="127" spans="2:63" s="11" customFormat="1" ht="25.95" customHeight="1">
      <c r="B127" s="124"/>
      <c r="D127" s="125" t="s">
        <v>76</v>
      </c>
      <c r="E127" s="126" t="s">
        <v>193</v>
      </c>
      <c r="F127" s="126" t="s">
        <v>194</v>
      </c>
      <c r="I127" s="127"/>
      <c r="J127" s="128">
        <f>BK127</f>
        <v>0</v>
      </c>
      <c r="L127" s="124"/>
      <c r="M127" s="129"/>
      <c r="P127" s="130">
        <f>P128</f>
        <v>0</v>
      </c>
      <c r="R127" s="130">
        <f>R128</f>
        <v>0</v>
      </c>
      <c r="T127" s="131">
        <f>T128</f>
        <v>0</v>
      </c>
      <c r="AR127" s="125" t="s">
        <v>84</v>
      </c>
      <c r="AT127" s="132" t="s">
        <v>76</v>
      </c>
      <c r="AU127" s="132" t="s">
        <v>77</v>
      </c>
      <c r="AY127" s="125" t="s">
        <v>195</v>
      </c>
      <c r="BK127" s="133">
        <f>BK128</f>
        <v>0</v>
      </c>
    </row>
    <row r="128" spans="2:63" s="11" customFormat="1" ht="22.8" customHeight="1">
      <c r="B128" s="124"/>
      <c r="D128" s="125" t="s">
        <v>76</v>
      </c>
      <c r="E128" s="134" t="s">
        <v>100</v>
      </c>
      <c r="F128" s="134" t="s">
        <v>713</v>
      </c>
      <c r="I128" s="127"/>
      <c r="J128" s="135">
        <f>BK128</f>
        <v>0</v>
      </c>
      <c r="L128" s="124"/>
      <c r="M128" s="129"/>
      <c r="P128" s="130">
        <f>SUM(P129:P132)</f>
        <v>0</v>
      </c>
      <c r="R128" s="130">
        <f>SUM(R129:R132)</f>
        <v>0</v>
      </c>
      <c r="T128" s="131">
        <f>SUM(T129:T132)</f>
        <v>0</v>
      </c>
      <c r="AR128" s="125" t="s">
        <v>84</v>
      </c>
      <c r="AT128" s="132" t="s">
        <v>76</v>
      </c>
      <c r="AU128" s="132" t="s">
        <v>84</v>
      </c>
      <c r="AY128" s="125" t="s">
        <v>195</v>
      </c>
      <c r="BK128" s="133">
        <f>SUM(BK129:BK132)</f>
        <v>0</v>
      </c>
    </row>
    <row r="129" spans="2:65" s="1" customFormat="1" ht="24.15" customHeight="1">
      <c r="B129" s="32"/>
      <c r="C129" s="136" t="s">
        <v>84</v>
      </c>
      <c r="D129" s="136" t="s">
        <v>197</v>
      </c>
      <c r="E129" s="137" t="s">
        <v>1624</v>
      </c>
      <c r="F129" s="138" t="s">
        <v>1625</v>
      </c>
      <c r="G129" s="139" t="s">
        <v>329</v>
      </c>
      <c r="H129" s="140">
        <v>115</v>
      </c>
      <c r="I129" s="141"/>
      <c r="J129" s="142">
        <f>ROUND(I129*H129,2)</f>
        <v>0</v>
      </c>
      <c r="K129" s="138" t="s">
        <v>249</v>
      </c>
      <c r="L129" s="32"/>
      <c r="M129" s="143" t="s">
        <v>1</v>
      </c>
      <c r="N129" s="144" t="s">
        <v>42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202</v>
      </c>
      <c r="AT129" s="147" t="s">
        <v>197</v>
      </c>
      <c r="AU129" s="147" t="s">
        <v>86</v>
      </c>
      <c r="AY129" s="17" t="s">
        <v>195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84</v>
      </c>
      <c r="BK129" s="148">
        <f>ROUND(I129*H129,2)</f>
        <v>0</v>
      </c>
      <c r="BL129" s="17" t="s">
        <v>202</v>
      </c>
      <c r="BM129" s="147" t="s">
        <v>1626</v>
      </c>
    </row>
    <row r="130" spans="2:65" s="1" customFormat="1" ht="86.4">
      <c r="B130" s="32"/>
      <c r="D130" s="150" t="s">
        <v>251</v>
      </c>
      <c r="F130" s="170" t="s">
        <v>1627</v>
      </c>
      <c r="I130" s="171"/>
      <c r="L130" s="32"/>
      <c r="M130" s="172"/>
      <c r="T130" s="56"/>
      <c r="AT130" s="17" t="s">
        <v>251</v>
      </c>
      <c r="AU130" s="17" t="s">
        <v>86</v>
      </c>
    </row>
    <row r="131" spans="2:65" s="12" customFormat="1" ht="10.199999999999999">
      <c r="B131" s="149"/>
      <c r="D131" s="150" t="s">
        <v>204</v>
      </c>
      <c r="E131" s="151" t="s">
        <v>1</v>
      </c>
      <c r="F131" s="152" t="s">
        <v>1628</v>
      </c>
      <c r="H131" s="151" t="s">
        <v>1</v>
      </c>
      <c r="I131" s="153"/>
      <c r="L131" s="149"/>
      <c r="M131" s="154"/>
      <c r="T131" s="155"/>
      <c r="AT131" s="151" t="s">
        <v>204</v>
      </c>
      <c r="AU131" s="151" t="s">
        <v>86</v>
      </c>
      <c r="AV131" s="12" t="s">
        <v>84</v>
      </c>
      <c r="AW131" s="12" t="s">
        <v>32</v>
      </c>
      <c r="AX131" s="12" t="s">
        <v>77</v>
      </c>
      <c r="AY131" s="151" t="s">
        <v>195</v>
      </c>
    </row>
    <row r="132" spans="2:65" s="13" customFormat="1" ht="10.199999999999999">
      <c r="B132" s="156"/>
      <c r="D132" s="150" t="s">
        <v>204</v>
      </c>
      <c r="E132" s="157" t="s">
        <v>1</v>
      </c>
      <c r="F132" s="158" t="s">
        <v>1186</v>
      </c>
      <c r="H132" s="159">
        <v>115</v>
      </c>
      <c r="I132" s="160"/>
      <c r="L132" s="156"/>
      <c r="M132" s="180"/>
      <c r="N132" s="181"/>
      <c r="O132" s="181"/>
      <c r="P132" s="181"/>
      <c r="Q132" s="181"/>
      <c r="R132" s="181"/>
      <c r="S132" s="181"/>
      <c r="T132" s="182"/>
      <c r="AT132" s="157" t="s">
        <v>204</v>
      </c>
      <c r="AU132" s="157" t="s">
        <v>86</v>
      </c>
      <c r="AV132" s="13" t="s">
        <v>86</v>
      </c>
      <c r="AW132" s="13" t="s">
        <v>32</v>
      </c>
      <c r="AX132" s="13" t="s">
        <v>84</v>
      </c>
      <c r="AY132" s="157" t="s">
        <v>195</v>
      </c>
    </row>
    <row r="133" spans="2:65" s="1" customFormat="1" ht="6.9" customHeight="1"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2"/>
    </row>
  </sheetData>
  <sheetProtection algorithmName="SHA-512" hashValue="Y5sJ392XVLE8eF9VJqPRDGB7jDuwUJMiDdhM57BTH7GOgaXkGLErR1g5S7AVaAtV6rqYkCO21VD3Rg28ATWk3g==" saltValue="zYsanGKd8eTdF+yIfKD+M+jhrhHOuBPFl8VhiYTIgBGOJlJJcsS1VuE9kNVcHsV5nUDGcBZBejSRSFh4qpJuSQ==" spinCount="100000" sheet="1" objects="1" scenarios="1" formatColumns="0" formatRows="0" autoFilter="0"/>
  <autoFilter ref="C125:K132" xr:uid="{00000000-0009-0000-0000-000004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107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154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1629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ROUND(J124,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ROUND((SUM(BE124:BE147)),  2)</f>
        <v>0</v>
      </c>
      <c r="I35" s="96">
        <v>0.21</v>
      </c>
      <c r="J35" s="86">
        <f>ROUND(((SUM(BE124:BE147))*I35),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ROUND((SUM(BF124:BF147)),  2)</f>
        <v>0</v>
      </c>
      <c r="I36" s="96">
        <v>0.15</v>
      </c>
      <c r="J36" s="86">
        <f>ROUND(((SUM(BF124:BF147))*I36),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ROUND((SUM(BG124:BG147)),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ROUND((SUM(BH124:BH147)),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ROUND((SUM(BI124:BI147)),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154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01.4 - Rrozvody stlačeného vzduchu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J124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95" customHeight="1">
      <c r="B100" s="112"/>
      <c r="D100" s="113" t="s">
        <v>164</v>
      </c>
      <c r="E100" s="114"/>
      <c r="F100" s="114"/>
      <c r="G100" s="114"/>
      <c r="H100" s="114"/>
      <c r="I100" s="114"/>
      <c r="J100" s="115">
        <f>J126</f>
        <v>0</v>
      </c>
      <c r="L100" s="112"/>
    </row>
    <row r="101" spans="2:47" s="8" customFormat="1" ht="24.9" customHeight="1">
      <c r="B101" s="108"/>
      <c r="D101" s="109" t="s">
        <v>167</v>
      </c>
      <c r="E101" s="110"/>
      <c r="F101" s="110"/>
      <c r="G101" s="110"/>
      <c r="H101" s="110"/>
      <c r="I101" s="110"/>
      <c r="J101" s="111">
        <f>J129</f>
        <v>0</v>
      </c>
      <c r="L101" s="108"/>
    </row>
    <row r="102" spans="2:47" s="9" customFormat="1" ht="19.95" customHeight="1">
      <c r="B102" s="112"/>
      <c r="D102" s="113" t="s">
        <v>1630</v>
      </c>
      <c r="E102" s="114"/>
      <c r="F102" s="114"/>
      <c r="G102" s="114"/>
      <c r="H102" s="114"/>
      <c r="I102" s="114"/>
      <c r="J102" s="115">
        <f>J130</f>
        <v>0</v>
      </c>
      <c r="L102" s="112"/>
    </row>
    <row r="103" spans="2:47" s="1" customFormat="1" ht="21.75" customHeight="1">
      <c r="B103" s="32"/>
      <c r="L103" s="32"/>
    </row>
    <row r="104" spans="2:47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" customHeight="1">
      <c r="B109" s="32"/>
      <c r="C109" s="21" t="s">
        <v>180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3" t="str">
        <f>E7</f>
        <v>Rekonstrukce objektu garáží nákladních vozidel Trutnov</v>
      </c>
      <c r="F112" s="244"/>
      <c r="G112" s="244"/>
      <c r="H112" s="244"/>
      <c r="L112" s="32"/>
    </row>
    <row r="113" spans="2:65" ht="12" customHeight="1">
      <c r="B113" s="20"/>
      <c r="C113" s="27" t="s">
        <v>153</v>
      </c>
      <c r="L113" s="20"/>
    </row>
    <row r="114" spans="2:65" s="1" customFormat="1" ht="16.5" customHeight="1">
      <c r="B114" s="32"/>
      <c r="E114" s="243" t="s">
        <v>154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155</v>
      </c>
      <c r="L115" s="32"/>
    </row>
    <row r="116" spans="2:65" s="1" customFormat="1" ht="16.5" customHeight="1">
      <c r="B116" s="32"/>
      <c r="E116" s="208" t="str">
        <f>E11</f>
        <v>01.4 - Rrozvody stlačeného vzduchu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>Trutnov</v>
      </c>
      <c r="I118" s="27" t="s">
        <v>22</v>
      </c>
      <c r="J118" s="52" t="str">
        <f>IF(J14="","",J14)</f>
        <v>9. 1. 2023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E17</f>
        <v>Údržba silnic Královéhradeckého kraje a.s.</v>
      </c>
      <c r="I120" s="27" t="s">
        <v>30</v>
      </c>
      <c r="J120" s="30" t="str">
        <f>E23</f>
        <v>IRBOS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IF(E20="","",E20)</f>
        <v>Vyplň údaj</v>
      </c>
      <c r="I121" s="27" t="s">
        <v>33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181</v>
      </c>
      <c r="D123" s="118" t="s">
        <v>62</v>
      </c>
      <c r="E123" s="118" t="s">
        <v>58</v>
      </c>
      <c r="F123" s="118" t="s">
        <v>59</v>
      </c>
      <c r="G123" s="118" t="s">
        <v>182</v>
      </c>
      <c r="H123" s="118" t="s">
        <v>183</v>
      </c>
      <c r="I123" s="118" t="s">
        <v>184</v>
      </c>
      <c r="J123" s="118" t="s">
        <v>159</v>
      </c>
      <c r="K123" s="119" t="s">
        <v>185</v>
      </c>
      <c r="L123" s="116"/>
      <c r="M123" s="59" t="s">
        <v>1</v>
      </c>
      <c r="N123" s="60" t="s">
        <v>41</v>
      </c>
      <c r="O123" s="60" t="s">
        <v>186</v>
      </c>
      <c r="P123" s="60" t="s">
        <v>187</v>
      </c>
      <c r="Q123" s="60" t="s">
        <v>188</v>
      </c>
      <c r="R123" s="60" t="s">
        <v>189</v>
      </c>
      <c r="S123" s="60" t="s">
        <v>190</v>
      </c>
      <c r="T123" s="61" t="s">
        <v>191</v>
      </c>
    </row>
    <row r="124" spans="2:65" s="1" customFormat="1" ht="22.8" customHeight="1">
      <c r="B124" s="32"/>
      <c r="C124" s="64" t="s">
        <v>192</v>
      </c>
      <c r="J124" s="120">
        <f>BK124</f>
        <v>0</v>
      </c>
      <c r="L124" s="32"/>
      <c r="M124" s="62"/>
      <c r="N124" s="53"/>
      <c r="O124" s="53"/>
      <c r="P124" s="121">
        <f>P125+P129</f>
        <v>0</v>
      </c>
      <c r="Q124" s="53"/>
      <c r="R124" s="121">
        <f>R125+R129</f>
        <v>0</v>
      </c>
      <c r="S124" s="53"/>
      <c r="T124" s="122">
        <f>T125+T129</f>
        <v>0</v>
      </c>
      <c r="AT124" s="17" t="s">
        <v>76</v>
      </c>
      <c r="AU124" s="17" t="s">
        <v>161</v>
      </c>
      <c r="BK124" s="123">
        <f>BK125+BK129</f>
        <v>0</v>
      </c>
    </row>
    <row r="125" spans="2:65" s="11" customFormat="1" ht="25.95" customHeight="1">
      <c r="B125" s="124"/>
      <c r="D125" s="125" t="s">
        <v>76</v>
      </c>
      <c r="E125" s="126" t="s">
        <v>193</v>
      </c>
      <c r="F125" s="126" t="s">
        <v>194</v>
      </c>
      <c r="I125" s="127"/>
      <c r="J125" s="128">
        <f>BK125</f>
        <v>0</v>
      </c>
      <c r="L125" s="124"/>
      <c r="M125" s="129"/>
      <c r="P125" s="130">
        <f>P126</f>
        <v>0</v>
      </c>
      <c r="R125" s="130">
        <f>R126</f>
        <v>0</v>
      </c>
      <c r="T125" s="131">
        <f>T126</f>
        <v>0</v>
      </c>
      <c r="AR125" s="125" t="s">
        <v>84</v>
      </c>
      <c r="AT125" s="132" t="s">
        <v>76</v>
      </c>
      <c r="AU125" s="132" t="s">
        <v>77</v>
      </c>
      <c r="AY125" s="125" t="s">
        <v>195</v>
      </c>
      <c r="BK125" s="133">
        <f>BK126</f>
        <v>0</v>
      </c>
    </row>
    <row r="126" spans="2:65" s="11" customFormat="1" ht="22.8" customHeight="1">
      <c r="B126" s="124"/>
      <c r="D126" s="125" t="s">
        <v>76</v>
      </c>
      <c r="E126" s="134" t="s">
        <v>240</v>
      </c>
      <c r="F126" s="134" t="s">
        <v>241</v>
      </c>
      <c r="I126" s="127"/>
      <c r="J126" s="135">
        <f>BK126</f>
        <v>0</v>
      </c>
      <c r="L126" s="124"/>
      <c r="M126" s="129"/>
      <c r="P126" s="130">
        <f>SUM(P127:P128)</f>
        <v>0</v>
      </c>
      <c r="R126" s="130">
        <f>SUM(R127:R128)</f>
        <v>0</v>
      </c>
      <c r="T126" s="131">
        <f>SUM(T127:T128)</f>
        <v>0</v>
      </c>
      <c r="AR126" s="125" t="s">
        <v>84</v>
      </c>
      <c r="AT126" s="132" t="s">
        <v>76</v>
      </c>
      <c r="AU126" s="132" t="s">
        <v>84</v>
      </c>
      <c r="AY126" s="125" t="s">
        <v>195</v>
      </c>
      <c r="BK126" s="133">
        <f>SUM(BK127:BK128)</f>
        <v>0</v>
      </c>
    </row>
    <row r="127" spans="2:65" s="1" customFormat="1" ht="33" customHeight="1">
      <c r="B127" s="32"/>
      <c r="C127" s="136" t="s">
        <v>84</v>
      </c>
      <c r="D127" s="136" t="s">
        <v>197</v>
      </c>
      <c r="E127" s="137" t="s">
        <v>1631</v>
      </c>
      <c r="F127" s="138" t="s">
        <v>1632</v>
      </c>
      <c r="G127" s="139" t="s">
        <v>329</v>
      </c>
      <c r="H127" s="140">
        <v>12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202</v>
      </c>
      <c r="AT127" s="147" t="s">
        <v>197</v>
      </c>
      <c r="AU127" s="147" t="s">
        <v>86</v>
      </c>
      <c r="AY127" s="17" t="s">
        <v>195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84</v>
      </c>
      <c r="BK127" s="148">
        <f>ROUND(I127*H127,2)</f>
        <v>0</v>
      </c>
      <c r="BL127" s="17" t="s">
        <v>202</v>
      </c>
      <c r="BM127" s="147" t="s">
        <v>1633</v>
      </c>
    </row>
    <row r="128" spans="2:65" s="1" customFormat="1" ht="37.799999999999997" customHeight="1">
      <c r="B128" s="32"/>
      <c r="C128" s="183" t="s">
        <v>86</v>
      </c>
      <c r="D128" s="183" t="s">
        <v>612</v>
      </c>
      <c r="E128" s="184" t="s">
        <v>1634</v>
      </c>
      <c r="F128" s="185" t="s">
        <v>1635</v>
      </c>
      <c r="G128" s="186" t="s">
        <v>329</v>
      </c>
      <c r="H128" s="187">
        <v>12</v>
      </c>
      <c r="I128" s="188"/>
      <c r="J128" s="189">
        <f>ROUND(I128*H128,2)</f>
        <v>0</v>
      </c>
      <c r="K128" s="185" t="s">
        <v>1</v>
      </c>
      <c r="L128" s="190"/>
      <c r="M128" s="191" t="s">
        <v>1</v>
      </c>
      <c r="N128" s="192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240</v>
      </c>
      <c r="AT128" s="147" t="s">
        <v>612</v>
      </c>
      <c r="AU128" s="147" t="s">
        <v>86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202</v>
      </c>
      <c r="BM128" s="147" t="s">
        <v>1636</v>
      </c>
    </row>
    <row r="129" spans="2:65" s="11" customFormat="1" ht="25.95" customHeight="1">
      <c r="B129" s="124"/>
      <c r="D129" s="125" t="s">
        <v>76</v>
      </c>
      <c r="E129" s="126" t="s">
        <v>399</v>
      </c>
      <c r="F129" s="126" t="s">
        <v>400</v>
      </c>
      <c r="I129" s="127"/>
      <c r="J129" s="128">
        <f>BK129</f>
        <v>0</v>
      </c>
      <c r="L129" s="124"/>
      <c r="M129" s="129"/>
      <c r="P129" s="130">
        <f>P130</f>
        <v>0</v>
      </c>
      <c r="R129" s="130">
        <f>R130</f>
        <v>0</v>
      </c>
      <c r="T129" s="131">
        <f>T130</f>
        <v>0</v>
      </c>
      <c r="AR129" s="125" t="s">
        <v>86</v>
      </c>
      <c r="AT129" s="132" t="s">
        <v>76</v>
      </c>
      <c r="AU129" s="132" t="s">
        <v>77</v>
      </c>
      <c r="AY129" s="125" t="s">
        <v>195</v>
      </c>
      <c r="BK129" s="133">
        <f>BK130</f>
        <v>0</v>
      </c>
    </row>
    <row r="130" spans="2:65" s="11" customFormat="1" ht="22.8" customHeight="1">
      <c r="B130" s="124"/>
      <c r="D130" s="125" t="s">
        <v>76</v>
      </c>
      <c r="E130" s="134" t="s">
        <v>1637</v>
      </c>
      <c r="F130" s="134" t="s">
        <v>1638</v>
      </c>
      <c r="I130" s="127"/>
      <c r="J130" s="135">
        <f>BK130</f>
        <v>0</v>
      </c>
      <c r="L130" s="124"/>
      <c r="M130" s="129"/>
      <c r="P130" s="130">
        <f>SUM(P131:P147)</f>
        <v>0</v>
      </c>
      <c r="R130" s="130">
        <f>SUM(R131:R147)</f>
        <v>0</v>
      </c>
      <c r="T130" s="131">
        <f>SUM(T131:T147)</f>
        <v>0</v>
      </c>
      <c r="AR130" s="125" t="s">
        <v>86</v>
      </c>
      <c r="AT130" s="132" t="s">
        <v>76</v>
      </c>
      <c r="AU130" s="132" t="s">
        <v>84</v>
      </c>
      <c r="AY130" s="125" t="s">
        <v>195</v>
      </c>
      <c r="BK130" s="133">
        <f>SUM(BK131:BK147)</f>
        <v>0</v>
      </c>
    </row>
    <row r="131" spans="2:65" s="1" customFormat="1" ht="24.15" customHeight="1">
      <c r="B131" s="32"/>
      <c r="C131" s="136" t="s">
        <v>100</v>
      </c>
      <c r="D131" s="136" t="s">
        <v>197</v>
      </c>
      <c r="E131" s="137" t="s">
        <v>1639</v>
      </c>
      <c r="F131" s="138" t="s">
        <v>1640</v>
      </c>
      <c r="G131" s="139" t="s">
        <v>329</v>
      </c>
      <c r="H131" s="140">
        <v>50</v>
      </c>
      <c r="I131" s="141"/>
      <c r="J131" s="142">
        <f t="shared" ref="J131:J147" si="0">ROUND(I131*H131,2)</f>
        <v>0</v>
      </c>
      <c r="K131" s="138" t="s">
        <v>1</v>
      </c>
      <c r="L131" s="32"/>
      <c r="M131" s="143" t="s">
        <v>1</v>
      </c>
      <c r="N131" s="144" t="s">
        <v>42</v>
      </c>
      <c r="P131" s="145">
        <f t="shared" ref="P131:P147" si="1">O131*H131</f>
        <v>0</v>
      </c>
      <c r="Q131" s="145">
        <v>0</v>
      </c>
      <c r="R131" s="145">
        <f t="shared" ref="R131:R147" si="2">Q131*H131</f>
        <v>0</v>
      </c>
      <c r="S131" s="145">
        <v>0</v>
      </c>
      <c r="T131" s="146">
        <f t="shared" ref="T131:T147" si="3">S131*H131</f>
        <v>0</v>
      </c>
      <c r="AR131" s="147" t="s">
        <v>300</v>
      </c>
      <c r="AT131" s="147" t="s">
        <v>197</v>
      </c>
      <c r="AU131" s="147" t="s">
        <v>86</v>
      </c>
      <c r="AY131" s="17" t="s">
        <v>195</v>
      </c>
      <c r="BE131" s="148">
        <f t="shared" ref="BE131:BE147" si="4">IF(N131="základní",J131,0)</f>
        <v>0</v>
      </c>
      <c r="BF131" s="148">
        <f t="shared" ref="BF131:BF147" si="5">IF(N131="snížená",J131,0)</f>
        <v>0</v>
      </c>
      <c r="BG131" s="148">
        <f t="shared" ref="BG131:BG147" si="6">IF(N131="zákl. přenesená",J131,0)</f>
        <v>0</v>
      </c>
      <c r="BH131" s="148">
        <f t="shared" ref="BH131:BH147" si="7">IF(N131="sníž. přenesená",J131,0)</f>
        <v>0</v>
      </c>
      <c r="BI131" s="148">
        <f t="shared" ref="BI131:BI147" si="8">IF(N131="nulová",J131,0)</f>
        <v>0</v>
      </c>
      <c r="BJ131" s="17" t="s">
        <v>84</v>
      </c>
      <c r="BK131" s="148">
        <f t="shared" ref="BK131:BK147" si="9">ROUND(I131*H131,2)</f>
        <v>0</v>
      </c>
      <c r="BL131" s="17" t="s">
        <v>300</v>
      </c>
      <c r="BM131" s="147" t="s">
        <v>1641</v>
      </c>
    </row>
    <row r="132" spans="2:65" s="1" customFormat="1" ht="24.15" customHeight="1">
      <c r="B132" s="32"/>
      <c r="C132" s="136" t="s">
        <v>202</v>
      </c>
      <c r="D132" s="136" t="s">
        <v>197</v>
      </c>
      <c r="E132" s="137" t="s">
        <v>1642</v>
      </c>
      <c r="F132" s="138" t="s">
        <v>1643</v>
      </c>
      <c r="G132" s="139" t="s">
        <v>329</v>
      </c>
      <c r="H132" s="140">
        <v>80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300</v>
      </c>
      <c r="AT132" s="147" t="s">
        <v>197</v>
      </c>
      <c r="AU132" s="147" t="s">
        <v>86</v>
      </c>
      <c r="AY132" s="17" t="s">
        <v>195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84</v>
      </c>
      <c r="BK132" s="148">
        <f t="shared" si="9"/>
        <v>0</v>
      </c>
      <c r="BL132" s="17" t="s">
        <v>300</v>
      </c>
      <c r="BM132" s="147" t="s">
        <v>1644</v>
      </c>
    </row>
    <row r="133" spans="2:65" s="1" customFormat="1" ht="24.15" customHeight="1">
      <c r="B133" s="32"/>
      <c r="C133" s="136" t="s">
        <v>225</v>
      </c>
      <c r="D133" s="136" t="s">
        <v>197</v>
      </c>
      <c r="E133" s="137" t="s">
        <v>1645</v>
      </c>
      <c r="F133" s="138" t="s">
        <v>1646</v>
      </c>
      <c r="G133" s="139" t="s">
        <v>244</v>
      </c>
      <c r="H133" s="140">
        <v>12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300</v>
      </c>
      <c r="AT133" s="147" t="s">
        <v>197</v>
      </c>
      <c r="AU133" s="147" t="s">
        <v>86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300</v>
      </c>
      <c r="BM133" s="147" t="s">
        <v>1647</v>
      </c>
    </row>
    <row r="134" spans="2:65" s="1" customFormat="1" ht="16.5" customHeight="1">
      <c r="B134" s="32"/>
      <c r="C134" s="136" t="s">
        <v>230</v>
      </c>
      <c r="D134" s="136" t="s">
        <v>197</v>
      </c>
      <c r="E134" s="137" t="s">
        <v>1648</v>
      </c>
      <c r="F134" s="138" t="s">
        <v>1649</v>
      </c>
      <c r="G134" s="139" t="s">
        <v>244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300</v>
      </c>
      <c r="AT134" s="147" t="s">
        <v>197</v>
      </c>
      <c r="AU134" s="147" t="s">
        <v>86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300</v>
      </c>
      <c r="BM134" s="147" t="s">
        <v>1650</v>
      </c>
    </row>
    <row r="135" spans="2:65" s="1" customFormat="1" ht="33" customHeight="1">
      <c r="B135" s="32"/>
      <c r="C135" s="136" t="s">
        <v>234</v>
      </c>
      <c r="D135" s="136" t="s">
        <v>197</v>
      </c>
      <c r="E135" s="137" t="s">
        <v>1651</v>
      </c>
      <c r="F135" s="138" t="s">
        <v>1652</v>
      </c>
      <c r="G135" s="139" t="s">
        <v>516</v>
      </c>
      <c r="H135" s="140">
        <v>250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300</v>
      </c>
      <c r="AT135" s="147" t="s">
        <v>197</v>
      </c>
      <c r="AU135" s="147" t="s">
        <v>86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300</v>
      </c>
      <c r="BM135" s="147" t="s">
        <v>1653</v>
      </c>
    </row>
    <row r="136" spans="2:65" s="1" customFormat="1" ht="21.75" customHeight="1">
      <c r="B136" s="32"/>
      <c r="C136" s="136" t="s">
        <v>240</v>
      </c>
      <c r="D136" s="136" t="s">
        <v>197</v>
      </c>
      <c r="E136" s="137" t="s">
        <v>1654</v>
      </c>
      <c r="F136" s="138" t="s">
        <v>1655</v>
      </c>
      <c r="G136" s="139" t="s">
        <v>329</v>
      </c>
      <c r="H136" s="140">
        <v>50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300</v>
      </c>
      <c r="AT136" s="147" t="s">
        <v>197</v>
      </c>
      <c r="AU136" s="147" t="s">
        <v>86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300</v>
      </c>
      <c r="BM136" s="147" t="s">
        <v>1656</v>
      </c>
    </row>
    <row r="137" spans="2:65" s="1" customFormat="1" ht="21.75" customHeight="1">
      <c r="B137" s="32"/>
      <c r="C137" s="136" t="s">
        <v>246</v>
      </c>
      <c r="D137" s="136" t="s">
        <v>197</v>
      </c>
      <c r="E137" s="137" t="s">
        <v>1657</v>
      </c>
      <c r="F137" s="138" t="s">
        <v>1658</v>
      </c>
      <c r="G137" s="139" t="s">
        <v>329</v>
      </c>
      <c r="H137" s="140">
        <v>80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300</v>
      </c>
      <c r="AT137" s="147" t="s">
        <v>197</v>
      </c>
      <c r="AU137" s="147" t="s">
        <v>86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300</v>
      </c>
      <c r="BM137" s="147" t="s">
        <v>1659</v>
      </c>
    </row>
    <row r="138" spans="2:65" s="1" customFormat="1" ht="24.15" customHeight="1">
      <c r="B138" s="32"/>
      <c r="C138" s="136" t="s">
        <v>253</v>
      </c>
      <c r="D138" s="136" t="s">
        <v>197</v>
      </c>
      <c r="E138" s="137" t="s">
        <v>1660</v>
      </c>
      <c r="F138" s="138" t="s">
        <v>1661</v>
      </c>
      <c r="G138" s="139" t="s">
        <v>1662</v>
      </c>
      <c r="H138" s="140">
        <v>4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300</v>
      </c>
      <c r="AT138" s="147" t="s">
        <v>197</v>
      </c>
      <c r="AU138" s="147" t="s">
        <v>86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300</v>
      </c>
      <c r="BM138" s="147" t="s">
        <v>1663</v>
      </c>
    </row>
    <row r="139" spans="2:65" s="1" customFormat="1" ht="16.5" customHeight="1">
      <c r="B139" s="32"/>
      <c r="C139" s="136" t="s">
        <v>257</v>
      </c>
      <c r="D139" s="136" t="s">
        <v>197</v>
      </c>
      <c r="E139" s="137" t="s">
        <v>1664</v>
      </c>
      <c r="F139" s="138" t="s">
        <v>1665</v>
      </c>
      <c r="G139" s="139" t="s">
        <v>1666</v>
      </c>
      <c r="H139" s="140">
        <v>32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300</v>
      </c>
      <c r="AT139" s="147" t="s">
        <v>197</v>
      </c>
      <c r="AU139" s="147" t="s">
        <v>86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300</v>
      </c>
      <c r="BM139" s="147" t="s">
        <v>1667</v>
      </c>
    </row>
    <row r="140" spans="2:65" s="1" customFormat="1" ht="21.75" customHeight="1">
      <c r="B140" s="32"/>
      <c r="C140" s="136" t="s">
        <v>262</v>
      </c>
      <c r="D140" s="136" t="s">
        <v>197</v>
      </c>
      <c r="E140" s="137" t="s">
        <v>1668</v>
      </c>
      <c r="F140" s="138" t="s">
        <v>1669</v>
      </c>
      <c r="G140" s="139" t="s">
        <v>244</v>
      </c>
      <c r="H140" s="140">
        <v>12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42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300</v>
      </c>
      <c r="AT140" s="147" t="s">
        <v>197</v>
      </c>
      <c r="AU140" s="147" t="s">
        <v>86</v>
      </c>
      <c r="AY140" s="17" t="s">
        <v>195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84</v>
      </c>
      <c r="BK140" s="148">
        <f t="shared" si="9"/>
        <v>0</v>
      </c>
      <c r="BL140" s="17" t="s">
        <v>300</v>
      </c>
      <c r="BM140" s="147" t="s">
        <v>1670</v>
      </c>
    </row>
    <row r="141" spans="2:65" s="1" customFormat="1" ht="24.15" customHeight="1">
      <c r="B141" s="32"/>
      <c r="C141" s="136" t="s">
        <v>270</v>
      </c>
      <c r="D141" s="136" t="s">
        <v>197</v>
      </c>
      <c r="E141" s="137" t="s">
        <v>1671</v>
      </c>
      <c r="F141" s="138" t="s">
        <v>1672</v>
      </c>
      <c r="G141" s="139" t="s">
        <v>244</v>
      </c>
      <c r="H141" s="140">
        <v>1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42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300</v>
      </c>
      <c r="AT141" s="147" t="s">
        <v>197</v>
      </c>
      <c r="AU141" s="147" t="s">
        <v>86</v>
      </c>
      <c r="AY141" s="17" t="s">
        <v>195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84</v>
      </c>
      <c r="BK141" s="148">
        <f t="shared" si="9"/>
        <v>0</v>
      </c>
      <c r="BL141" s="17" t="s">
        <v>300</v>
      </c>
      <c r="BM141" s="147" t="s">
        <v>1673</v>
      </c>
    </row>
    <row r="142" spans="2:65" s="1" customFormat="1" ht="24.15" customHeight="1">
      <c r="B142" s="32"/>
      <c r="C142" s="136" t="s">
        <v>287</v>
      </c>
      <c r="D142" s="136" t="s">
        <v>197</v>
      </c>
      <c r="E142" s="137" t="s">
        <v>1674</v>
      </c>
      <c r="F142" s="138" t="s">
        <v>1675</v>
      </c>
      <c r="G142" s="139" t="s">
        <v>244</v>
      </c>
      <c r="H142" s="140">
        <v>1</v>
      </c>
      <c r="I142" s="141"/>
      <c r="J142" s="142">
        <f t="shared" si="0"/>
        <v>0</v>
      </c>
      <c r="K142" s="138" t="s">
        <v>1</v>
      </c>
      <c r="L142" s="32"/>
      <c r="M142" s="143" t="s">
        <v>1</v>
      </c>
      <c r="N142" s="144" t="s">
        <v>42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300</v>
      </c>
      <c r="AT142" s="147" t="s">
        <v>197</v>
      </c>
      <c r="AU142" s="147" t="s">
        <v>86</v>
      </c>
      <c r="AY142" s="17" t="s">
        <v>195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7" t="s">
        <v>84</v>
      </c>
      <c r="BK142" s="148">
        <f t="shared" si="9"/>
        <v>0</v>
      </c>
      <c r="BL142" s="17" t="s">
        <v>300</v>
      </c>
      <c r="BM142" s="147" t="s">
        <v>1676</v>
      </c>
    </row>
    <row r="143" spans="2:65" s="1" customFormat="1" ht="37.799999999999997" customHeight="1">
      <c r="B143" s="32"/>
      <c r="C143" s="136" t="s">
        <v>8</v>
      </c>
      <c r="D143" s="136" t="s">
        <v>197</v>
      </c>
      <c r="E143" s="137" t="s">
        <v>1677</v>
      </c>
      <c r="F143" s="138" t="s">
        <v>1678</v>
      </c>
      <c r="G143" s="139" t="s">
        <v>244</v>
      </c>
      <c r="H143" s="140">
        <v>12</v>
      </c>
      <c r="I143" s="141"/>
      <c r="J143" s="142">
        <f t="shared" si="0"/>
        <v>0</v>
      </c>
      <c r="K143" s="138" t="s">
        <v>1</v>
      </c>
      <c r="L143" s="32"/>
      <c r="M143" s="143" t="s">
        <v>1</v>
      </c>
      <c r="N143" s="144" t="s">
        <v>42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300</v>
      </c>
      <c r="AT143" s="147" t="s">
        <v>197</v>
      </c>
      <c r="AU143" s="147" t="s">
        <v>86</v>
      </c>
      <c r="AY143" s="17" t="s">
        <v>195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7" t="s">
        <v>84</v>
      </c>
      <c r="BK143" s="148">
        <f t="shared" si="9"/>
        <v>0</v>
      </c>
      <c r="BL143" s="17" t="s">
        <v>300</v>
      </c>
      <c r="BM143" s="147" t="s">
        <v>1679</v>
      </c>
    </row>
    <row r="144" spans="2:65" s="1" customFormat="1" ht="37.799999999999997" customHeight="1">
      <c r="B144" s="32"/>
      <c r="C144" s="136" t="s">
        <v>300</v>
      </c>
      <c r="D144" s="136" t="s">
        <v>197</v>
      </c>
      <c r="E144" s="137" t="s">
        <v>1680</v>
      </c>
      <c r="F144" s="138" t="s">
        <v>1681</v>
      </c>
      <c r="G144" s="139" t="s">
        <v>244</v>
      </c>
      <c r="H144" s="140">
        <v>2</v>
      </c>
      <c r="I144" s="141"/>
      <c r="J144" s="142">
        <f t="shared" si="0"/>
        <v>0</v>
      </c>
      <c r="K144" s="138" t="s">
        <v>1</v>
      </c>
      <c r="L144" s="32"/>
      <c r="M144" s="143" t="s">
        <v>1</v>
      </c>
      <c r="N144" s="144" t="s">
        <v>42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300</v>
      </c>
      <c r="AT144" s="147" t="s">
        <v>197</v>
      </c>
      <c r="AU144" s="147" t="s">
        <v>86</v>
      </c>
      <c r="AY144" s="17" t="s">
        <v>195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7" t="s">
        <v>84</v>
      </c>
      <c r="BK144" s="148">
        <f t="shared" si="9"/>
        <v>0</v>
      </c>
      <c r="BL144" s="17" t="s">
        <v>300</v>
      </c>
      <c r="BM144" s="147" t="s">
        <v>1682</v>
      </c>
    </row>
    <row r="145" spans="2:65" s="1" customFormat="1" ht="33" customHeight="1">
      <c r="B145" s="32"/>
      <c r="C145" s="183" t="s">
        <v>306</v>
      </c>
      <c r="D145" s="183" t="s">
        <v>612</v>
      </c>
      <c r="E145" s="184" t="s">
        <v>1683</v>
      </c>
      <c r="F145" s="185" t="s">
        <v>1684</v>
      </c>
      <c r="G145" s="186" t="s">
        <v>244</v>
      </c>
      <c r="H145" s="187">
        <v>12</v>
      </c>
      <c r="I145" s="188"/>
      <c r="J145" s="189">
        <f t="shared" si="0"/>
        <v>0</v>
      </c>
      <c r="K145" s="185" t="s">
        <v>1</v>
      </c>
      <c r="L145" s="190"/>
      <c r="M145" s="191" t="s">
        <v>1</v>
      </c>
      <c r="N145" s="192" t="s">
        <v>42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394</v>
      </c>
      <c r="AT145" s="147" t="s">
        <v>612</v>
      </c>
      <c r="AU145" s="147" t="s">
        <v>86</v>
      </c>
      <c r="AY145" s="17" t="s">
        <v>195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7" t="s">
        <v>84</v>
      </c>
      <c r="BK145" s="148">
        <f t="shared" si="9"/>
        <v>0</v>
      </c>
      <c r="BL145" s="17" t="s">
        <v>300</v>
      </c>
      <c r="BM145" s="147" t="s">
        <v>1685</v>
      </c>
    </row>
    <row r="146" spans="2:65" s="1" customFormat="1" ht="21.75" customHeight="1">
      <c r="B146" s="32"/>
      <c r="C146" s="183" t="s">
        <v>311</v>
      </c>
      <c r="D146" s="183" t="s">
        <v>612</v>
      </c>
      <c r="E146" s="184" t="s">
        <v>1648</v>
      </c>
      <c r="F146" s="185" t="s">
        <v>1686</v>
      </c>
      <c r="G146" s="186" t="s">
        <v>244</v>
      </c>
      <c r="H146" s="187">
        <v>1</v>
      </c>
      <c r="I146" s="188"/>
      <c r="J146" s="189">
        <f t="shared" si="0"/>
        <v>0</v>
      </c>
      <c r="K146" s="185" t="s">
        <v>1</v>
      </c>
      <c r="L146" s="190"/>
      <c r="M146" s="191" t="s">
        <v>1</v>
      </c>
      <c r="N146" s="192" t="s">
        <v>42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394</v>
      </c>
      <c r="AT146" s="147" t="s">
        <v>612</v>
      </c>
      <c r="AU146" s="147" t="s">
        <v>86</v>
      </c>
      <c r="AY146" s="17" t="s">
        <v>195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7" t="s">
        <v>84</v>
      </c>
      <c r="BK146" s="148">
        <f t="shared" si="9"/>
        <v>0</v>
      </c>
      <c r="BL146" s="17" t="s">
        <v>300</v>
      </c>
      <c r="BM146" s="147" t="s">
        <v>1687</v>
      </c>
    </row>
    <row r="147" spans="2:65" s="1" customFormat="1" ht="37.799999999999997" customHeight="1">
      <c r="B147" s="32"/>
      <c r="C147" s="136" t="s">
        <v>317</v>
      </c>
      <c r="D147" s="136" t="s">
        <v>197</v>
      </c>
      <c r="E147" s="137" t="s">
        <v>1688</v>
      </c>
      <c r="F147" s="138" t="s">
        <v>1689</v>
      </c>
      <c r="G147" s="139" t="s">
        <v>244</v>
      </c>
      <c r="H147" s="140">
        <v>12</v>
      </c>
      <c r="I147" s="141"/>
      <c r="J147" s="142">
        <f t="shared" si="0"/>
        <v>0</v>
      </c>
      <c r="K147" s="138" t="s">
        <v>1</v>
      </c>
      <c r="L147" s="32"/>
      <c r="M147" s="193" t="s">
        <v>1</v>
      </c>
      <c r="N147" s="194" t="s">
        <v>42</v>
      </c>
      <c r="O147" s="195"/>
      <c r="P147" s="196">
        <f t="shared" si="1"/>
        <v>0</v>
      </c>
      <c r="Q147" s="196">
        <v>0</v>
      </c>
      <c r="R147" s="196">
        <f t="shared" si="2"/>
        <v>0</v>
      </c>
      <c r="S147" s="196">
        <v>0</v>
      </c>
      <c r="T147" s="197">
        <f t="shared" si="3"/>
        <v>0</v>
      </c>
      <c r="AR147" s="147" t="s">
        <v>300</v>
      </c>
      <c r="AT147" s="147" t="s">
        <v>197</v>
      </c>
      <c r="AU147" s="147" t="s">
        <v>86</v>
      </c>
      <c r="AY147" s="17" t="s">
        <v>195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7" t="s">
        <v>84</v>
      </c>
      <c r="BK147" s="148">
        <f t="shared" si="9"/>
        <v>0</v>
      </c>
      <c r="BL147" s="17" t="s">
        <v>300</v>
      </c>
      <c r="BM147" s="147" t="s">
        <v>1690</v>
      </c>
    </row>
    <row r="148" spans="2:65" s="1" customFormat="1" ht="6.9" customHeight="1"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2"/>
    </row>
  </sheetData>
  <sheetProtection algorithmName="SHA-512" hashValue="kZsnrZk6HW4JAkt5R/7QVJjJxEYUpPx2BORPP22sSMhRcRyNKKAV4vpQKeBkMAeelsK1AOPEWJoYUSO0ticqFA==" saltValue="KslaKcQH7FQvBa77VmcBvsnBjmqJFlSnUFS12+xexbBWecGvobP6ycNehPptXKxPM8VExB1pwUcl9M/SDmfDbw==" spinCount="100000" sheet="1" objects="1" scenarios="1" formatColumns="0" formatRows="0" autoFilter="0"/>
  <autoFilter ref="C123:K147" xr:uid="{00000000-0009-0000-0000-000005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110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154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1691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ROUND(J126,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ROUND((SUM(BE126:BE162)),  2)</f>
        <v>0</v>
      </c>
      <c r="I35" s="96">
        <v>0.21</v>
      </c>
      <c r="J35" s="86">
        <f>ROUND(((SUM(BE126:BE162))*I35),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ROUND((SUM(BF126:BF162)),  2)</f>
        <v>0</v>
      </c>
      <c r="I36" s="96">
        <v>0.15</v>
      </c>
      <c r="J36" s="86">
        <f>ROUND(((SUM(BF126:BF162))*I36),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ROUND((SUM(BG126:BG162)),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ROUND((SUM(BH126:BH162)),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ROUND((SUM(BI126:BI162)),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154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01.5 - Slaboproud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J126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1692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47" s="9" customFormat="1" ht="19.95" customHeight="1">
      <c r="B100" s="112"/>
      <c r="D100" s="113" t="s">
        <v>1693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47" s="8" customFormat="1" ht="24.9" customHeight="1">
      <c r="B101" s="108"/>
      <c r="D101" s="109" t="s">
        <v>1694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8" customFormat="1" ht="24.9" customHeight="1">
      <c r="B102" s="108"/>
      <c r="D102" s="109" t="s">
        <v>1695</v>
      </c>
      <c r="E102" s="110"/>
      <c r="F102" s="110"/>
      <c r="G102" s="110"/>
      <c r="H102" s="110"/>
      <c r="I102" s="110"/>
      <c r="J102" s="111">
        <f>J135</f>
        <v>0</v>
      </c>
      <c r="L102" s="108"/>
    </row>
    <row r="103" spans="2:47" s="8" customFormat="1" ht="24.9" customHeight="1">
      <c r="B103" s="108"/>
      <c r="D103" s="109" t="s">
        <v>1696</v>
      </c>
      <c r="E103" s="110"/>
      <c r="F103" s="110"/>
      <c r="G103" s="110"/>
      <c r="H103" s="110"/>
      <c r="I103" s="110"/>
      <c r="J103" s="111">
        <f>J140</f>
        <v>0</v>
      </c>
      <c r="L103" s="108"/>
    </row>
    <row r="104" spans="2:47" s="8" customFormat="1" ht="24.9" customHeight="1">
      <c r="B104" s="108"/>
      <c r="D104" s="109" t="s">
        <v>1697</v>
      </c>
      <c r="E104" s="110"/>
      <c r="F104" s="110"/>
      <c r="G104" s="110"/>
      <c r="H104" s="110"/>
      <c r="I104" s="110"/>
      <c r="J104" s="111">
        <f>J150</f>
        <v>0</v>
      </c>
      <c r="L104" s="108"/>
    </row>
    <row r="105" spans="2:47" s="1" customFormat="1" ht="21.75" customHeight="1">
      <c r="B105" s="32"/>
      <c r="L105" s="32"/>
    </row>
    <row r="106" spans="2:47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47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47" s="1" customFormat="1" ht="24.9" customHeight="1">
      <c r="B111" s="32"/>
      <c r="C111" s="21" t="s">
        <v>180</v>
      </c>
      <c r="L111" s="32"/>
    </row>
    <row r="112" spans="2:47" s="1" customFormat="1" ht="6.9" customHeight="1">
      <c r="B112" s="32"/>
      <c r="L112" s="32"/>
    </row>
    <row r="113" spans="2:63" s="1" customFormat="1" ht="12" customHeight="1">
      <c r="B113" s="32"/>
      <c r="C113" s="27" t="s">
        <v>16</v>
      </c>
      <c r="L113" s="32"/>
    </row>
    <row r="114" spans="2:63" s="1" customFormat="1" ht="16.5" customHeight="1">
      <c r="B114" s="32"/>
      <c r="E114" s="243" t="str">
        <f>E7</f>
        <v>Rekonstrukce objektu garáží nákladních vozidel Trutnov</v>
      </c>
      <c r="F114" s="244"/>
      <c r="G114" s="244"/>
      <c r="H114" s="244"/>
      <c r="L114" s="32"/>
    </row>
    <row r="115" spans="2:63" ht="12" customHeight="1">
      <c r="B115" s="20"/>
      <c r="C115" s="27" t="s">
        <v>153</v>
      </c>
      <c r="L115" s="20"/>
    </row>
    <row r="116" spans="2:63" s="1" customFormat="1" ht="16.5" customHeight="1">
      <c r="B116" s="32"/>
      <c r="E116" s="243" t="s">
        <v>154</v>
      </c>
      <c r="F116" s="245"/>
      <c r="G116" s="245"/>
      <c r="H116" s="245"/>
      <c r="L116" s="32"/>
    </row>
    <row r="117" spans="2:63" s="1" customFormat="1" ht="12" customHeight="1">
      <c r="B117" s="32"/>
      <c r="C117" s="27" t="s">
        <v>155</v>
      </c>
      <c r="L117" s="32"/>
    </row>
    <row r="118" spans="2:63" s="1" customFormat="1" ht="16.5" customHeight="1">
      <c r="B118" s="32"/>
      <c r="E118" s="208" t="str">
        <f>E11</f>
        <v>01.5 - Slaboproud</v>
      </c>
      <c r="F118" s="245"/>
      <c r="G118" s="245"/>
      <c r="H118" s="245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F14</f>
        <v>Trutnov</v>
      </c>
      <c r="I120" s="27" t="s">
        <v>22</v>
      </c>
      <c r="J120" s="52" t="str">
        <f>IF(J14="","",J14)</f>
        <v>9. 1. 2023</v>
      </c>
      <c r="L120" s="32"/>
    </row>
    <row r="121" spans="2:63" s="1" customFormat="1" ht="6.9" customHeight="1">
      <c r="B121" s="32"/>
      <c r="L121" s="32"/>
    </row>
    <row r="122" spans="2:63" s="1" customFormat="1" ht="15.15" customHeight="1">
      <c r="B122" s="32"/>
      <c r="C122" s="27" t="s">
        <v>24</v>
      </c>
      <c r="F122" s="25" t="str">
        <f>E17</f>
        <v>Údržba silnic Královéhradeckého kraje a.s.</v>
      </c>
      <c r="I122" s="27" t="s">
        <v>30</v>
      </c>
      <c r="J122" s="30" t="str">
        <f>E23</f>
        <v>IRBOS s.r.o.</v>
      </c>
      <c r="L122" s="32"/>
    </row>
    <row r="123" spans="2:63" s="1" customFormat="1" ht="15.15" customHeight="1">
      <c r="B123" s="32"/>
      <c r="C123" s="27" t="s">
        <v>28</v>
      </c>
      <c r="F123" s="25" t="str">
        <f>IF(E20="","",E20)</f>
        <v>Vyplň údaj</v>
      </c>
      <c r="I123" s="27" t="s">
        <v>33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181</v>
      </c>
      <c r="D125" s="118" t="s">
        <v>62</v>
      </c>
      <c r="E125" s="118" t="s">
        <v>58</v>
      </c>
      <c r="F125" s="118" t="s">
        <v>59</v>
      </c>
      <c r="G125" s="118" t="s">
        <v>182</v>
      </c>
      <c r="H125" s="118" t="s">
        <v>183</v>
      </c>
      <c r="I125" s="118" t="s">
        <v>184</v>
      </c>
      <c r="J125" s="118" t="s">
        <v>159</v>
      </c>
      <c r="K125" s="119" t="s">
        <v>185</v>
      </c>
      <c r="L125" s="116"/>
      <c r="M125" s="59" t="s">
        <v>1</v>
      </c>
      <c r="N125" s="60" t="s">
        <v>41</v>
      </c>
      <c r="O125" s="60" t="s">
        <v>186</v>
      </c>
      <c r="P125" s="60" t="s">
        <v>187</v>
      </c>
      <c r="Q125" s="60" t="s">
        <v>188</v>
      </c>
      <c r="R125" s="60" t="s">
        <v>189</v>
      </c>
      <c r="S125" s="60" t="s">
        <v>190</v>
      </c>
      <c r="T125" s="61" t="s">
        <v>191</v>
      </c>
    </row>
    <row r="126" spans="2:63" s="1" customFormat="1" ht="22.8" customHeight="1">
      <c r="B126" s="32"/>
      <c r="C126" s="64" t="s">
        <v>192</v>
      </c>
      <c r="J126" s="120">
        <f>BK126</f>
        <v>0</v>
      </c>
      <c r="L126" s="32"/>
      <c r="M126" s="62"/>
      <c r="N126" s="53"/>
      <c r="O126" s="53"/>
      <c r="P126" s="121">
        <f>P127+P131+P135+P140+P150</f>
        <v>0</v>
      </c>
      <c r="Q126" s="53"/>
      <c r="R126" s="121">
        <f>R127+R131+R135+R140+R150</f>
        <v>0</v>
      </c>
      <c r="S126" s="53"/>
      <c r="T126" s="122">
        <f>T127+T131+T135+T140+T150</f>
        <v>0</v>
      </c>
      <c r="AT126" s="17" t="s">
        <v>76</v>
      </c>
      <c r="AU126" s="17" t="s">
        <v>161</v>
      </c>
      <c r="BK126" s="123">
        <f>BK127+BK131+BK135+BK140+BK150</f>
        <v>0</v>
      </c>
    </row>
    <row r="127" spans="2:63" s="11" customFormat="1" ht="25.95" customHeight="1">
      <c r="B127" s="124"/>
      <c r="D127" s="125" t="s">
        <v>76</v>
      </c>
      <c r="E127" s="126" t="s">
        <v>1698</v>
      </c>
      <c r="F127" s="126" t="s">
        <v>1699</v>
      </c>
      <c r="I127" s="127"/>
      <c r="J127" s="128">
        <f>BK127</f>
        <v>0</v>
      </c>
      <c r="L127" s="124"/>
      <c r="M127" s="129"/>
      <c r="P127" s="130">
        <f>P128</f>
        <v>0</v>
      </c>
      <c r="R127" s="130">
        <f>R128</f>
        <v>0</v>
      </c>
      <c r="T127" s="131">
        <f>T128</f>
        <v>0</v>
      </c>
      <c r="AR127" s="125" t="s">
        <v>84</v>
      </c>
      <c r="AT127" s="132" t="s">
        <v>76</v>
      </c>
      <c r="AU127" s="132" t="s">
        <v>77</v>
      </c>
      <c r="AY127" s="125" t="s">
        <v>195</v>
      </c>
      <c r="BK127" s="133">
        <f>BK128</f>
        <v>0</v>
      </c>
    </row>
    <row r="128" spans="2:63" s="11" customFormat="1" ht="22.8" customHeight="1">
      <c r="B128" s="124"/>
      <c r="D128" s="125" t="s">
        <v>76</v>
      </c>
      <c r="E128" s="134" t="s">
        <v>1700</v>
      </c>
      <c r="F128" s="134" t="s">
        <v>1701</v>
      </c>
      <c r="I128" s="127"/>
      <c r="J128" s="135">
        <f>BK128</f>
        <v>0</v>
      </c>
      <c r="L128" s="124"/>
      <c r="M128" s="129"/>
      <c r="P128" s="130">
        <f>SUM(P129:P130)</f>
        <v>0</v>
      </c>
      <c r="R128" s="130">
        <f>SUM(R129:R130)</f>
        <v>0</v>
      </c>
      <c r="T128" s="131">
        <f>SUM(T129:T130)</f>
        <v>0</v>
      </c>
      <c r="AR128" s="125" t="s">
        <v>84</v>
      </c>
      <c r="AT128" s="132" t="s">
        <v>76</v>
      </c>
      <c r="AU128" s="132" t="s">
        <v>84</v>
      </c>
      <c r="AY128" s="125" t="s">
        <v>195</v>
      </c>
      <c r="BK128" s="133">
        <f>SUM(BK129:BK130)</f>
        <v>0</v>
      </c>
    </row>
    <row r="129" spans="2:65" s="1" customFormat="1" ht="24.15" customHeight="1">
      <c r="B129" s="32"/>
      <c r="C129" s="136" t="s">
        <v>84</v>
      </c>
      <c r="D129" s="136" t="s">
        <v>197</v>
      </c>
      <c r="E129" s="137" t="s">
        <v>1702</v>
      </c>
      <c r="F129" s="138" t="s">
        <v>1703</v>
      </c>
      <c r="G129" s="139" t="s">
        <v>1704</v>
      </c>
      <c r="H129" s="140">
        <v>1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42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202</v>
      </c>
      <c r="AT129" s="147" t="s">
        <v>197</v>
      </c>
      <c r="AU129" s="147" t="s">
        <v>86</v>
      </c>
      <c r="AY129" s="17" t="s">
        <v>195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84</v>
      </c>
      <c r="BK129" s="148">
        <f>ROUND(I129*H129,2)</f>
        <v>0</v>
      </c>
      <c r="BL129" s="17" t="s">
        <v>202</v>
      </c>
      <c r="BM129" s="147" t="s">
        <v>1705</v>
      </c>
    </row>
    <row r="130" spans="2:65" s="1" customFormat="1" ht="16.5" customHeight="1">
      <c r="B130" s="32"/>
      <c r="C130" s="136" t="s">
        <v>86</v>
      </c>
      <c r="D130" s="136" t="s">
        <v>197</v>
      </c>
      <c r="E130" s="137" t="s">
        <v>1706</v>
      </c>
      <c r="F130" s="138" t="s">
        <v>1707</v>
      </c>
      <c r="G130" s="139" t="s">
        <v>523</v>
      </c>
      <c r="H130" s="140">
        <v>1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202</v>
      </c>
      <c r="AT130" s="147" t="s">
        <v>197</v>
      </c>
      <c r="AU130" s="147" t="s">
        <v>86</v>
      </c>
      <c r="AY130" s="17" t="s">
        <v>195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84</v>
      </c>
      <c r="BK130" s="148">
        <f>ROUND(I130*H130,2)</f>
        <v>0</v>
      </c>
      <c r="BL130" s="17" t="s">
        <v>202</v>
      </c>
      <c r="BM130" s="147" t="s">
        <v>1708</v>
      </c>
    </row>
    <row r="131" spans="2:65" s="11" customFormat="1" ht="25.95" customHeight="1">
      <c r="B131" s="124"/>
      <c r="D131" s="125" t="s">
        <v>76</v>
      </c>
      <c r="E131" s="126" t="s">
        <v>1709</v>
      </c>
      <c r="F131" s="126" t="s">
        <v>1710</v>
      </c>
      <c r="I131" s="127"/>
      <c r="J131" s="128">
        <f>BK131</f>
        <v>0</v>
      </c>
      <c r="L131" s="124"/>
      <c r="M131" s="129"/>
      <c r="P131" s="130">
        <f>SUM(P132:P134)</f>
        <v>0</v>
      </c>
      <c r="R131" s="130">
        <f>SUM(R132:R134)</f>
        <v>0</v>
      </c>
      <c r="T131" s="131">
        <f>SUM(T132:T134)</f>
        <v>0</v>
      </c>
      <c r="AR131" s="125" t="s">
        <v>84</v>
      </c>
      <c r="AT131" s="132" t="s">
        <v>76</v>
      </c>
      <c r="AU131" s="132" t="s">
        <v>77</v>
      </c>
      <c r="AY131" s="125" t="s">
        <v>195</v>
      </c>
      <c r="BK131" s="133">
        <f>SUM(BK132:BK134)</f>
        <v>0</v>
      </c>
    </row>
    <row r="132" spans="2:65" s="1" customFormat="1" ht="21.75" customHeight="1">
      <c r="B132" s="32"/>
      <c r="C132" s="136" t="s">
        <v>100</v>
      </c>
      <c r="D132" s="136" t="s">
        <v>197</v>
      </c>
      <c r="E132" s="137" t="s">
        <v>1711</v>
      </c>
      <c r="F132" s="138" t="s">
        <v>1712</v>
      </c>
      <c r="G132" s="139" t="s">
        <v>523</v>
      </c>
      <c r="H132" s="140">
        <v>7</v>
      </c>
      <c r="I132" s="141"/>
      <c r="J132" s="142">
        <f>ROUND(I132*H132,2)</f>
        <v>0</v>
      </c>
      <c r="K132" s="138" t="s">
        <v>1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84</v>
      </c>
      <c r="BK132" s="148">
        <f>ROUND(I132*H132,2)</f>
        <v>0</v>
      </c>
      <c r="BL132" s="17" t="s">
        <v>202</v>
      </c>
      <c r="BM132" s="147" t="s">
        <v>1713</v>
      </c>
    </row>
    <row r="133" spans="2:65" s="1" customFormat="1" ht="16.5" customHeight="1">
      <c r="B133" s="32"/>
      <c r="C133" s="136" t="s">
        <v>202</v>
      </c>
      <c r="D133" s="136" t="s">
        <v>197</v>
      </c>
      <c r="E133" s="137" t="s">
        <v>1714</v>
      </c>
      <c r="F133" s="138" t="s">
        <v>1715</v>
      </c>
      <c r="G133" s="139" t="s">
        <v>523</v>
      </c>
      <c r="H133" s="140">
        <v>7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42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84</v>
      </c>
      <c r="BK133" s="148">
        <f>ROUND(I133*H133,2)</f>
        <v>0</v>
      </c>
      <c r="BL133" s="17" t="s">
        <v>202</v>
      </c>
      <c r="BM133" s="147" t="s">
        <v>1716</v>
      </c>
    </row>
    <row r="134" spans="2:65" s="1" customFormat="1" ht="16.5" customHeight="1">
      <c r="B134" s="32"/>
      <c r="C134" s="136" t="s">
        <v>225</v>
      </c>
      <c r="D134" s="136" t="s">
        <v>197</v>
      </c>
      <c r="E134" s="137" t="s">
        <v>1717</v>
      </c>
      <c r="F134" s="138" t="s">
        <v>1718</v>
      </c>
      <c r="G134" s="139" t="s">
        <v>523</v>
      </c>
      <c r="H134" s="140">
        <v>7</v>
      </c>
      <c r="I134" s="141"/>
      <c r="J134" s="142">
        <f>ROUND(I134*H134,2)</f>
        <v>0</v>
      </c>
      <c r="K134" s="138" t="s">
        <v>1</v>
      </c>
      <c r="L134" s="32"/>
      <c r="M134" s="143" t="s">
        <v>1</v>
      </c>
      <c r="N134" s="144" t="s">
        <v>42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202</v>
      </c>
      <c r="AT134" s="147" t="s">
        <v>197</v>
      </c>
      <c r="AU134" s="147" t="s">
        <v>84</v>
      </c>
      <c r="AY134" s="17" t="s">
        <v>195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7" t="s">
        <v>84</v>
      </c>
      <c r="BK134" s="148">
        <f>ROUND(I134*H134,2)</f>
        <v>0</v>
      </c>
      <c r="BL134" s="17" t="s">
        <v>202</v>
      </c>
      <c r="BM134" s="147" t="s">
        <v>1719</v>
      </c>
    </row>
    <row r="135" spans="2:65" s="11" customFormat="1" ht="25.95" customHeight="1">
      <c r="B135" s="124"/>
      <c r="D135" s="125" t="s">
        <v>76</v>
      </c>
      <c r="E135" s="126" t="s">
        <v>1720</v>
      </c>
      <c r="F135" s="126" t="s">
        <v>1721</v>
      </c>
      <c r="I135" s="127"/>
      <c r="J135" s="128">
        <f>BK135</f>
        <v>0</v>
      </c>
      <c r="L135" s="124"/>
      <c r="M135" s="129"/>
      <c r="P135" s="130">
        <f>SUM(P136:P139)</f>
        <v>0</v>
      </c>
      <c r="R135" s="130">
        <f>SUM(R136:R139)</f>
        <v>0</v>
      </c>
      <c r="T135" s="131">
        <f>SUM(T136:T139)</f>
        <v>0</v>
      </c>
      <c r="AR135" s="125" t="s">
        <v>84</v>
      </c>
      <c r="AT135" s="132" t="s">
        <v>76</v>
      </c>
      <c r="AU135" s="132" t="s">
        <v>77</v>
      </c>
      <c r="AY135" s="125" t="s">
        <v>195</v>
      </c>
      <c r="BK135" s="133">
        <f>SUM(BK136:BK139)</f>
        <v>0</v>
      </c>
    </row>
    <row r="136" spans="2:65" s="1" customFormat="1" ht="24.15" customHeight="1">
      <c r="B136" s="32"/>
      <c r="C136" s="136" t="s">
        <v>230</v>
      </c>
      <c r="D136" s="136" t="s">
        <v>197</v>
      </c>
      <c r="E136" s="137" t="s">
        <v>1722</v>
      </c>
      <c r="F136" s="138" t="s">
        <v>1723</v>
      </c>
      <c r="G136" s="139" t="s">
        <v>523</v>
      </c>
      <c r="H136" s="140">
        <v>1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42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84</v>
      </c>
      <c r="BK136" s="148">
        <f>ROUND(I136*H136,2)</f>
        <v>0</v>
      </c>
      <c r="BL136" s="17" t="s">
        <v>202</v>
      </c>
      <c r="BM136" s="147" t="s">
        <v>1724</v>
      </c>
    </row>
    <row r="137" spans="2:65" s="1" customFormat="1" ht="16.5" customHeight="1">
      <c r="B137" s="32"/>
      <c r="C137" s="136" t="s">
        <v>234</v>
      </c>
      <c r="D137" s="136" t="s">
        <v>197</v>
      </c>
      <c r="E137" s="137" t="s">
        <v>1725</v>
      </c>
      <c r="F137" s="138" t="s">
        <v>1726</v>
      </c>
      <c r="G137" s="139" t="s">
        <v>523</v>
      </c>
      <c r="H137" s="140">
        <v>7</v>
      </c>
      <c r="I137" s="141"/>
      <c r="J137" s="142">
        <f>ROUND(I137*H137,2)</f>
        <v>0</v>
      </c>
      <c r="K137" s="138" t="s">
        <v>1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84</v>
      </c>
      <c r="BK137" s="148">
        <f>ROUND(I137*H137,2)</f>
        <v>0</v>
      </c>
      <c r="BL137" s="17" t="s">
        <v>202</v>
      </c>
      <c r="BM137" s="147" t="s">
        <v>1727</v>
      </c>
    </row>
    <row r="138" spans="2:65" s="1" customFormat="1" ht="16.5" customHeight="1">
      <c r="B138" s="32"/>
      <c r="C138" s="136" t="s">
        <v>240</v>
      </c>
      <c r="D138" s="136" t="s">
        <v>197</v>
      </c>
      <c r="E138" s="137" t="s">
        <v>1728</v>
      </c>
      <c r="F138" s="138" t="s">
        <v>1729</v>
      </c>
      <c r="G138" s="139" t="s">
        <v>329</v>
      </c>
      <c r="H138" s="140">
        <v>480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42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84</v>
      </c>
      <c r="BK138" s="148">
        <f>ROUND(I138*H138,2)</f>
        <v>0</v>
      </c>
      <c r="BL138" s="17" t="s">
        <v>202</v>
      </c>
      <c r="BM138" s="147" t="s">
        <v>1730</v>
      </c>
    </row>
    <row r="139" spans="2:65" s="1" customFormat="1" ht="16.5" customHeight="1">
      <c r="B139" s="32"/>
      <c r="C139" s="136" t="s">
        <v>246</v>
      </c>
      <c r="D139" s="136" t="s">
        <v>197</v>
      </c>
      <c r="E139" s="137" t="s">
        <v>1731</v>
      </c>
      <c r="F139" s="138" t="s">
        <v>1732</v>
      </c>
      <c r="G139" s="139" t="s">
        <v>329</v>
      </c>
      <c r="H139" s="140">
        <v>80</v>
      </c>
      <c r="I139" s="141"/>
      <c r="J139" s="142">
        <f>ROUND(I139*H139,2)</f>
        <v>0</v>
      </c>
      <c r="K139" s="138" t="s">
        <v>1</v>
      </c>
      <c r="L139" s="32"/>
      <c r="M139" s="143" t="s">
        <v>1</v>
      </c>
      <c r="N139" s="144" t="s">
        <v>42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84</v>
      </c>
      <c r="BK139" s="148">
        <f>ROUND(I139*H139,2)</f>
        <v>0</v>
      </c>
      <c r="BL139" s="17" t="s">
        <v>202</v>
      </c>
      <c r="BM139" s="147" t="s">
        <v>1733</v>
      </c>
    </row>
    <row r="140" spans="2:65" s="11" customFormat="1" ht="25.95" customHeight="1">
      <c r="B140" s="124"/>
      <c r="D140" s="125" t="s">
        <v>76</v>
      </c>
      <c r="E140" s="126" t="s">
        <v>1734</v>
      </c>
      <c r="F140" s="126" t="s">
        <v>1735</v>
      </c>
      <c r="I140" s="127"/>
      <c r="J140" s="128">
        <f>BK140</f>
        <v>0</v>
      </c>
      <c r="L140" s="124"/>
      <c r="M140" s="129"/>
      <c r="P140" s="130">
        <f>SUM(P141:P149)</f>
        <v>0</v>
      </c>
      <c r="R140" s="130">
        <f>SUM(R141:R149)</f>
        <v>0</v>
      </c>
      <c r="T140" s="131">
        <f>SUM(T141:T149)</f>
        <v>0</v>
      </c>
      <c r="AR140" s="125" t="s">
        <v>84</v>
      </c>
      <c r="AT140" s="132" t="s">
        <v>76</v>
      </c>
      <c r="AU140" s="132" t="s">
        <v>77</v>
      </c>
      <c r="AY140" s="125" t="s">
        <v>195</v>
      </c>
      <c r="BK140" s="133">
        <f>SUM(BK141:BK149)</f>
        <v>0</v>
      </c>
    </row>
    <row r="141" spans="2:65" s="1" customFormat="1" ht="16.5" customHeight="1">
      <c r="B141" s="32"/>
      <c r="C141" s="136" t="s">
        <v>253</v>
      </c>
      <c r="D141" s="136" t="s">
        <v>197</v>
      </c>
      <c r="E141" s="137" t="s">
        <v>1736</v>
      </c>
      <c r="F141" s="138" t="s">
        <v>1737</v>
      </c>
      <c r="G141" s="139" t="s">
        <v>561</v>
      </c>
      <c r="H141" s="140">
        <v>85</v>
      </c>
      <c r="I141" s="141"/>
      <c r="J141" s="142">
        <f>ROUND(I141*H141,2)</f>
        <v>0</v>
      </c>
      <c r="K141" s="138" t="s">
        <v>1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202</v>
      </c>
      <c r="AT141" s="147" t="s">
        <v>197</v>
      </c>
      <c r="AU141" s="147" t="s">
        <v>84</v>
      </c>
      <c r="AY141" s="17" t="s">
        <v>195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84</v>
      </c>
      <c r="BK141" s="148">
        <f>ROUND(I141*H141,2)</f>
        <v>0</v>
      </c>
      <c r="BL141" s="17" t="s">
        <v>202</v>
      </c>
      <c r="BM141" s="147" t="s">
        <v>1738</v>
      </c>
    </row>
    <row r="142" spans="2:65" s="1" customFormat="1" ht="24.15" customHeight="1">
      <c r="B142" s="32"/>
      <c r="C142" s="136" t="s">
        <v>257</v>
      </c>
      <c r="D142" s="136" t="s">
        <v>197</v>
      </c>
      <c r="E142" s="137" t="s">
        <v>1739</v>
      </c>
      <c r="F142" s="138" t="s">
        <v>1740</v>
      </c>
      <c r="G142" s="139" t="s">
        <v>1704</v>
      </c>
      <c r="H142" s="140">
        <v>1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42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202</v>
      </c>
      <c r="AT142" s="147" t="s">
        <v>197</v>
      </c>
      <c r="AU142" s="147" t="s">
        <v>84</v>
      </c>
      <c r="AY142" s="17" t="s">
        <v>195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84</v>
      </c>
      <c r="BK142" s="148">
        <f>ROUND(I142*H142,2)</f>
        <v>0</v>
      </c>
      <c r="BL142" s="17" t="s">
        <v>202</v>
      </c>
      <c r="BM142" s="147" t="s">
        <v>1741</v>
      </c>
    </row>
    <row r="143" spans="2:65" s="1" customFormat="1" ht="19.2">
      <c r="B143" s="32"/>
      <c r="D143" s="150" t="s">
        <v>251</v>
      </c>
      <c r="F143" s="170" t="s">
        <v>1742</v>
      </c>
      <c r="I143" s="171"/>
      <c r="L143" s="32"/>
      <c r="M143" s="172"/>
      <c r="T143" s="56"/>
      <c r="AT143" s="17" t="s">
        <v>251</v>
      </c>
      <c r="AU143" s="17" t="s">
        <v>84</v>
      </c>
    </row>
    <row r="144" spans="2:65" s="1" customFormat="1" ht="16.5" customHeight="1">
      <c r="B144" s="32"/>
      <c r="C144" s="136" t="s">
        <v>262</v>
      </c>
      <c r="D144" s="136" t="s">
        <v>197</v>
      </c>
      <c r="E144" s="137" t="s">
        <v>1743</v>
      </c>
      <c r="F144" s="138" t="s">
        <v>1744</v>
      </c>
      <c r="G144" s="139" t="s">
        <v>561</v>
      </c>
      <c r="H144" s="140">
        <v>4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1745</v>
      </c>
    </row>
    <row r="145" spans="2:65" s="1" customFormat="1" ht="16.5" customHeight="1">
      <c r="B145" s="32"/>
      <c r="C145" s="136" t="s">
        <v>270</v>
      </c>
      <c r="D145" s="136" t="s">
        <v>197</v>
      </c>
      <c r="E145" s="137" t="s">
        <v>1746</v>
      </c>
      <c r="F145" s="138" t="s">
        <v>1747</v>
      </c>
      <c r="G145" s="139" t="s">
        <v>1748</v>
      </c>
      <c r="H145" s="140">
        <v>10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84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1749</v>
      </c>
    </row>
    <row r="146" spans="2:65" s="1" customFormat="1" ht="16.5" customHeight="1">
      <c r="B146" s="32"/>
      <c r="C146" s="136" t="s">
        <v>287</v>
      </c>
      <c r="D146" s="136" t="s">
        <v>197</v>
      </c>
      <c r="E146" s="137" t="s">
        <v>1750</v>
      </c>
      <c r="F146" s="138" t="s">
        <v>1751</v>
      </c>
      <c r="G146" s="139" t="s">
        <v>523</v>
      </c>
      <c r="H146" s="140">
        <v>1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42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202</v>
      </c>
      <c r="AT146" s="147" t="s">
        <v>197</v>
      </c>
      <c r="AU146" s="147" t="s">
        <v>84</v>
      </c>
      <c r="AY146" s="17" t="s">
        <v>195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84</v>
      </c>
      <c r="BK146" s="148">
        <f>ROUND(I146*H146,2)</f>
        <v>0</v>
      </c>
      <c r="BL146" s="17" t="s">
        <v>202</v>
      </c>
      <c r="BM146" s="147" t="s">
        <v>1752</v>
      </c>
    </row>
    <row r="147" spans="2:65" s="1" customFormat="1" ht="16.5" customHeight="1">
      <c r="B147" s="32"/>
      <c r="C147" s="136" t="s">
        <v>8</v>
      </c>
      <c r="D147" s="136" t="s">
        <v>197</v>
      </c>
      <c r="E147" s="137" t="s">
        <v>1753</v>
      </c>
      <c r="F147" s="138" t="s">
        <v>1754</v>
      </c>
      <c r="G147" s="139" t="s">
        <v>561</v>
      </c>
      <c r="H147" s="140">
        <v>6</v>
      </c>
      <c r="I147" s="141"/>
      <c r="J147" s="142">
        <f>ROUND(I147*H147,2)</f>
        <v>0</v>
      </c>
      <c r="K147" s="138" t="s">
        <v>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84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1755</v>
      </c>
    </row>
    <row r="148" spans="2:65" s="1" customFormat="1" ht="16.5" customHeight="1">
      <c r="B148" s="32"/>
      <c r="C148" s="136" t="s">
        <v>300</v>
      </c>
      <c r="D148" s="136" t="s">
        <v>197</v>
      </c>
      <c r="E148" s="137" t="s">
        <v>1756</v>
      </c>
      <c r="F148" s="138" t="s">
        <v>1757</v>
      </c>
      <c r="G148" s="139" t="s">
        <v>432</v>
      </c>
      <c r="H148" s="140">
        <v>1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202</v>
      </c>
      <c r="AT148" s="147" t="s">
        <v>197</v>
      </c>
      <c r="AU148" s="147" t="s">
        <v>84</v>
      </c>
      <c r="AY148" s="17" t="s">
        <v>195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84</v>
      </c>
      <c r="BK148" s="148">
        <f>ROUND(I148*H148,2)</f>
        <v>0</v>
      </c>
      <c r="BL148" s="17" t="s">
        <v>202</v>
      </c>
      <c r="BM148" s="147" t="s">
        <v>1758</v>
      </c>
    </row>
    <row r="149" spans="2:65" s="1" customFormat="1" ht="19.2">
      <c r="B149" s="32"/>
      <c r="D149" s="150" t="s">
        <v>251</v>
      </c>
      <c r="F149" s="170" t="s">
        <v>1759</v>
      </c>
      <c r="I149" s="171"/>
      <c r="L149" s="32"/>
      <c r="M149" s="172"/>
      <c r="T149" s="56"/>
      <c r="AT149" s="17" t="s">
        <v>251</v>
      </c>
      <c r="AU149" s="17" t="s">
        <v>84</v>
      </c>
    </row>
    <row r="150" spans="2:65" s="11" customFormat="1" ht="25.95" customHeight="1">
      <c r="B150" s="124"/>
      <c r="D150" s="125" t="s">
        <v>76</v>
      </c>
      <c r="E150" s="126" t="s">
        <v>1760</v>
      </c>
      <c r="F150" s="126" t="s">
        <v>1761</v>
      </c>
      <c r="I150" s="127"/>
      <c r="J150" s="128">
        <f>BK150</f>
        <v>0</v>
      </c>
      <c r="L150" s="124"/>
      <c r="M150" s="129"/>
      <c r="P150" s="130">
        <f>SUM(P151:P162)</f>
        <v>0</v>
      </c>
      <c r="R150" s="130">
        <f>SUM(R151:R162)</f>
        <v>0</v>
      </c>
      <c r="T150" s="131">
        <f>SUM(T151:T162)</f>
        <v>0</v>
      </c>
      <c r="AR150" s="125" t="s">
        <v>84</v>
      </c>
      <c r="AT150" s="132" t="s">
        <v>76</v>
      </c>
      <c r="AU150" s="132" t="s">
        <v>77</v>
      </c>
      <c r="AY150" s="125" t="s">
        <v>195</v>
      </c>
      <c r="BK150" s="133">
        <f>SUM(BK151:BK162)</f>
        <v>0</v>
      </c>
    </row>
    <row r="151" spans="2:65" s="1" customFormat="1" ht="16.5" customHeight="1">
      <c r="B151" s="32"/>
      <c r="C151" s="136" t="s">
        <v>306</v>
      </c>
      <c r="D151" s="136" t="s">
        <v>197</v>
      </c>
      <c r="E151" s="137" t="s">
        <v>1762</v>
      </c>
      <c r="F151" s="138" t="s">
        <v>1763</v>
      </c>
      <c r="G151" s="139" t="s">
        <v>561</v>
      </c>
      <c r="H151" s="140">
        <v>10</v>
      </c>
      <c r="I151" s="141"/>
      <c r="J151" s="142">
        <f t="shared" ref="J151:J161" si="0">ROUND(I151*H151,2)</f>
        <v>0</v>
      </c>
      <c r="K151" s="138" t="s">
        <v>1</v>
      </c>
      <c r="L151" s="32"/>
      <c r="M151" s="143" t="s">
        <v>1</v>
      </c>
      <c r="N151" s="144" t="s">
        <v>42</v>
      </c>
      <c r="P151" s="145">
        <f t="shared" ref="P151:P161" si="1">O151*H151</f>
        <v>0</v>
      </c>
      <c r="Q151" s="145">
        <v>0</v>
      </c>
      <c r="R151" s="145">
        <f t="shared" ref="R151:R161" si="2">Q151*H151</f>
        <v>0</v>
      </c>
      <c r="S151" s="145">
        <v>0</v>
      </c>
      <c r="T151" s="146">
        <f t="shared" ref="T151:T161" si="3">S151*H151</f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 t="shared" ref="BE151:BE161" si="4">IF(N151="základní",J151,0)</f>
        <v>0</v>
      </c>
      <c r="BF151" s="148">
        <f t="shared" ref="BF151:BF161" si="5">IF(N151="snížená",J151,0)</f>
        <v>0</v>
      </c>
      <c r="BG151" s="148">
        <f t="shared" ref="BG151:BG161" si="6">IF(N151="zákl. přenesená",J151,0)</f>
        <v>0</v>
      </c>
      <c r="BH151" s="148">
        <f t="shared" ref="BH151:BH161" si="7">IF(N151="sníž. přenesená",J151,0)</f>
        <v>0</v>
      </c>
      <c r="BI151" s="148">
        <f t="shared" ref="BI151:BI161" si="8">IF(N151="nulová",J151,0)</f>
        <v>0</v>
      </c>
      <c r="BJ151" s="17" t="s">
        <v>84</v>
      </c>
      <c r="BK151" s="148">
        <f t="shared" ref="BK151:BK161" si="9">ROUND(I151*H151,2)</f>
        <v>0</v>
      </c>
      <c r="BL151" s="17" t="s">
        <v>202</v>
      </c>
      <c r="BM151" s="147" t="s">
        <v>1764</v>
      </c>
    </row>
    <row r="152" spans="2:65" s="1" customFormat="1" ht="16.5" customHeight="1">
      <c r="B152" s="32"/>
      <c r="C152" s="136" t="s">
        <v>311</v>
      </c>
      <c r="D152" s="136" t="s">
        <v>197</v>
      </c>
      <c r="E152" s="137" t="s">
        <v>1765</v>
      </c>
      <c r="F152" s="138" t="s">
        <v>1766</v>
      </c>
      <c r="G152" s="139" t="s">
        <v>561</v>
      </c>
      <c r="H152" s="140">
        <v>6</v>
      </c>
      <c r="I152" s="141"/>
      <c r="J152" s="142">
        <f t="shared" si="0"/>
        <v>0</v>
      </c>
      <c r="K152" s="138" t="s">
        <v>1</v>
      </c>
      <c r="L152" s="32"/>
      <c r="M152" s="143" t="s">
        <v>1</v>
      </c>
      <c r="N152" s="144" t="s">
        <v>42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7" t="s">
        <v>84</v>
      </c>
      <c r="BK152" s="148">
        <f t="shared" si="9"/>
        <v>0</v>
      </c>
      <c r="BL152" s="17" t="s">
        <v>202</v>
      </c>
      <c r="BM152" s="147" t="s">
        <v>1767</v>
      </c>
    </row>
    <row r="153" spans="2:65" s="1" customFormat="1" ht="21.75" customHeight="1">
      <c r="B153" s="32"/>
      <c r="C153" s="136" t="s">
        <v>317</v>
      </c>
      <c r="D153" s="136" t="s">
        <v>197</v>
      </c>
      <c r="E153" s="137" t="s">
        <v>1768</v>
      </c>
      <c r="F153" s="138" t="s">
        <v>1769</v>
      </c>
      <c r="G153" s="139" t="s">
        <v>432</v>
      </c>
      <c r="H153" s="140">
        <v>1</v>
      </c>
      <c r="I153" s="141"/>
      <c r="J153" s="142">
        <f t="shared" si="0"/>
        <v>0</v>
      </c>
      <c r="K153" s="138" t="s">
        <v>1</v>
      </c>
      <c r="L153" s="32"/>
      <c r="M153" s="143" t="s">
        <v>1</v>
      </c>
      <c r="N153" s="144" t="s">
        <v>42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7" t="s">
        <v>84</v>
      </c>
      <c r="BK153" s="148">
        <f t="shared" si="9"/>
        <v>0</v>
      </c>
      <c r="BL153" s="17" t="s">
        <v>202</v>
      </c>
      <c r="BM153" s="147" t="s">
        <v>1770</v>
      </c>
    </row>
    <row r="154" spans="2:65" s="1" customFormat="1" ht="16.5" customHeight="1">
      <c r="B154" s="32"/>
      <c r="C154" s="136" t="s">
        <v>321</v>
      </c>
      <c r="D154" s="136" t="s">
        <v>197</v>
      </c>
      <c r="E154" s="137" t="s">
        <v>1771</v>
      </c>
      <c r="F154" s="138" t="s">
        <v>1772</v>
      </c>
      <c r="G154" s="139" t="s">
        <v>561</v>
      </c>
      <c r="H154" s="140">
        <v>35</v>
      </c>
      <c r="I154" s="141"/>
      <c r="J154" s="142">
        <f t="shared" si="0"/>
        <v>0</v>
      </c>
      <c r="K154" s="138" t="s">
        <v>1</v>
      </c>
      <c r="L154" s="32"/>
      <c r="M154" s="143" t="s">
        <v>1</v>
      </c>
      <c r="N154" s="144" t="s">
        <v>42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202</v>
      </c>
      <c r="AT154" s="147" t="s">
        <v>197</v>
      </c>
      <c r="AU154" s="147" t="s">
        <v>84</v>
      </c>
      <c r="AY154" s="17" t="s">
        <v>195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7" t="s">
        <v>84</v>
      </c>
      <c r="BK154" s="148">
        <f t="shared" si="9"/>
        <v>0</v>
      </c>
      <c r="BL154" s="17" t="s">
        <v>202</v>
      </c>
      <c r="BM154" s="147" t="s">
        <v>1773</v>
      </c>
    </row>
    <row r="155" spans="2:65" s="1" customFormat="1" ht="16.5" customHeight="1">
      <c r="B155" s="32"/>
      <c r="C155" s="136" t="s">
        <v>7</v>
      </c>
      <c r="D155" s="136" t="s">
        <v>197</v>
      </c>
      <c r="E155" s="137" t="s">
        <v>1774</v>
      </c>
      <c r="F155" s="138" t="s">
        <v>1775</v>
      </c>
      <c r="G155" s="139" t="s">
        <v>329</v>
      </c>
      <c r="H155" s="140">
        <v>245</v>
      </c>
      <c r="I155" s="141"/>
      <c r="J155" s="142">
        <f t="shared" si="0"/>
        <v>0</v>
      </c>
      <c r="K155" s="138" t="s">
        <v>1</v>
      </c>
      <c r="L155" s="32"/>
      <c r="M155" s="143" t="s">
        <v>1</v>
      </c>
      <c r="N155" s="144" t="s">
        <v>42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202</v>
      </c>
      <c r="AT155" s="147" t="s">
        <v>197</v>
      </c>
      <c r="AU155" s="147" t="s">
        <v>84</v>
      </c>
      <c r="AY155" s="17" t="s">
        <v>195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7" t="s">
        <v>84</v>
      </c>
      <c r="BK155" s="148">
        <f t="shared" si="9"/>
        <v>0</v>
      </c>
      <c r="BL155" s="17" t="s">
        <v>202</v>
      </c>
      <c r="BM155" s="147" t="s">
        <v>1776</v>
      </c>
    </row>
    <row r="156" spans="2:65" s="1" customFormat="1" ht="16.5" customHeight="1">
      <c r="B156" s="32"/>
      <c r="C156" s="136" t="s">
        <v>333</v>
      </c>
      <c r="D156" s="136" t="s">
        <v>197</v>
      </c>
      <c r="E156" s="137" t="s">
        <v>1731</v>
      </c>
      <c r="F156" s="138" t="s">
        <v>1732</v>
      </c>
      <c r="G156" s="139" t="s">
        <v>329</v>
      </c>
      <c r="H156" s="140">
        <v>70</v>
      </c>
      <c r="I156" s="141"/>
      <c r="J156" s="142">
        <f t="shared" si="0"/>
        <v>0</v>
      </c>
      <c r="K156" s="138" t="s">
        <v>1</v>
      </c>
      <c r="L156" s="32"/>
      <c r="M156" s="143" t="s">
        <v>1</v>
      </c>
      <c r="N156" s="144" t="s">
        <v>42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202</v>
      </c>
      <c r="AT156" s="147" t="s">
        <v>197</v>
      </c>
      <c r="AU156" s="147" t="s">
        <v>84</v>
      </c>
      <c r="AY156" s="17" t="s">
        <v>195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7" t="s">
        <v>84</v>
      </c>
      <c r="BK156" s="148">
        <f t="shared" si="9"/>
        <v>0</v>
      </c>
      <c r="BL156" s="17" t="s">
        <v>202</v>
      </c>
      <c r="BM156" s="147" t="s">
        <v>1777</v>
      </c>
    </row>
    <row r="157" spans="2:65" s="1" customFormat="1" ht="16.5" customHeight="1">
      <c r="B157" s="32"/>
      <c r="C157" s="136" t="s">
        <v>340</v>
      </c>
      <c r="D157" s="136" t="s">
        <v>197</v>
      </c>
      <c r="E157" s="137" t="s">
        <v>1778</v>
      </c>
      <c r="F157" s="138" t="s">
        <v>1779</v>
      </c>
      <c r="G157" s="139" t="s">
        <v>329</v>
      </c>
      <c r="H157" s="140">
        <v>60</v>
      </c>
      <c r="I157" s="141"/>
      <c r="J157" s="142">
        <f t="shared" si="0"/>
        <v>0</v>
      </c>
      <c r="K157" s="138" t="s">
        <v>1</v>
      </c>
      <c r="L157" s="32"/>
      <c r="M157" s="143" t="s">
        <v>1</v>
      </c>
      <c r="N157" s="144" t="s">
        <v>42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202</v>
      </c>
      <c r="AT157" s="147" t="s">
        <v>197</v>
      </c>
      <c r="AU157" s="147" t="s">
        <v>84</v>
      </c>
      <c r="AY157" s="17" t="s">
        <v>195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7" t="s">
        <v>84</v>
      </c>
      <c r="BK157" s="148">
        <f t="shared" si="9"/>
        <v>0</v>
      </c>
      <c r="BL157" s="17" t="s">
        <v>202</v>
      </c>
      <c r="BM157" s="147" t="s">
        <v>1780</v>
      </c>
    </row>
    <row r="158" spans="2:65" s="1" customFormat="1" ht="16.5" customHeight="1">
      <c r="B158" s="32"/>
      <c r="C158" s="136" t="s">
        <v>346</v>
      </c>
      <c r="D158" s="136" t="s">
        <v>197</v>
      </c>
      <c r="E158" s="137" t="s">
        <v>1781</v>
      </c>
      <c r="F158" s="138" t="s">
        <v>1747</v>
      </c>
      <c r="G158" s="139" t="s">
        <v>561</v>
      </c>
      <c r="H158" s="140">
        <v>10</v>
      </c>
      <c r="I158" s="141"/>
      <c r="J158" s="142">
        <f t="shared" si="0"/>
        <v>0</v>
      </c>
      <c r="K158" s="138" t="s">
        <v>1</v>
      </c>
      <c r="L158" s="32"/>
      <c r="M158" s="143" t="s">
        <v>1</v>
      </c>
      <c r="N158" s="144" t="s">
        <v>42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202</v>
      </c>
      <c r="AT158" s="147" t="s">
        <v>197</v>
      </c>
      <c r="AU158" s="147" t="s">
        <v>84</v>
      </c>
      <c r="AY158" s="17" t="s">
        <v>195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7" t="s">
        <v>84</v>
      </c>
      <c r="BK158" s="148">
        <f t="shared" si="9"/>
        <v>0</v>
      </c>
      <c r="BL158" s="17" t="s">
        <v>202</v>
      </c>
      <c r="BM158" s="147" t="s">
        <v>1782</v>
      </c>
    </row>
    <row r="159" spans="2:65" s="1" customFormat="1" ht="16.5" customHeight="1">
      <c r="B159" s="32"/>
      <c r="C159" s="136" t="s">
        <v>352</v>
      </c>
      <c r="D159" s="136" t="s">
        <v>197</v>
      </c>
      <c r="E159" s="137" t="s">
        <v>1783</v>
      </c>
      <c r="F159" s="138" t="s">
        <v>1784</v>
      </c>
      <c r="G159" s="139" t="s">
        <v>523</v>
      </c>
      <c r="H159" s="140">
        <v>1</v>
      </c>
      <c r="I159" s="141"/>
      <c r="J159" s="142">
        <f t="shared" si="0"/>
        <v>0</v>
      </c>
      <c r="K159" s="138" t="s">
        <v>1</v>
      </c>
      <c r="L159" s="32"/>
      <c r="M159" s="143" t="s">
        <v>1</v>
      </c>
      <c r="N159" s="144" t="s">
        <v>42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202</v>
      </c>
      <c r="AT159" s="147" t="s">
        <v>197</v>
      </c>
      <c r="AU159" s="147" t="s">
        <v>84</v>
      </c>
      <c r="AY159" s="17" t="s">
        <v>195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7" t="s">
        <v>84</v>
      </c>
      <c r="BK159" s="148">
        <f t="shared" si="9"/>
        <v>0</v>
      </c>
      <c r="BL159" s="17" t="s">
        <v>202</v>
      </c>
      <c r="BM159" s="147" t="s">
        <v>1785</v>
      </c>
    </row>
    <row r="160" spans="2:65" s="1" customFormat="1" ht="16.5" customHeight="1">
      <c r="B160" s="32"/>
      <c r="C160" s="136" t="s">
        <v>206</v>
      </c>
      <c r="D160" s="136" t="s">
        <v>197</v>
      </c>
      <c r="E160" s="137" t="s">
        <v>1753</v>
      </c>
      <c r="F160" s="138" t="s">
        <v>1754</v>
      </c>
      <c r="G160" s="139" t="s">
        <v>561</v>
      </c>
      <c r="H160" s="140">
        <v>6</v>
      </c>
      <c r="I160" s="141"/>
      <c r="J160" s="142">
        <f t="shared" si="0"/>
        <v>0</v>
      </c>
      <c r="K160" s="138" t="s">
        <v>1</v>
      </c>
      <c r="L160" s="32"/>
      <c r="M160" s="143" t="s">
        <v>1</v>
      </c>
      <c r="N160" s="144" t="s">
        <v>42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</v>
      </c>
      <c r="T160" s="146">
        <f t="shared" si="3"/>
        <v>0</v>
      </c>
      <c r="AR160" s="147" t="s">
        <v>202</v>
      </c>
      <c r="AT160" s="147" t="s">
        <v>197</v>
      </c>
      <c r="AU160" s="147" t="s">
        <v>84</v>
      </c>
      <c r="AY160" s="17" t="s">
        <v>195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7" t="s">
        <v>84</v>
      </c>
      <c r="BK160" s="148">
        <f t="shared" si="9"/>
        <v>0</v>
      </c>
      <c r="BL160" s="17" t="s">
        <v>202</v>
      </c>
      <c r="BM160" s="147" t="s">
        <v>1786</v>
      </c>
    </row>
    <row r="161" spans="2:65" s="1" customFormat="1" ht="16.5" customHeight="1">
      <c r="B161" s="32"/>
      <c r="C161" s="136" t="s">
        <v>369</v>
      </c>
      <c r="D161" s="136" t="s">
        <v>197</v>
      </c>
      <c r="E161" s="137" t="s">
        <v>1756</v>
      </c>
      <c r="F161" s="138" t="s">
        <v>1757</v>
      </c>
      <c r="G161" s="139" t="s">
        <v>432</v>
      </c>
      <c r="H161" s="140">
        <v>1</v>
      </c>
      <c r="I161" s="141"/>
      <c r="J161" s="142">
        <f t="shared" si="0"/>
        <v>0</v>
      </c>
      <c r="K161" s="138" t="s">
        <v>1</v>
      </c>
      <c r="L161" s="32"/>
      <c r="M161" s="143" t="s">
        <v>1</v>
      </c>
      <c r="N161" s="144" t="s">
        <v>42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202</v>
      </c>
      <c r="AT161" s="147" t="s">
        <v>197</v>
      </c>
      <c r="AU161" s="147" t="s">
        <v>84</v>
      </c>
      <c r="AY161" s="17" t="s">
        <v>195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7" t="s">
        <v>84</v>
      </c>
      <c r="BK161" s="148">
        <f t="shared" si="9"/>
        <v>0</v>
      </c>
      <c r="BL161" s="17" t="s">
        <v>202</v>
      </c>
      <c r="BM161" s="147" t="s">
        <v>1787</v>
      </c>
    </row>
    <row r="162" spans="2:65" s="1" customFormat="1" ht="19.2">
      <c r="B162" s="32"/>
      <c r="D162" s="150" t="s">
        <v>251</v>
      </c>
      <c r="F162" s="170" t="s">
        <v>1788</v>
      </c>
      <c r="I162" s="171"/>
      <c r="L162" s="32"/>
      <c r="M162" s="198"/>
      <c r="N162" s="195"/>
      <c r="O162" s="195"/>
      <c r="P162" s="195"/>
      <c r="Q162" s="195"/>
      <c r="R162" s="195"/>
      <c r="S162" s="195"/>
      <c r="T162" s="199"/>
      <c r="AT162" s="17" t="s">
        <v>251</v>
      </c>
      <c r="AU162" s="17" t="s">
        <v>84</v>
      </c>
    </row>
    <row r="163" spans="2:65" s="1" customFormat="1" ht="6.9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2"/>
    </row>
  </sheetData>
  <sheetProtection algorithmName="SHA-512" hashValue="+LE/HvakSkab/WaOVc7VwoqLZMVSGnx/xhii5l8BV4BuDjcX3VVxU1UYEm517Gb1SRoeN9zgAtCTIhWwM/XUlw==" saltValue="FqWFQHs1QR4KJaePLMSk7EFo20kEa1GcBddViDKevuJL8BYf7tlyRm8z5aobqsXFjtamn/ikth+sJR716FZrJg==" spinCount="100000" sheet="1" objects="1" scenarios="1" formatColumns="0" formatRows="0" autoFilter="0"/>
  <autoFilter ref="C125:K162" xr:uid="{00000000-0009-0000-0000-000006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113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154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1789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ROUND((SUM(BE127:BE179)),  2)</f>
        <v>0</v>
      </c>
      <c r="I35" s="96">
        <v>0.21</v>
      </c>
      <c r="J35" s="86">
        <f>ROUND(((SUM(BE127:BE179))*I35),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ROUND((SUM(BF127:BF179)),  2)</f>
        <v>0</v>
      </c>
      <c r="I36" s="96">
        <v>0.15</v>
      </c>
      <c r="J36" s="86">
        <f>ROUND(((SUM(BF127:BF179))*I36),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ROUND((SUM(BG127:BG179)),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ROUND((SUM(BH127:BH179)),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ROUND((SUM(BI127:BI179)),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154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01.6 - Silnoproud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J127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1790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8" customFormat="1" ht="24.9" customHeight="1">
      <c r="B100" s="108"/>
      <c r="D100" s="109" t="s">
        <v>1791</v>
      </c>
      <c r="E100" s="110"/>
      <c r="F100" s="110"/>
      <c r="G100" s="110"/>
      <c r="H100" s="110"/>
      <c r="I100" s="110"/>
      <c r="J100" s="111">
        <f>J141</f>
        <v>0</v>
      </c>
      <c r="L100" s="108"/>
    </row>
    <row r="101" spans="2:47" s="8" customFormat="1" ht="24.9" customHeight="1">
      <c r="B101" s="108"/>
      <c r="D101" s="109" t="s">
        <v>1792</v>
      </c>
      <c r="E101" s="110"/>
      <c r="F101" s="110"/>
      <c r="G101" s="110"/>
      <c r="H101" s="110"/>
      <c r="I101" s="110"/>
      <c r="J101" s="111">
        <f>J147</f>
        <v>0</v>
      </c>
      <c r="L101" s="108"/>
    </row>
    <row r="102" spans="2:47" s="8" customFormat="1" ht="24.9" customHeight="1">
      <c r="B102" s="108"/>
      <c r="D102" s="109" t="s">
        <v>1793</v>
      </c>
      <c r="E102" s="110"/>
      <c r="F102" s="110"/>
      <c r="G102" s="110"/>
      <c r="H102" s="110"/>
      <c r="I102" s="110"/>
      <c r="J102" s="111">
        <f>J150</f>
        <v>0</v>
      </c>
      <c r="L102" s="108"/>
    </row>
    <row r="103" spans="2:47" s="8" customFormat="1" ht="24.9" customHeight="1">
      <c r="B103" s="108"/>
      <c r="D103" s="109" t="s">
        <v>1794</v>
      </c>
      <c r="E103" s="110"/>
      <c r="F103" s="110"/>
      <c r="G103" s="110"/>
      <c r="H103" s="110"/>
      <c r="I103" s="110"/>
      <c r="J103" s="111">
        <f>J154</f>
        <v>0</v>
      </c>
      <c r="L103" s="108"/>
    </row>
    <row r="104" spans="2:47" s="8" customFormat="1" ht="24.9" customHeight="1">
      <c r="B104" s="108"/>
      <c r="D104" s="109" t="s">
        <v>1795</v>
      </c>
      <c r="E104" s="110"/>
      <c r="F104" s="110"/>
      <c r="G104" s="110"/>
      <c r="H104" s="110"/>
      <c r="I104" s="110"/>
      <c r="J104" s="111">
        <f>J169</f>
        <v>0</v>
      </c>
      <c r="L104" s="108"/>
    </row>
    <row r="105" spans="2:47" s="8" customFormat="1" ht="24.9" customHeight="1">
      <c r="B105" s="108"/>
      <c r="D105" s="109" t="s">
        <v>1796</v>
      </c>
      <c r="E105" s="110"/>
      <c r="F105" s="110"/>
      <c r="G105" s="110"/>
      <c r="H105" s="110"/>
      <c r="I105" s="110"/>
      <c r="J105" s="111">
        <f>J174</f>
        <v>0</v>
      </c>
      <c r="L105" s="108"/>
    </row>
    <row r="106" spans="2:47" s="1" customFormat="1" ht="21.75" customHeight="1">
      <c r="B106" s="32"/>
      <c r="L106" s="32"/>
    </row>
    <row r="107" spans="2:47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" customHeight="1">
      <c r="B112" s="32"/>
      <c r="C112" s="21" t="s">
        <v>180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43" t="str">
        <f>E7</f>
        <v>Rekonstrukce objektu garáží nákladních vozidel Trutnov</v>
      </c>
      <c r="F115" s="244"/>
      <c r="G115" s="244"/>
      <c r="H115" s="244"/>
      <c r="L115" s="32"/>
    </row>
    <row r="116" spans="2:65" ht="12" customHeight="1">
      <c r="B116" s="20"/>
      <c r="C116" s="27" t="s">
        <v>153</v>
      </c>
      <c r="L116" s="20"/>
    </row>
    <row r="117" spans="2:65" s="1" customFormat="1" ht="16.5" customHeight="1">
      <c r="B117" s="32"/>
      <c r="E117" s="243" t="s">
        <v>154</v>
      </c>
      <c r="F117" s="245"/>
      <c r="G117" s="245"/>
      <c r="H117" s="245"/>
      <c r="L117" s="32"/>
    </row>
    <row r="118" spans="2:65" s="1" customFormat="1" ht="12" customHeight="1">
      <c r="B118" s="32"/>
      <c r="C118" s="27" t="s">
        <v>155</v>
      </c>
      <c r="L118" s="32"/>
    </row>
    <row r="119" spans="2:65" s="1" customFormat="1" ht="16.5" customHeight="1">
      <c r="B119" s="32"/>
      <c r="E119" s="208" t="str">
        <f>E11</f>
        <v>01.6 - Silnoproud</v>
      </c>
      <c r="F119" s="245"/>
      <c r="G119" s="245"/>
      <c r="H119" s="245"/>
      <c r="L119" s="32"/>
    </row>
    <row r="120" spans="2:65" s="1" customFormat="1" ht="6.9" customHeight="1">
      <c r="B120" s="32"/>
      <c r="L120" s="32"/>
    </row>
    <row r="121" spans="2:65" s="1" customFormat="1" ht="12" customHeight="1">
      <c r="B121" s="32"/>
      <c r="C121" s="27" t="s">
        <v>20</v>
      </c>
      <c r="F121" s="25" t="str">
        <f>F14</f>
        <v>Trutnov</v>
      </c>
      <c r="I121" s="27" t="s">
        <v>22</v>
      </c>
      <c r="J121" s="52" t="str">
        <f>IF(J14="","",J14)</f>
        <v>9. 1. 2023</v>
      </c>
      <c r="L121" s="32"/>
    </row>
    <row r="122" spans="2:65" s="1" customFormat="1" ht="6.9" customHeight="1">
      <c r="B122" s="32"/>
      <c r="L122" s="32"/>
    </row>
    <row r="123" spans="2:65" s="1" customFormat="1" ht="15.15" customHeight="1">
      <c r="B123" s="32"/>
      <c r="C123" s="27" t="s">
        <v>24</v>
      </c>
      <c r="F123" s="25" t="str">
        <f>E17</f>
        <v>Údržba silnic Královéhradeckého kraje a.s.</v>
      </c>
      <c r="I123" s="27" t="s">
        <v>30</v>
      </c>
      <c r="J123" s="30" t="str">
        <f>E23</f>
        <v>IRBOS s.r.o.</v>
      </c>
      <c r="L123" s="32"/>
    </row>
    <row r="124" spans="2:65" s="1" customFormat="1" ht="15.15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 xml:space="preserve"> </v>
      </c>
      <c r="L124" s="32"/>
    </row>
    <row r="125" spans="2:65" s="1" customFormat="1" ht="10.35" customHeight="1">
      <c r="B125" s="32"/>
      <c r="L125" s="32"/>
    </row>
    <row r="126" spans="2:65" s="10" customFormat="1" ht="29.25" customHeight="1">
      <c r="B126" s="116"/>
      <c r="C126" s="117" t="s">
        <v>181</v>
      </c>
      <c r="D126" s="118" t="s">
        <v>62</v>
      </c>
      <c r="E126" s="118" t="s">
        <v>58</v>
      </c>
      <c r="F126" s="118" t="s">
        <v>59</v>
      </c>
      <c r="G126" s="118" t="s">
        <v>182</v>
      </c>
      <c r="H126" s="118" t="s">
        <v>183</v>
      </c>
      <c r="I126" s="118" t="s">
        <v>184</v>
      </c>
      <c r="J126" s="118" t="s">
        <v>159</v>
      </c>
      <c r="K126" s="119" t="s">
        <v>185</v>
      </c>
      <c r="L126" s="116"/>
      <c r="M126" s="59" t="s">
        <v>1</v>
      </c>
      <c r="N126" s="60" t="s">
        <v>41</v>
      </c>
      <c r="O126" s="60" t="s">
        <v>186</v>
      </c>
      <c r="P126" s="60" t="s">
        <v>187</v>
      </c>
      <c r="Q126" s="60" t="s">
        <v>188</v>
      </c>
      <c r="R126" s="60" t="s">
        <v>189</v>
      </c>
      <c r="S126" s="60" t="s">
        <v>190</v>
      </c>
      <c r="T126" s="61" t="s">
        <v>191</v>
      </c>
    </row>
    <row r="127" spans="2:65" s="1" customFormat="1" ht="22.8" customHeight="1">
      <c r="B127" s="32"/>
      <c r="C127" s="64" t="s">
        <v>192</v>
      </c>
      <c r="J127" s="120">
        <f>BK127</f>
        <v>0</v>
      </c>
      <c r="L127" s="32"/>
      <c r="M127" s="62"/>
      <c r="N127" s="53"/>
      <c r="O127" s="53"/>
      <c r="P127" s="121">
        <f>P128+SUM(P129:P131)+P141+P147+P150+P154+P169+P174</f>
        <v>0</v>
      </c>
      <c r="Q127" s="53"/>
      <c r="R127" s="121">
        <f>R128+SUM(R129:R131)+R141+R147+R150+R154+R169+R174</f>
        <v>0</v>
      </c>
      <c r="S127" s="53"/>
      <c r="T127" s="122">
        <f>T128+SUM(T129:T131)+T141+T147+T150+T154+T169+T174</f>
        <v>0</v>
      </c>
      <c r="AT127" s="17" t="s">
        <v>76</v>
      </c>
      <c r="AU127" s="17" t="s">
        <v>161</v>
      </c>
      <c r="BK127" s="123">
        <f>BK128+SUM(BK129:BK131)+BK141+BK147+BK150+BK154+BK169+BK174</f>
        <v>0</v>
      </c>
    </row>
    <row r="128" spans="2:65" s="1" customFormat="1" ht="16.5" customHeight="1">
      <c r="B128" s="32"/>
      <c r="C128" s="136" t="s">
        <v>84</v>
      </c>
      <c r="D128" s="136" t="s">
        <v>197</v>
      </c>
      <c r="E128" s="137" t="s">
        <v>1702</v>
      </c>
      <c r="F128" s="138" t="s">
        <v>1797</v>
      </c>
      <c r="G128" s="139" t="s">
        <v>1704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202</v>
      </c>
      <c r="AT128" s="147" t="s">
        <v>197</v>
      </c>
      <c r="AU128" s="147" t="s">
        <v>77</v>
      </c>
      <c r="AY128" s="17" t="s">
        <v>195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84</v>
      </c>
      <c r="BK128" s="148">
        <f>ROUND(I128*H128,2)</f>
        <v>0</v>
      </c>
      <c r="BL128" s="17" t="s">
        <v>202</v>
      </c>
      <c r="BM128" s="147" t="s">
        <v>1798</v>
      </c>
    </row>
    <row r="129" spans="2:65" s="1" customFormat="1" ht="16.5" customHeight="1">
      <c r="B129" s="32"/>
      <c r="C129" s="136" t="s">
        <v>86</v>
      </c>
      <c r="D129" s="136" t="s">
        <v>197</v>
      </c>
      <c r="E129" s="137" t="s">
        <v>1706</v>
      </c>
      <c r="F129" s="138" t="s">
        <v>1799</v>
      </c>
      <c r="G129" s="139" t="s">
        <v>523</v>
      </c>
      <c r="H129" s="140">
        <v>3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42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202</v>
      </c>
      <c r="AT129" s="147" t="s">
        <v>197</v>
      </c>
      <c r="AU129" s="147" t="s">
        <v>77</v>
      </c>
      <c r="AY129" s="17" t="s">
        <v>195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84</v>
      </c>
      <c r="BK129" s="148">
        <f>ROUND(I129*H129,2)</f>
        <v>0</v>
      </c>
      <c r="BL129" s="17" t="s">
        <v>202</v>
      </c>
      <c r="BM129" s="147" t="s">
        <v>1800</v>
      </c>
    </row>
    <row r="130" spans="2:65" s="1" customFormat="1" ht="24.15" customHeight="1">
      <c r="B130" s="32"/>
      <c r="C130" s="136" t="s">
        <v>100</v>
      </c>
      <c r="D130" s="136" t="s">
        <v>197</v>
      </c>
      <c r="E130" s="137" t="s">
        <v>1711</v>
      </c>
      <c r="F130" s="138" t="s">
        <v>1801</v>
      </c>
      <c r="G130" s="139" t="s">
        <v>523</v>
      </c>
      <c r="H130" s="140">
        <v>7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202</v>
      </c>
      <c r="AT130" s="147" t="s">
        <v>197</v>
      </c>
      <c r="AU130" s="147" t="s">
        <v>77</v>
      </c>
      <c r="AY130" s="17" t="s">
        <v>195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84</v>
      </c>
      <c r="BK130" s="148">
        <f>ROUND(I130*H130,2)</f>
        <v>0</v>
      </c>
      <c r="BL130" s="17" t="s">
        <v>202</v>
      </c>
      <c r="BM130" s="147" t="s">
        <v>1802</v>
      </c>
    </row>
    <row r="131" spans="2:65" s="11" customFormat="1" ht="25.95" customHeight="1">
      <c r="B131" s="124"/>
      <c r="D131" s="125" t="s">
        <v>76</v>
      </c>
      <c r="E131" s="126" t="s">
        <v>1698</v>
      </c>
      <c r="F131" s="126" t="s">
        <v>1803</v>
      </c>
      <c r="I131" s="127"/>
      <c r="J131" s="128">
        <f>BK131</f>
        <v>0</v>
      </c>
      <c r="L131" s="124"/>
      <c r="M131" s="129"/>
      <c r="P131" s="130">
        <f>SUM(P132:P140)</f>
        <v>0</v>
      </c>
      <c r="R131" s="130">
        <f>SUM(R132:R140)</f>
        <v>0</v>
      </c>
      <c r="T131" s="131">
        <f>SUM(T132:T140)</f>
        <v>0</v>
      </c>
      <c r="AR131" s="125" t="s">
        <v>84</v>
      </c>
      <c r="AT131" s="132" t="s">
        <v>76</v>
      </c>
      <c r="AU131" s="132" t="s">
        <v>77</v>
      </c>
      <c r="AY131" s="125" t="s">
        <v>195</v>
      </c>
      <c r="BK131" s="133">
        <f>SUM(BK132:BK140)</f>
        <v>0</v>
      </c>
    </row>
    <row r="132" spans="2:65" s="1" customFormat="1" ht="16.5" customHeight="1">
      <c r="B132" s="32"/>
      <c r="C132" s="136" t="s">
        <v>202</v>
      </c>
      <c r="D132" s="136" t="s">
        <v>197</v>
      </c>
      <c r="E132" s="137" t="s">
        <v>1714</v>
      </c>
      <c r="F132" s="138" t="s">
        <v>1804</v>
      </c>
      <c r="G132" s="139" t="s">
        <v>329</v>
      </c>
      <c r="H132" s="140">
        <v>140</v>
      </c>
      <c r="I132" s="141"/>
      <c r="J132" s="142">
        <f t="shared" ref="J132:J140" si="0">ROUND(I132*H132,2)</f>
        <v>0</v>
      </c>
      <c r="K132" s="138" t="s">
        <v>1</v>
      </c>
      <c r="L132" s="32"/>
      <c r="M132" s="143" t="s">
        <v>1</v>
      </c>
      <c r="N132" s="144" t="s">
        <v>42</v>
      </c>
      <c r="P132" s="145">
        <f t="shared" ref="P132:P140" si="1">O132*H132</f>
        <v>0</v>
      </c>
      <c r="Q132" s="145">
        <v>0</v>
      </c>
      <c r="R132" s="145">
        <f t="shared" ref="R132:R140" si="2">Q132*H132</f>
        <v>0</v>
      </c>
      <c r="S132" s="145">
        <v>0</v>
      </c>
      <c r="T132" s="146">
        <f t="shared" ref="T132:T140" si="3">S132*H132</f>
        <v>0</v>
      </c>
      <c r="AR132" s="147" t="s">
        <v>202</v>
      </c>
      <c r="AT132" s="147" t="s">
        <v>197</v>
      </c>
      <c r="AU132" s="147" t="s">
        <v>84</v>
      </c>
      <c r="AY132" s="17" t="s">
        <v>195</v>
      </c>
      <c r="BE132" s="148">
        <f t="shared" ref="BE132:BE140" si="4">IF(N132="základní",J132,0)</f>
        <v>0</v>
      </c>
      <c r="BF132" s="148">
        <f t="shared" ref="BF132:BF140" si="5">IF(N132="snížená",J132,0)</f>
        <v>0</v>
      </c>
      <c r="BG132" s="148">
        <f t="shared" ref="BG132:BG140" si="6">IF(N132="zákl. přenesená",J132,0)</f>
        <v>0</v>
      </c>
      <c r="BH132" s="148">
        <f t="shared" ref="BH132:BH140" si="7">IF(N132="sníž. přenesená",J132,0)</f>
        <v>0</v>
      </c>
      <c r="BI132" s="148">
        <f t="shared" ref="BI132:BI140" si="8">IF(N132="nulová",J132,0)</f>
        <v>0</v>
      </c>
      <c r="BJ132" s="17" t="s">
        <v>84</v>
      </c>
      <c r="BK132" s="148">
        <f t="shared" ref="BK132:BK140" si="9">ROUND(I132*H132,2)</f>
        <v>0</v>
      </c>
      <c r="BL132" s="17" t="s">
        <v>202</v>
      </c>
      <c r="BM132" s="147" t="s">
        <v>1805</v>
      </c>
    </row>
    <row r="133" spans="2:65" s="1" customFormat="1" ht="16.5" customHeight="1">
      <c r="B133" s="32"/>
      <c r="C133" s="136" t="s">
        <v>225</v>
      </c>
      <c r="D133" s="136" t="s">
        <v>197</v>
      </c>
      <c r="E133" s="137" t="s">
        <v>1717</v>
      </c>
      <c r="F133" s="138" t="s">
        <v>1806</v>
      </c>
      <c r="G133" s="139" t="s">
        <v>329</v>
      </c>
      <c r="H133" s="140">
        <v>130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42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202</v>
      </c>
      <c r="AT133" s="147" t="s">
        <v>197</v>
      </c>
      <c r="AU133" s="147" t="s">
        <v>84</v>
      </c>
      <c r="AY133" s="17" t="s">
        <v>195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84</v>
      </c>
      <c r="BK133" s="148">
        <f t="shared" si="9"/>
        <v>0</v>
      </c>
      <c r="BL133" s="17" t="s">
        <v>202</v>
      </c>
      <c r="BM133" s="147" t="s">
        <v>1807</v>
      </c>
    </row>
    <row r="134" spans="2:65" s="1" customFormat="1" ht="16.5" customHeight="1">
      <c r="B134" s="32"/>
      <c r="C134" s="136" t="s">
        <v>230</v>
      </c>
      <c r="D134" s="136" t="s">
        <v>197</v>
      </c>
      <c r="E134" s="137" t="s">
        <v>1722</v>
      </c>
      <c r="F134" s="138" t="s">
        <v>1808</v>
      </c>
      <c r="G134" s="139" t="s">
        <v>329</v>
      </c>
      <c r="H134" s="140">
        <v>25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42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202</v>
      </c>
      <c r="AT134" s="147" t="s">
        <v>197</v>
      </c>
      <c r="AU134" s="147" t="s">
        <v>84</v>
      </c>
      <c r="AY134" s="17" t="s">
        <v>195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84</v>
      </c>
      <c r="BK134" s="148">
        <f t="shared" si="9"/>
        <v>0</v>
      </c>
      <c r="BL134" s="17" t="s">
        <v>202</v>
      </c>
      <c r="BM134" s="147" t="s">
        <v>1809</v>
      </c>
    </row>
    <row r="135" spans="2:65" s="1" customFormat="1" ht="16.5" customHeight="1">
      <c r="B135" s="32"/>
      <c r="C135" s="136" t="s">
        <v>234</v>
      </c>
      <c r="D135" s="136" t="s">
        <v>197</v>
      </c>
      <c r="E135" s="137" t="s">
        <v>1725</v>
      </c>
      <c r="F135" s="138" t="s">
        <v>1810</v>
      </c>
      <c r="G135" s="139" t="s">
        <v>329</v>
      </c>
      <c r="H135" s="140">
        <v>690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202</v>
      </c>
      <c r="AT135" s="147" t="s">
        <v>197</v>
      </c>
      <c r="AU135" s="147" t="s">
        <v>84</v>
      </c>
      <c r="AY135" s="17" t="s">
        <v>195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84</v>
      </c>
      <c r="BK135" s="148">
        <f t="shared" si="9"/>
        <v>0</v>
      </c>
      <c r="BL135" s="17" t="s">
        <v>202</v>
      </c>
      <c r="BM135" s="147" t="s">
        <v>1811</v>
      </c>
    </row>
    <row r="136" spans="2:65" s="1" customFormat="1" ht="16.5" customHeight="1">
      <c r="B136" s="32"/>
      <c r="C136" s="136" t="s">
        <v>240</v>
      </c>
      <c r="D136" s="136" t="s">
        <v>197</v>
      </c>
      <c r="E136" s="137" t="s">
        <v>1728</v>
      </c>
      <c r="F136" s="138" t="s">
        <v>1812</v>
      </c>
      <c r="G136" s="139" t="s">
        <v>329</v>
      </c>
      <c r="H136" s="140">
        <v>760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202</v>
      </c>
      <c r="AT136" s="147" t="s">
        <v>197</v>
      </c>
      <c r="AU136" s="147" t="s">
        <v>84</v>
      </c>
      <c r="AY136" s="17" t="s">
        <v>195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84</v>
      </c>
      <c r="BK136" s="148">
        <f t="shared" si="9"/>
        <v>0</v>
      </c>
      <c r="BL136" s="17" t="s">
        <v>202</v>
      </c>
      <c r="BM136" s="147" t="s">
        <v>1813</v>
      </c>
    </row>
    <row r="137" spans="2:65" s="1" customFormat="1" ht="16.5" customHeight="1">
      <c r="B137" s="32"/>
      <c r="C137" s="136" t="s">
        <v>246</v>
      </c>
      <c r="D137" s="136" t="s">
        <v>197</v>
      </c>
      <c r="E137" s="137" t="s">
        <v>1731</v>
      </c>
      <c r="F137" s="138" t="s">
        <v>1814</v>
      </c>
      <c r="G137" s="139" t="s">
        <v>329</v>
      </c>
      <c r="H137" s="140">
        <v>380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202</v>
      </c>
      <c r="AT137" s="147" t="s">
        <v>197</v>
      </c>
      <c r="AU137" s="147" t="s">
        <v>84</v>
      </c>
      <c r="AY137" s="17" t="s">
        <v>195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84</v>
      </c>
      <c r="BK137" s="148">
        <f t="shared" si="9"/>
        <v>0</v>
      </c>
      <c r="BL137" s="17" t="s">
        <v>202</v>
      </c>
      <c r="BM137" s="147" t="s">
        <v>1815</v>
      </c>
    </row>
    <row r="138" spans="2:65" s="1" customFormat="1" ht="16.5" customHeight="1">
      <c r="B138" s="32"/>
      <c r="C138" s="136" t="s">
        <v>253</v>
      </c>
      <c r="D138" s="136" t="s">
        <v>197</v>
      </c>
      <c r="E138" s="137" t="s">
        <v>1736</v>
      </c>
      <c r="F138" s="138" t="s">
        <v>1816</v>
      </c>
      <c r="G138" s="139" t="s">
        <v>329</v>
      </c>
      <c r="H138" s="140">
        <v>60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202</v>
      </c>
      <c r="AT138" s="147" t="s">
        <v>197</v>
      </c>
      <c r="AU138" s="147" t="s">
        <v>84</v>
      </c>
      <c r="AY138" s="17" t="s">
        <v>195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84</v>
      </c>
      <c r="BK138" s="148">
        <f t="shared" si="9"/>
        <v>0</v>
      </c>
      <c r="BL138" s="17" t="s">
        <v>202</v>
      </c>
      <c r="BM138" s="147" t="s">
        <v>1817</v>
      </c>
    </row>
    <row r="139" spans="2:65" s="1" customFormat="1" ht="16.5" customHeight="1">
      <c r="B139" s="32"/>
      <c r="C139" s="136" t="s">
        <v>257</v>
      </c>
      <c r="D139" s="136" t="s">
        <v>197</v>
      </c>
      <c r="E139" s="137" t="s">
        <v>1739</v>
      </c>
      <c r="F139" s="138" t="s">
        <v>1818</v>
      </c>
      <c r="G139" s="139" t="s">
        <v>329</v>
      </c>
      <c r="H139" s="140">
        <v>310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202</v>
      </c>
      <c r="AT139" s="147" t="s">
        <v>197</v>
      </c>
      <c r="AU139" s="147" t="s">
        <v>84</v>
      </c>
      <c r="AY139" s="17" t="s">
        <v>195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84</v>
      </c>
      <c r="BK139" s="148">
        <f t="shared" si="9"/>
        <v>0</v>
      </c>
      <c r="BL139" s="17" t="s">
        <v>202</v>
      </c>
      <c r="BM139" s="147" t="s">
        <v>1819</v>
      </c>
    </row>
    <row r="140" spans="2:65" s="1" customFormat="1" ht="16.5" customHeight="1">
      <c r="B140" s="32"/>
      <c r="C140" s="136" t="s">
        <v>262</v>
      </c>
      <c r="D140" s="136" t="s">
        <v>197</v>
      </c>
      <c r="E140" s="137" t="s">
        <v>1743</v>
      </c>
      <c r="F140" s="138" t="s">
        <v>1820</v>
      </c>
      <c r="G140" s="139" t="s">
        <v>329</v>
      </c>
      <c r="H140" s="140">
        <v>5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42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202</v>
      </c>
      <c r="AT140" s="147" t="s">
        <v>197</v>
      </c>
      <c r="AU140" s="147" t="s">
        <v>84</v>
      </c>
      <c r="AY140" s="17" t="s">
        <v>195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84</v>
      </c>
      <c r="BK140" s="148">
        <f t="shared" si="9"/>
        <v>0</v>
      </c>
      <c r="BL140" s="17" t="s">
        <v>202</v>
      </c>
      <c r="BM140" s="147" t="s">
        <v>1821</v>
      </c>
    </row>
    <row r="141" spans="2:65" s="11" customFormat="1" ht="25.95" customHeight="1">
      <c r="B141" s="124"/>
      <c r="D141" s="125" t="s">
        <v>76</v>
      </c>
      <c r="E141" s="126" t="s">
        <v>1700</v>
      </c>
      <c r="F141" s="126" t="s">
        <v>1822</v>
      </c>
      <c r="I141" s="127"/>
      <c r="J141" s="128">
        <f>BK141</f>
        <v>0</v>
      </c>
      <c r="L141" s="124"/>
      <c r="M141" s="129"/>
      <c r="P141" s="130">
        <f>SUM(P142:P146)</f>
        <v>0</v>
      </c>
      <c r="R141" s="130">
        <f>SUM(R142:R146)</f>
        <v>0</v>
      </c>
      <c r="T141" s="131">
        <f>SUM(T142:T146)</f>
        <v>0</v>
      </c>
      <c r="AR141" s="125" t="s">
        <v>84</v>
      </c>
      <c r="AT141" s="132" t="s">
        <v>76</v>
      </c>
      <c r="AU141" s="132" t="s">
        <v>77</v>
      </c>
      <c r="AY141" s="125" t="s">
        <v>195</v>
      </c>
      <c r="BK141" s="133">
        <f>SUM(BK142:BK146)</f>
        <v>0</v>
      </c>
    </row>
    <row r="142" spans="2:65" s="1" customFormat="1" ht="16.5" customHeight="1">
      <c r="B142" s="32"/>
      <c r="C142" s="136" t="s">
        <v>270</v>
      </c>
      <c r="D142" s="136" t="s">
        <v>197</v>
      </c>
      <c r="E142" s="137" t="s">
        <v>1746</v>
      </c>
      <c r="F142" s="138" t="s">
        <v>1823</v>
      </c>
      <c r="G142" s="139" t="s">
        <v>523</v>
      </c>
      <c r="H142" s="140">
        <v>1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42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202</v>
      </c>
      <c r="AT142" s="147" t="s">
        <v>197</v>
      </c>
      <c r="AU142" s="147" t="s">
        <v>84</v>
      </c>
      <c r="AY142" s="17" t="s">
        <v>195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84</v>
      </c>
      <c r="BK142" s="148">
        <f>ROUND(I142*H142,2)</f>
        <v>0</v>
      </c>
      <c r="BL142" s="17" t="s">
        <v>202</v>
      </c>
      <c r="BM142" s="147" t="s">
        <v>1824</v>
      </c>
    </row>
    <row r="143" spans="2:65" s="1" customFormat="1" ht="16.5" customHeight="1">
      <c r="B143" s="32"/>
      <c r="C143" s="136" t="s">
        <v>287</v>
      </c>
      <c r="D143" s="136" t="s">
        <v>197</v>
      </c>
      <c r="E143" s="137" t="s">
        <v>1750</v>
      </c>
      <c r="F143" s="138" t="s">
        <v>1825</v>
      </c>
      <c r="G143" s="139" t="s">
        <v>523</v>
      </c>
      <c r="H143" s="140">
        <v>1</v>
      </c>
      <c r="I143" s="141"/>
      <c r="J143" s="142">
        <f>ROUND(I143*H143,2)</f>
        <v>0</v>
      </c>
      <c r="K143" s="138" t="s">
        <v>1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202</v>
      </c>
      <c r="AT143" s="147" t="s">
        <v>197</v>
      </c>
      <c r="AU143" s="147" t="s">
        <v>84</v>
      </c>
      <c r="AY143" s="17" t="s">
        <v>195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84</v>
      </c>
      <c r="BK143" s="148">
        <f>ROUND(I143*H143,2)</f>
        <v>0</v>
      </c>
      <c r="BL143" s="17" t="s">
        <v>202</v>
      </c>
      <c r="BM143" s="147" t="s">
        <v>1826</v>
      </c>
    </row>
    <row r="144" spans="2:65" s="1" customFormat="1" ht="16.5" customHeight="1">
      <c r="B144" s="32"/>
      <c r="C144" s="136" t="s">
        <v>8</v>
      </c>
      <c r="D144" s="136" t="s">
        <v>197</v>
      </c>
      <c r="E144" s="137" t="s">
        <v>1753</v>
      </c>
      <c r="F144" s="138" t="s">
        <v>1827</v>
      </c>
      <c r="G144" s="139" t="s">
        <v>523</v>
      </c>
      <c r="H144" s="140">
        <v>7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202</v>
      </c>
      <c r="AT144" s="147" t="s">
        <v>197</v>
      </c>
      <c r="AU144" s="147" t="s">
        <v>84</v>
      </c>
      <c r="AY144" s="17" t="s">
        <v>195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84</v>
      </c>
      <c r="BK144" s="148">
        <f>ROUND(I144*H144,2)</f>
        <v>0</v>
      </c>
      <c r="BL144" s="17" t="s">
        <v>202</v>
      </c>
      <c r="BM144" s="147" t="s">
        <v>1828</v>
      </c>
    </row>
    <row r="145" spans="2:65" s="1" customFormat="1" ht="16.5" customHeight="1">
      <c r="B145" s="32"/>
      <c r="C145" s="136" t="s">
        <v>300</v>
      </c>
      <c r="D145" s="136" t="s">
        <v>197</v>
      </c>
      <c r="E145" s="137" t="s">
        <v>1756</v>
      </c>
      <c r="F145" s="138" t="s">
        <v>1829</v>
      </c>
      <c r="G145" s="139" t="s">
        <v>523</v>
      </c>
      <c r="H145" s="140">
        <v>1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84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1830</v>
      </c>
    </row>
    <row r="146" spans="2:65" s="1" customFormat="1" ht="16.5" customHeight="1">
      <c r="B146" s="32"/>
      <c r="C146" s="136" t="s">
        <v>306</v>
      </c>
      <c r="D146" s="136" t="s">
        <v>197</v>
      </c>
      <c r="E146" s="137" t="s">
        <v>1762</v>
      </c>
      <c r="F146" s="138" t="s">
        <v>1831</v>
      </c>
      <c r="G146" s="139" t="s">
        <v>523</v>
      </c>
      <c r="H146" s="140">
        <v>1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42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202</v>
      </c>
      <c r="AT146" s="147" t="s">
        <v>197</v>
      </c>
      <c r="AU146" s="147" t="s">
        <v>84</v>
      </c>
      <c r="AY146" s="17" t="s">
        <v>195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84</v>
      </c>
      <c r="BK146" s="148">
        <f>ROUND(I146*H146,2)</f>
        <v>0</v>
      </c>
      <c r="BL146" s="17" t="s">
        <v>202</v>
      </c>
      <c r="BM146" s="147" t="s">
        <v>1832</v>
      </c>
    </row>
    <row r="147" spans="2:65" s="11" customFormat="1" ht="25.95" customHeight="1">
      <c r="B147" s="124"/>
      <c r="D147" s="125" t="s">
        <v>76</v>
      </c>
      <c r="E147" s="126" t="s">
        <v>1709</v>
      </c>
      <c r="F147" s="126" t="s">
        <v>1833</v>
      </c>
      <c r="I147" s="127"/>
      <c r="J147" s="128">
        <f>BK147</f>
        <v>0</v>
      </c>
      <c r="L147" s="124"/>
      <c r="M147" s="129"/>
      <c r="P147" s="130">
        <f>SUM(P148:P149)</f>
        <v>0</v>
      </c>
      <c r="R147" s="130">
        <f>SUM(R148:R149)</f>
        <v>0</v>
      </c>
      <c r="T147" s="131">
        <f>SUM(T148:T149)</f>
        <v>0</v>
      </c>
      <c r="AR147" s="125" t="s">
        <v>84</v>
      </c>
      <c r="AT147" s="132" t="s">
        <v>76</v>
      </c>
      <c r="AU147" s="132" t="s">
        <v>77</v>
      </c>
      <c r="AY147" s="125" t="s">
        <v>195</v>
      </c>
      <c r="BK147" s="133">
        <f>SUM(BK148:BK149)</f>
        <v>0</v>
      </c>
    </row>
    <row r="148" spans="2:65" s="1" customFormat="1" ht="16.5" customHeight="1">
      <c r="B148" s="32"/>
      <c r="C148" s="136" t="s">
        <v>311</v>
      </c>
      <c r="D148" s="136" t="s">
        <v>197</v>
      </c>
      <c r="E148" s="137" t="s">
        <v>1765</v>
      </c>
      <c r="F148" s="138" t="s">
        <v>1834</v>
      </c>
      <c r="G148" s="139" t="s">
        <v>523</v>
      </c>
      <c r="H148" s="140">
        <v>75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202</v>
      </c>
      <c r="AT148" s="147" t="s">
        <v>197</v>
      </c>
      <c r="AU148" s="147" t="s">
        <v>84</v>
      </c>
      <c r="AY148" s="17" t="s">
        <v>195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84</v>
      </c>
      <c r="BK148" s="148">
        <f>ROUND(I148*H148,2)</f>
        <v>0</v>
      </c>
      <c r="BL148" s="17" t="s">
        <v>202</v>
      </c>
      <c r="BM148" s="147" t="s">
        <v>1835</v>
      </c>
    </row>
    <row r="149" spans="2:65" s="1" customFormat="1" ht="16.5" customHeight="1">
      <c r="B149" s="32"/>
      <c r="C149" s="136" t="s">
        <v>317</v>
      </c>
      <c r="D149" s="136" t="s">
        <v>197</v>
      </c>
      <c r="E149" s="137" t="s">
        <v>1768</v>
      </c>
      <c r="F149" s="138" t="s">
        <v>1836</v>
      </c>
      <c r="G149" s="139" t="s">
        <v>523</v>
      </c>
      <c r="H149" s="140">
        <v>350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42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202</v>
      </c>
      <c r="AT149" s="147" t="s">
        <v>197</v>
      </c>
      <c r="AU149" s="147" t="s">
        <v>84</v>
      </c>
      <c r="AY149" s="17" t="s">
        <v>195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84</v>
      </c>
      <c r="BK149" s="148">
        <f>ROUND(I149*H149,2)</f>
        <v>0</v>
      </c>
      <c r="BL149" s="17" t="s">
        <v>202</v>
      </c>
      <c r="BM149" s="147" t="s">
        <v>1837</v>
      </c>
    </row>
    <row r="150" spans="2:65" s="11" customFormat="1" ht="25.95" customHeight="1">
      <c r="B150" s="124"/>
      <c r="D150" s="125" t="s">
        <v>76</v>
      </c>
      <c r="E150" s="126" t="s">
        <v>1720</v>
      </c>
      <c r="F150" s="126" t="s">
        <v>1838</v>
      </c>
      <c r="I150" s="127"/>
      <c r="J150" s="128">
        <f>BK150</f>
        <v>0</v>
      </c>
      <c r="L150" s="124"/>
      <c r="M150" s="129"/>
      <c r="P150" s="130">
        <f>SUM(P151:P153)</f>
        <v>0</v>
      </c>
      <c r="R150" s="130">
        <f>SUM(R151:R153)</f>
        <v>0</v>
      </c>
      <c r="T150" s="131">
        <f>SUM(T151:T153)</f>
        <v>0</v>
      </c>
      <c r="AR150" s="125" t="s">
        <v>84</v>
      </c>
      <c r="AT150" s="132" t="s">
        <v>76</v>
      </c>
      <c r="AU150" s="132" t="s">
        <v>77</v>
      </c>
      <c r="AY150" s="125" t="s">
        <v>195</v>
      </c>
      <c r="BK150" s="133">
        <f>SUM(BK151:BK153)</f>
        <v>0</v>
      </c>
    </row>
    <row r="151" spans="2:65" s="1" customFormat="1" ht="24.15" customHeight="1">
      <c r="B151" s="32"/>
      <c r="C151" s="136" t="s">
        <v>321</v>
      </c>
      <c r="D151" s="136" t="s">
        <v>197</v>
      </c>
      <c r="E151" s="137" t="s">
        <v>1771</v>
      </c>
      <c r="F151" s="138" t="s">
        <v>1839</v>
      </c>
      <c r="G151" s="139" t="s">
        <v>329</v>
      </c>
      <c r="H151" s="140">
        <v>105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202</v>
      </c>
      <c r="AT151" s="147" t="s">
        <v>197</v>
      </c>
      <c r="AU151" s="147" t="s">
        <v>84</v>
      </c>
      <c r="AY151" s="17" t="s">
        <v>195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84</v>
      </c>
      <c r="BK151" s="148">
        <f>ROUND(I151*H151,2)</f>
        <v>0</v>
      </c>
      <c r="BL151" s="17" t="s">
        <v>202</v>
      </c>
      <c r="BM151" s="147" t="s">
        <v>1840</v>
      </c>
    </row>
    <row r="152" spans="2:65" s="1" customFormat="1" ht="16.5" customHeight="1">
      <c r="B152" s="32"/>
      <c r="C152" s="136" t="s">
        <v>7</v>
      </c>
      <c r="D152" s="136" t="s">
        <v>197</v>
      </c>
      <c r="E152" s="137" t="s">
        <v>1774</v>
      </c>
      <c r="F152" s="138" t="s">
        <v>1779</v>
      </c>
      <c r="G152" s="139" t="s">
        <v>329</v>
      </c>
      <c r="H152" s="140">
        <v>320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202</v>
      </c>
      <c r="AT152" s="147" t="s">
        <v>197</v>
      </c>
      <c r="AU152" s="147" t="s">
        <v>84</v>
      </c>
      <c r="AY152" s="17" t="s">
        <v>195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84</v>
      </c>
      <c r="BK152" s="148">
        <f>ROUND(I152*H152,2)</f>
        <v>0</v>
      </c>
      <c r="BL152" s="17" t="s">
        <v>202</v>
      </c>
      <c r="BM152" s="147" t="s">
        <v>1841</v>
      </c>
    </row>
    <row r="153" spans="2:65" s="1" customFormat="1" ht="16.5" customHeight="1">
      <c r="B153" s="32"/>
      <c r="C153" s="136" t="s">
        <v>333</v>
      </c>
      <c r="D153" s="136" t="s">
        <v>197</v>
      </c>
      <c r="E153" s="137" t="s">
        <v>1778</v>
      </c>
      <c r="F153" s="138" t="s">
        <v>1842</v>
      </c>
      <c r="G153" s="139" t="s">
        <v>329</v>
      </c>
      <c r="H153" s="140">
        <v>20</v>
      </c>
      <c r="I153" s="141"/>
      <c r="J153" s="142">
        <f>ROUND(I153*H153,2)</f>
        <v>0</v>
      </c>
      <c r="K153" s="138" t="s">
        <v>1</v>
      </c>
      <c r="L153" s="32"/>
      <c r="M153" s="143" t="s">
        <v>1</v>
      </c>
      <c r="N153" s="144" t="s">
        <v>42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202</v>
      </c>
      <c r="AT153" s="147" t="s">
        <v>197</v>
      </c>
      <c r="AU153" s="147" t="s">
        <v>84</v>
      </c>
      <c r="AY153" s="17" t="s">
        <v>195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84</v>
      </c>
      <c r="BK153" s="148">
        <f>ROUND(I153*H153,2)</f>
        <v>0</v>
      </c>
      <c r="BL153" s="17" t="s">
        <v>202</v>
      </c>
      <c r="BM153" s="147" t="s">
        <v>1843</v>
      </c>
    </row>
    <row r="154" spans="2:65" s="11" customFormat="1" ht="25.95" customHeight="1">
      <c r="B154" s="124"/>
      <c r="D154" s="125" t="s">
        <v>76</v>
      </c>
      <c r="E154" s="126" t="s">
        <v>1734</v>
      </c>
      <c r="F154" s="126" t="s">
        <v>1844</v>
      </c>
      <c r="I154" s="127"/>
      <c r="J154" s="128">
        <f>BK154</f>
        <v>0</v>
      </c>
      <c r="L154" s="124"/>
      <c r="M154" s="129"/>
      <c r="P154" s="130">
        <f>SUM(P155:P168)</f>
        <v>0</v>
      </c>
      <c r="R154" s="130">
        <f>SUM(R155:R168)</f>
        <v>0</v>
      </c>
      <c r="T154" s="131">
        <f>SUM(T155:T168)</f>
        <v>0</v>
      </c>
      <c r="AR154" s="125" t="s">
        <v>84</v>
      </c>
      <c r="AT154" s="132" t="s">
        <v>76</v>
      </c>
      <c r="AU154" s="132" t="s">
        <v>77</v>
      </c>
      <c r="AY154" s="125" t="s">
        <v>195</v>
      </c>
      <c r="BK154" s="133">
        <f>SUM(BK155:BK168)</f>
        <v>0</v>
      </c>
    </row>
    <row r="155" spans="2:65" s="1" customFormat="1" ht="16.5" customHeight="1">
      <c r="B155" s="32"/>
      <c r="C155" s="136" t="s">
        <v>340</v>
      </c>
      <c r="D155" s="136" t="s">
        <v>197</v>
      </c>
      <c r="E155" s="137" t="s">
        <v>1781</v>
      </c>
      <c r="F155" s="138" t="s">
        <v>1845</v>
      </c>
      <c r="G155" s="139" t="s">
        <v>523</v>
      </c>
      <c r="H155" s="140">
        <v>2</v>
      </c>
      <c r="I155" s="141"/>
      <c r="J155" s="142">
        <f t="shared" ref="J155:J168" si="10">ROUND(I155*H155,2)</f>
        <v>0</v>
      </c>
      <c r="K155" s="138" t="s">
        <v>1</v>
      </c>
      <c r="L155" s="32"/>
      <c r="M155" s="143" t="s">
        <v>1</v>
      </c>
      <c r="N155" s="144" t="s">
        <v>42</v>
      </c>
      <c r="P155" s="145">
        <f t="shared" ref="P155:P168" si="11">O155*H155</f>
        <v>0</v>
      </c>
      <c r="Q155" s="145">
        <v>0</v>
      </c>
      <c r="R155" s="145">
        <f t="shared" ref="R155:R168" si="12">Q155*H155</f>
        <v>0</v>
      </c>
      <c r="S155" s="145">
        <v>0</v>
      </c>
      <c r="T155" s="146">
        <f t="shared" ref="T155:T168" si="13">S155*H155</f>
        <v>0</v>
      </c>
      <c r="AR155" s="147" t="s">
        <v>202</v>
      </c>
      <c r="AT155" s="147" t="s">
        <v>197</v>
      </c>
      <c r="AU155" s="147" t="s">
        <v>84</v>
      </c>
      <c r="AY155" s="17" t="s">
        <v>195</v>
      </c>
      <c r="BE155" s="148">
        <f t="shared" ref="BE155:BE168" si="14">IF(N155="základní",J155,0)</f>
        <v>0</v>
      </c>
      <c r="BF155" s="148">
        <f t="shared" ref="BF155:BF168" si="15">IF(N155="snížená",J155,0)</f>
        <v>0</v>
      </c>
      <c r="BG155" s="148">
        <f t="shared" ref="BG155:BG168" si="16">IF(N155="zákl. přenesená",J155,0)</f>
        <v>0</v>
      </c>
      <c r="BH155" s="148">
        <f t="shared" ref="BH155:BH168" si="17">IF(N155="sníž. přenesená",J155,0)</f>
        <v>0</v>
      </c>
      <c r="BI155" s="148">
        <f t="shared" ref="BI155:BI168" si="18">IF(N155="nulová",J155,0)</f>
        <v>0</v>
      </c>
      <c r="BJ155" s="17" t="s">
        <v>84</v>
      </c>
      <c r="BK155" s="148">
        <f t="shared" ref="BK155:BK168" si="19">ROUND(I155*H155,2)</f>
        <v>0</v>
      </c>
      <c r="BL155" s="17" t="s">
        <v>202</v>
      </c>
      <c r="BM155" s="147" t="s">
        <v>1846</v>
      </c>
    </row>
    <row r="156" spans="2:65" s="1" customFormat="1" ht="16.5" customHeight="1">
      <c r="B156" s="32"/>
      <c r="C156" s="136" t="s">
        <v>346</v>
      </c>
      <c r="D156" s="136" t="s">
        <v>197</v>
      </c>
      <c r="E156" s="137" t="s">
        <v>1783</v>
      </c>
      <c r="F156" s="138" t="s">
        <v>1847</v>
      </c>
      <c r="G156" s="139" t="s">
        <v>523</v>
      </c>
      <c r="H156" s="140">
        <v>4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42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202</v>
      </c>
      <c r="AT156" s="147" t="s">
        <v>197</v>
      </c>
      <c r="AU156" s="147" t="s">
        <v>84</v>
      </c>
      <c r="AY156" s="17" t="s">
        <v>195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84</v>
      </c>
      <c r="BK156" s="148">
        <f t="shared" si="19"/>
        <v>0</v>
      </c>
      <c r="BL156" s="17" t="s">
        <v>202</v>
      </c>
      <c r="BM156" s="147" t="s">
        <v>1848</v>
      </c>
    </row>
    <row r="157" spans="2:65" s="1" customFormat="1" ht="16.5" customHeight="1">
      <c r="B157" s="32"/>
      <c r="C157" s="136" t="s">
        <v>352</v>
      </c>
      <c r="D157" s="136" t="s">
        <v>197</v>
      </c>
      <c r="E157" s="137" t="s">
        <v>1849</v>
      </c>
      <c r="F157" s="138" t="s">
        <v>1850</v>
      </c>
      <c r="G157" s="139" t="s">
        <v>329</v>
      </c>
      <c r="H157" s="140">
        <v>205</v>
      </c>
      <c r="I157" s="141"/>
      <c r="J157" s="142">
        <f t="shared" si="10"/>
        <v>0</v>
      </c>
      <c r="K157" s="138" t="s">
        <v>1</v>
      </c>
      <c r="L157" s="32"/>
      <c r="M157" s="143" t="s">
        <v>1</v>
      </c>
      <c r="N157" s="144" t="s">
        <v>42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202</v>
      </c>
      <c r="AT157" s="147" t="s">
        <v>197</v>
      </c>
      <c r="AU157" s="147" t="s">
        <v>84</v>
      </c>
      <c r="AY157" s="17" t="s">
        <v>195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84</v>
      </c>
      <c r="BK157" s="148">
        <f t="shared" si="19"/>
        <v>0</v>
      </c>
      <c r="BL157" s="17" t="s">
        <v>202</v>
      </c>
      <c r="BM157" s="147" t="s">
        <v>1851</v>
      </c>
    </row>
    <row r="158" spans="2:65" s="1" customFormat="1" ht="16.5" customHeight="1">
      <c r="B158" s="32"/>
      <c r="C158" s="136" t="s">
        <v>206</v>
      </c>
      <c r="D158" s="136" t="s">
        <v>197</v>
      </c>
      <c r="E158" s="137" t="s">
        <v>1852</v>
      </c>
      <c r="F158" s="138" t="s">
        <v>1853</v>
      </c>
      <c r="G158" s="139" t="s">
        <v>523</v>
      </c>
      <c r="H158" s="140">
        <v>120</v>
      </c>
      <c r="I158" s="141"/>
      <c r="J158" s="142">
        <f t="shared" si="10"/>
        <v>0</v>
      </c>
      <c r="K158" s="138" t="s">
        <v>1</v>
      </c>
      <c r="L158" s="32"/>
      <c r="M158" s="143" t="s">
        <v>1</v>
      </c>
      <c r="N158" s="144" t="s">
        <v>42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202</v>
      </c>
      <c r="AT158" s="147" t="s">
        <v>197</v>
      </c>
      <c r="AU158" s="147" t="s">
        <v>84</v>
      </c>
      <c r="AY158" s="17" t="s">
        <v>195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7" t="s">
        <v>84</v>
      </c>
      <c r="BK158" s="148">
        <f t="shared" si="19"/>
        <v>0</v>
      </c>
      <c r="BL158" s="17" t="s">
        <v>202</v>
      </c>
      <c r="BM158" s="147" t="s">
        <v>1854</v>
      </c>
    </row>
    <row r="159" spans="2:65" s="1" customFormat="1" ht="16.5" customHeight="1">
      <c r="B159" s="32"/>
      <c r="C159" s="136" t="s">
        <v>369</v>
      </c>
      <c r="D159" s="136" t="s">
        <v>197</v>
      </c>
      <c r="E159" s="137" t="s">
        <v>1855</v>
      </c>
      <c r="F159" s="138" t="s">
        <v>1856</v>
      </c>
      <c r="G159" s="139" t="s">
        <v>523</v>
      </c>
      <c r="H159" s="140">
        <v>45</v>
      </c>
      <c r="I159" s="141"/>
      <c r="J159" s="142">
        <f t="shared" si="10"/>
        <v>0</v>
      </c>
      <c r="K159" s="138" t="s">
        <v>1</v>
      </c>
      <c r="L159" s="32"/>
      <c r="M159" s="143" t="s">
        <v>1</v>
      </c>
      <c r="N159" s="144" t="s">
        <v>42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202</v>
      </c>
      <c r="AT159" s="147" t="s">
        <v>197</v>
      </c>
      <c r="AU159" s="147" t="s">
        <v>84</v>
      </c>
      <c r="AY159" s="17" t="s">
        <v>195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7" t="s">
        <v>84</v>
      </c>
      <c r="BK159" s="148">
        <f t="shared" si="19"/>
        <v>0</v>
      </c>
      <c r="BL159" s="17" t="s">
        <v>202</v>
      </c>
      <c r="BM159" s="147" t="s">
        <v>1857</v>
      </c>
    </row>
    <row r="160" spans="2:65" s="1" customFormat="1" ht="16.5" customHeight="1">
      <c r="B160" s="32"/>
      <c r="C160" s="136" t="s">
        <v>373</v>
      </c>
      <c r="D160" s="136" t="s">
        <v>197</v>
      </c>
      <c r="E160" s="137" t="s">
        <v>1858</v>
      </c>
      <c r="F160" s="138" t="s">
        <v>1859</v>
      </c>
      <c r="G160" s="139" t="s">
        <v>523</v>
      </c>
      <c r="H160" s="140">
        <v>16</v>
      </c>
      <c r="I160" s="141"/>
      <c r="J160" s="142">
        <f t="shared" si="10"/>
        <v>0</v>
      </c>
      <c r="K160" s="138" t="s">
        <v>1</v>
      </c>
      <c r="L160" s="32"/>
      <c r="M160" s="143" t="s">
        <v>1</v>
      </c>
      <c r="N160" s="144" t="s">
        <v>42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202</v>
      </c>
      <c r="AT160" s="147" t="s">
        <v>197</v>
      </c>
      <c r="AU160" s="147" t="s">
        <v>84</v>
      </c>
      <c r="AY160" s="17" t="s">
        <v>195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7" t="s">
        <v>84</v>
      </c>
      <c r="BK160" s="148">
        <f t="shared" si="19"/>
        <v>0</v>
      </c>
      <c r="BL160" s="17" t="s">
        <v>202</v>
      </c>
      <c r="BM160" s="147" t="s">
        <v>1860</v>
      </c>
    </row>
    <row r="161" spans="2:65" s="1" customFormat="1" ht="21.75" customHeight="1">
      <c r="B161" s="32"/>
      <c r="C161" s="136" t="s">
        <v>378</v>
      </c>
      <c r="D161" s="136" t="s">
        <v>197</v>
      </c>
      <c r="E161" s="137" t="s">
        <v>1861</v>
      </c>
      <c r="F161" s="138" t="s">
        <v>1862</v>
      </c>
      <c r="G161" s="139" t="s">
        <v>523</v>
      </c>
      <c r="H161" s="140">
        <v>32</v>
      </c>
      <c r="I161" s="141"/>
      <c r="J161" s="142">
        <f t="shared" si="10"/>
        <v>0</v>
      </c>
      <c r="K161" s="138" t="s">
        <v>1</v>
      </c>
      <c r="L161" s="32"/>
      <c r="M161" s="143" t="s">
        <v>1</v>
      </c>
      <c r="N161" s="144" t="s">
        <v>42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202</v>
      </c>
      <c r="AT161" s="147" t="s">
        <v>197</v>
      </c>
      <c r="AU161" s="147" t="s">
        <v>84</v>
      </c>
      <c r="AY161" s="17" t="s">
        <v>195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7" t="s">
        <v>84</v>
      </c>
      <c r="BK161" s="148">
        <f t="shared" si="19"/>
        <v>0</v>
      </c>
      <c r="BL161" s="17" t="s">
        <v>202</v>
      </c>
      <c r="BM161" s="147" t="s">
        <v>1863</v>
      </c>
    </row>
    <row r="162" spans="2:65" s="1" customFormat="1" ht="16.5" customHeight="1">
      <c r="B162" s="32"/>
      <c r="C162" s="136" t="s">
        <v>383</v>
      </c>
      <c r="D162" s="136" t="s">
        <v>197</v>
      </c>
      <c r="E162" s="137" t="s">
        <v>1864</v>
      </c>
      <c r="F162" s="138" t="s">
        <v>1865</v>
      </c>
      <c r="G162" s="139" t="s">
        <v>523</v>
      </c>
      <c r="H162" s="140">
        <v>16</v>
      </c>
      <c r="I162" s="141"/>
      <c r="J162" s="142">
        <f t="shared" si="10"/>
        <v>0</v>
      </c>
      <c r="K162" s="138" t="s">
        <v>1</v>
      </c>
      <c r="L162" s="32"/>
      <c r="M162" s="143" t="s">
        <v>1</v>
      </c>
      <c r="N162" s="144" t="s">
        <v>42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202</v>
      </c>
      <c r="AT162" s="147" t="s">
        <v>197</v>
      </c>
      <c r="AU162" s="147" t="s">
        <v>84</v>
      </c>
      <c r="AY162" s="17" t="s">
        <v>195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7" t="s">
        <v>84</v>
      </c>
      <c r="BK162" s="148">
        <f t="shared" si="19"/>
        <v>0</v>
      </c>
      <c r="BL162" s="17" t="s">
        <v>202</v>
      </c>
      <c r="BM162" s="147" t="s">
        <v>1866</v>
      </c>
    </row>
    <row r="163" spans="2:65" s="1" customFormat="1" ht="16.5" customHeight="1">
      <c r="B163" s="32"/>
      <c r="C163" s="136" t="s">
        <v>389</v>
      </c>
      <c r="D163" s="136" t="s">
        <v>197</v>
      </c>
      <c r="E163" s="137" t="s">
        <v>1867</v>
      </c>
      <c r="F163" s="138" t="s">
        <v>1868</v>
      </c>
      <c r="G163" s="139" t="s">
        <v>523</v>
      </c>
      <c r="H163" s="140">
        <v>12</v>
      </c>
      <c r="I163" s="141"/>
      <c r="J163" s="142">
        <f t="shared" si="10"/>
        <v>0</v>
      </c>
      <c r="K163" s="138" t="s">
        <v>1</v>
      </c>
      <c r="L163" s="32"/>
      <c r="M163" s="143" t="s">
        <v>1</v>
      </c>
      <c r="N163" s="144" t="s">
        <v>42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202</v>
      </c>
      <c r="AT163" s="147" t="s">
        <v>197</v>
      </c>
      <c r="AU163" s="147" t="s">
        <v>84</v>
      </c>
      <c r="AY163" s="17" t="s">
        <v>195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7" t="s">
        <v>84</v>
      </c>
      <c r="BK163" s="148">
        <f t="shared" si="19"/>
        <v>0</v>
      </c>
      <c r="BL163" s="17" t="s">
        <v>202</v>
      </c>
      <c r="BM163" s="147" t="s">
        <v>1869</v>
      </c>
    </row>
    <row r="164" spans="2:65" s="1" customFormat="1" ht="16.5" customHeight="1">
      <c r="B164" s="32"/>
      <c r="C164" s="136" t="s">
        <v>394</v>
      </c>
      <c r="D164" s="136" t="s">
        <v>197</v>
      </c>
      <c r="E164" s="137" t="s">
        <v>1870</v>
      </c>
      <c r="F164" s="138" t="s">
        <v>1871</v>
      </c>
      <c r="G164" s="139" t="s">
        <v>523</v>
      </c>
      <c r="H164" s="140">
        <v>2</v>
      </c>
      <c r="I164" s="141"/>
      <c r="J164" s="142">
        <f t="shared" si="10"/>
        <v>0</v>
      </c>
      <c r="K164" s="138" t="s">
        <v>1</v>
      </c>
      <c r="L164" s="32"/>
      <c r="M164" s="143" t="s">
        <v>1</v>
      </c>
      <c r="N164" s="144" t="s">
        <v>42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202</v>
      </c>
      <c r="AT164" s="147" t="s">
        <v>197</v>
      </c>
      <c r="AU164" s="147" t="s">
        <v>84</v>
      </c>
      <c r="AY164" s="17" t="s">
        <v>195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7" t="s">
        <v>84</v>
      </c>
      <c r="BK164" s="148">
        <f t="shared" si="19"/>
        <v>0</v>
      </c>
      <c r="BL164" s="17" t="s">
        <v>202</v>
      </c>
      <c r="BM164" s="147" t="s">
        <v>1872</v>
      </c>
    </row>
    <row r="165" spans="2:65" s="1" customFormat="1" ht="16.5" customHeight="1">
      <c r="B165" s="32"/>
      <c r="C165" s="136" t="s">
        <v>403</v>
      </c>
      <c r="D165" s="136" t="s">
        <v>197</v>
      </c>
      <c r="E165" s="137" t="s">
        <v>1873</v>
      </c>
      <c r="F165" s="138" t="s">
        <v>1874</v>
      </c>
      <c r="G165" s="139" t="s">
        <v>523</v>
      </c>
      <c r="H165" s="140">
        <v>9</v>
      </c>
      <c r="I165" s="141"/>
      <c r="J165" s="142">
        <f t="shared" si="10"/>
        <v>0</v>
      </c>
      <c r="K165" s="138" t="s">
        <v>1</v>
      </c>
      <c r="L165" s="32"/>
      <c r="M165" s="143" t="s">
        <v>1</v>
      </c>
      <c r="N165" s="144" t="s">
        <v>42</v>
      </c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202</v>
      </c>
      <c r="AT165" s="147" t="s">
        <v>197</v>
      </c>
      <c r="AU165" s="147" t="s">
        <v>84</v>
      </c>
      <c r="AY165" s="17" t="s">
        <v>195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7" t="s">
        <v>84</v>
      </c>
      <c r="BK165" s="148">
        <f t="shared" si="19"/>
        <v>0</v>
      </c>
      <c r="BL165" s="17" t="s">
        <v>202</v>
      </c>
      <c r="BM165" s="147" t="s">
        <v>1875</v>
      </c>
    </row>
    <row r="166" spans="2:65" s="1" customFormat="1" ht="16.5" customHeight="1">
      <c r="B166" s="32"/>
      <c r="C166" s="136" t="s">
        <v>409</v>
      </c>
      <c r="D166" s="136" t="s">
        <v>197</v>
      </c>
      <c r="E166" s="137" t="s">
        <v>1876</v>
      </c>
      <c r="F166" s="138" t="s">
        <v>1877</v>
      </c>
      <c r="G166" s="139" t="s">
        <v>1878</v>
      </c>
      <c r="H166" s="140">
        <v>80</v>
      </c>
      <c r="I166" s="141"/>
      <c r="J166" s="142">
        <f t="shared" si="10"/>
        <v>0</v>
      </c>
      <c r="K166" s="138" t="s">
        <v>1</v>
      </c>
      <c r="L166" s="32"/>
      <c r="M166" s="143" t="s">
        <v>1</v>
      </c>
      <c r="N166" s="144" t="s">
        <v>42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202</v>
      </c>
      <c r="AT166" s="147" t="s">
        <v>197</v>
      </c>
      <c r="AU166" s="147" t="s">
        <v>84</v>
      </c>
      <c r="AY166" s="17" t="s">
        <v>195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7" t="s">
        <v>84</v>
      </c>
      <c r="BK166" s="148">
        <f t="shared" si="19"/>
        <v>0</v>
      </c>
      <c r="BL166" s="17" t="s">
        <v>202</v>
      </c>
      <c r="BM166" s="147" t="s">
        <v>1879</v>
      </c>
    </row>
    <row r="167" spans="2:65" s="1" customFormat="1" ht="16.5" customHeight="1">
      <c r="B167" s="32"/>
      <c r="C167" s="136" t="s">
        <v>416</v>
      </c>
      <c r="D167" s="136" t="s">
        <v>197</v>
      </c>
      <c r="E167" s="137" t="s">
        <v>1880</v>
      </c>
      <c r="F167" s="138" t="s">
        <v>1881</v>
      </c>
      <c r="G167" s="139" t="s">
        <v>561</v>
      </c>
      <c r="H167" s="140">
        <v>85</v>
      </c>
      <c r="I167" s="141"/>
      <c r="J167" s="142">
        <f t="shared" si="10"/>
        <v>0</v>
      </c>
      <c r="K167" s="138" t="s">
        <v>1</v>
      </c>
      <c r="L167" s="32"/>
      <c r="M167" s="143" t="s">
        <v>1</v>
      </c>
      <c r="N167" s="144" t="s">
        <v>42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202</v>
      </c>
      <c r="AT167" s="147" t="s">
        <v>197</v>
      </c>
      <c r="AU167" s="147" t="s">
        <v>84</v>
      </c>
      <c r="AY167" s="17" t="s">
        <v>195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7" t="s">
        <v>84</v>
      </c>
      <c r="BK167" s="148">
        <f t="shared" si="19"/>
        <v>0</v>
      </c>
      <c r="BL167" s="17" t="s">
        <v>202</v>
      </c>
      <c r="BM167" s="147" t="s">
        <v>1882</v>
      </c>
    </row>
    <row r="168" spans="2:65" s="1" customFormat="1" ht="16.5" customHeight="1">
      <c r="B168" s="32"/>
      <c r="C168" s="136" t="s">
        <v>423</v>
      </c>
      <c r="D168" s="136" t="s">
        <v>197</v>
      </c>
      <c r="E168" s="137" t="s">
        <v>1883</v>
      </c>
      <c r="F168" s="138" t="s">
        <v>1884</v>
      </c>
      <c r="G168" s="139" t="s">
        <v>432</v>
      </c>
      <c r="H168" s="140">
        <v>1</v>
      </c>
      <c r="I168" s="141"/>
      <c r="J168" s="142">
        <f t="shared" si="10"/>
        <v>0</v>
      </c>
      <c r="K168" s="138" t="s">
        <v>1</v>
      </c>
      <c r="L168" s="32"/>
      <c r="M168" s="143" t="s">
        <v>1</v>
      </c>
      <c r="N168" s="144" t="s">
        <v>42</v>
      </c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202</v>
      </c>
      <c r="AT168" s="147" t="s">
        <v>197</v>
      </c>
      <c r="AU168" s="147" t="s">
        <v>84</v>
      </c>
      <c r="AY168" s="17" t="s">
        <v>195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7" t="s">
        <v>84</v>
      </c>
      <c r="BK168" s="148">
        <f t="shared" si="19"/>
        <v>0</v>
      </c>
      <c r="BL168" s="17" t="s">
        <v>202</v>
      </c>
      <c r="BM168" s="147" t="s">
        <v>1885</v>
      </c>
    </row>
    <row r="169" spans="2:65" s="11" customFormat="1" ht="25.95" customHeight="1">
      <c r="B169" s="124"/>
      <c r="D169" s="125" t="s">
        <v>76</v>
      </c>
      <c r="E169" s="126" t="s">
        <v>1760</v>
      </c>
      <c r="F169" s="126" t="s">
        <v>1886</v>
      </c>
      <c r="I169" s="127"/>
      <c r="J169" s="128">
        <f>BK169</f>
        <v>0</v>
      </c>
      <c r="L169" s="124"/>
      <c r="M169" s="129"/>
      <c r="P169" s="130">
        <f>SUM(P170:P173)</f>
        <v>0</v>
      </c>
      <c r="R169" s="130">
        <f>SUM(R170:R173)</f>
        <v>0</v>
      </c>
      <c r="T169" s="131">
        <f>SUM(T170:T173)</f>
        <v>0</v>
      </c>
      <c r="AR169" s="125" t="s">
        <v>84</v>
      </c>
      <c r="AT169" s="132" t="s">
        <v>76</v>
      </c>
      <c r="AU169" s="132" t="s">
        <v>77</v>
      </c>
      <c r="AY169" s="125" t="s">
        <v>195</v>
      </c>
      <c r="BK169" s="133">
        <f>SUM(BK170:BK173)</f>
        <v>0</v>
      </c>
    </row>
    <row r="170" spans="2:65" s="1" customFormat="1" ht="24.15" customHeight="1">
      <c r="B170" s="32"/>
      <c r="C170" s="136" t="s">
        <v>429</v>
      </c>
      <c r="D170" s="136" t="s">
        <v>197</v>
      </c>
      <c r="E170" s="137" t="s">
        <v>1887</v>
      </c>
      <c r="F170" s="138" t="s">
        <v>1888</v>
      </c>
      <c r="G170" s="139" t="s">
        <v>523</v>
      </c>
      <c r="H170" s="140">
        <v>34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202</v>
      </c>
      <c r="AT170" s="147" t="s">
        <v>197</v>
      </c>
      <c r="AU170" s="147" t="s">
        <v>84</v>
      </c>
      <c r="AY170" s="17" t="s">
        <v>195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84</v>
      </c>
      <c r="BK170" s="148">
        <f>ROUND(I170*H170,2)</f>
        <v>0</v>
      </c>
      <c r="BL170" s="17" t="s">
        <v>202</v>
      </c>
      <c r="BM170" s="147" t="s">
        <v>1889</v>
      </c>
    </row>
    <row r="171" spans="2:65" s="1" customFormat="1" ht="16.5" customHeight="1">
      <c r="B171" s="32"/>
      <c r="C171" s="136" t="s">
        <v>436</v>
      </c>
      <c r="D171" s="136" t="s">
        <v>197</v>
      </c>
      <c r="E171" s="137" t="s">
        <v>1890</v>
      </c>
      <c r="F171" s="138" t="s">
        <v>1891</v>
      </c>
      <c r="G171" s="139" t="s">
        <v>1704</v>
      </c>
      <c r="H171" s="140">
        <v>28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42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202</v>
      </c>
      <c r="AT171" s="147" t="s">
        <v>197</v>
      </c>
      <c r="AU171" s="147" t="s">
        <v>84</v>
      </c>
      <c r="AY171" s="17" t="s">
        <v>195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84</v>
      </c>
      <c r="BK171" s="148">
        <f>ROUND(I171*H171,2)</f>
        <v>0</v>
      </c>
      <c r="BL171" s="17" t="s">
        <v>202</v>
      </c>
      <c r="BM171" s="147" t="s">
        <v>1892</v>
      </c>
    </row>
    <row r="172" spans="2:65" s="1" customFormat="1" ht="19.2">
      <c r="B172" s="32"/>
      <c r="D172" s="150" t="s">
        <v>251</v>
      </c>
      <c r="F172" s="170" t="s">
        <v>1893</v>
      </c>
      <c r="I172" s="171"/>
      <c r="L172" s="32"/>
      <c r="M172" s="172"/>
      <c r="T172" s="56"/>
      <c r="AT172" s="17" t="s">
        <v>251</v>
      </c>
      <c r="AU172" s="17" t="s">
        <v>84</v>
      </c>
    </row>
    <row r="173" spans="2:65" s="1" customFormat="1" ht="24.15" customHeight="1">
      <c r="B173" s="32"/>
      <c r="C173" s="136" t="s">
        <v>440</v>
      </c>
      <c r="D173" s="136" t="s">
        <v>197</v>
      </c>
      <c r="E173" s="137" t="s">
        <v>1894</v>
      </c>
      <c r="F173" s="138" t="s">
        <v>1895</v>
      </c>
      <c r="G173" s="139" t="s">
        <v>523</v>
      </c>
      <c r="H173" s="140">
        <v>6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42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202</v>
      </c>
      <c r="AT173" s="147" t="s">
        <v>197</v>
      </c>
      <c r="AU173" s="147" t="s">
        <v>84</v>
      </c>
      <c r="AY173" s="17" t="s">
        <v>195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84</v>
      </c>
      <c r="BK173" s="148">
        <f>ROUND(I173*H173,2)</f>
        <v>0</v>
      </c>
      <c r="BL173" s="17" t="s">
        <v>202</v>
      </c>
      <c r="BM173" s="147" t="s">
        <v>1896</v>
      </c>
    </row>
    <row r="174" spans="2:65" s="11" customFormat="1" ht="25.95" customHeight="1">
      <c r="B174" s="124"/>
      <c r="D174" s="125" t="s">
        <v>76</v>
      </c>
      <c r="E174" s="126" t="s">
        <v>1897</v>
      </c>
      <c r="F174" s="126" t="s">
        <v>1898</v>
      </c>
      <c r="I174" s="127"/>
      <c r="J174" s="128">
        <f>BK174</f>
        <v>0</v>
      </c>
      <c r="L174" s="124"/>
      <c r="M174" s="129"/>
      <c r="P174" s="130">
        <f>SUM(P175:P179)</f>
        <v>0</v>
      </c>
      <c r="R174" s="130">
        <f>SUM(R175:R179)</f>
        <v>0</v>
      </c>
      <c r="T174" s="131">
        <f>SUM(T175:T179)</f>
        <v>0</v>
      </c>
      <c r="AR174" s="125" t="s">
        <v>84</v>
      </c>
      <c r="AT174" s="132" t="s">
        <v>76</v>
      </c>
      <c r="AU174" s="132" t="s">
        <v>77</v>
      </c>
      <c r="AY174" s="125" t="s">
        <v>195</v>
      </c>
      <c r="BK174" s="133">
        <f>SUM(BK175:BK179)</f>
        <v>0</v>
      </c>
    </row>
    <row r="175" spans="2:65" s="1" customFormat="1" ht="24.15" customHeight="1">
      <c r="B175" s="32"/>
      <c r="C175" s="136" t="s">
        <v>267</v>
      </c>
      <c r="D175" s="136" t="s">
        <v>197</v>
      </c>
      <c r="E175" s="137" t="s">
        <v>1899</v>
      </c>
      <c r="F175" s="138" t="s">
        <v>1900</v>
      </c>
      <c r="G175" s="139" t="s">
        <v>1878</v>
      </c>
      <c r="H175" s="140">
        <v>4.5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202</v>
      </c>
      <c r="AT175" s="147" t="s">
        <v>197</v>
      </c>
      <c r="AU175" s="147" t="s">
        <v>84</v>
      </c>
      <c r="AY175" s="17" t="s">
        <v>195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84</v>
      </c>
      <c r="BK175" s="148">
        <f>ROUND(I175*H175,2)</f>
        <v>0</v>
      </c>
      <c r="BL175" s="17" t="s">
        <v>202</v>
      </c>
      <c r="BM175" s="147" t="s">
        <v>1901</v>
      </c>
    </row>
    <row r="176" spans="2:65" s="1" customFormat="1" ht="16.5" customHeight="1">
      <c r="B176" s="32"/>
      <c r="C176" s="136" t="s">
        <v>451</v>
      </c>
      <c r="D176" s="136" t="s">
        <v>197</v>
      </c>
      <c r="E176" s="137" t="s">
        <v>1902</v>
      </c>
      <c r="F176" s="138" t="s">
        <v>1903</v>
      </c>
      <c r="G176" s="139" t="s">
        <v>561</v>
      </c>
      <c r="H176" s="140">
        <v>90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42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202</v>
      </c>
      <c r="AT176" s="147" t="s">
        <v>197</v>
      </c>
      <c r="AU176" s="147" t="s">
        <v>84</v>
      </c>
      <c r="AY176" s="17" t="s">
        <v>195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84</v>
      </c>
      <c r="BK176" s="148">
        <f>ROUND(I176*H176,2)</f>
        <v>0</v>
      </c>
      <c r="BL176" s="17" t="s">
        <v>202</v>
      </c>
      <c r="BM176" s="147" t="s">
        <v>1904</v>
      </c>
    </row>
    <row r="177" spans="2:65" s="1" customFormat="1" ht="16.5" customHeight="1">
      <c r="B177" s="32"/>
      <c r="C177" s="136" t="s">
        <v>456</v>
      </c>
      <c r="D177" s="136" t="s">
        <v>197</v>
      </c>
      <c r="E177" s="137" t="s">
        <v>1905</v>
      </c>
      <c r="F177" s="138" t="s">
        <v>1881</v>
      </c>
      <c r="G177" s="139" t="s">
        <v>561</v>
      </c>
      <c r="H177" s="140">
        <v>240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42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202</v>
      </c>
      <c r="AT177" s="147" t="s">
        <v>197</v>
      </c>
      <c r="AU177" s="147" t="s">
        <v>84</v>
      </c>
      <c r="AY177" s="17" t="s">
        <v>195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84</v>
      </c>
      <c r="BK177" s="148">
        <f>ROUND(I177*H177,2)</f>
        <v>0</v>
      </c>
      <c r="BL177" s="17" t="s">
        <v>202</v>
      </c>
      <c r="BM177" s="147" t="s">
        <v>1906</v>
      </c>
    </row>
    <row r="178" spans="2:65" s="1" customFormat="1" ht="16.5" customHeight="1">
      <c r="B178" s="32"/>
      <c r="C178" s="136" t="s">
        <v>461</v>
      </c>
      <c r="D178" s="136" t="s">
        <v>197</v>
      </c>
      <c r="E178" s="137" t="s">
        <v>1907</v>
      </c>
      <c r="F178" s="138" t="s">
        <v>1908</v>
      </c>
      <c r="G178" s="139" t="s">
        <v>237</v>
      </c>
      <c r="H178" s="140">
        <v>4.5999999999999996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42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202</v>
      </c>
      <c r="AT178" s="147" t="s">
        <v>197</v>
      </c>
      <c r="AU178" s="147" t="s">
        <v>84</v>
      </c>
      <c r="AY178" s="17" t="s">
        <v>195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84</v>
      </c>
      <c r="BK178" s="148">
        <f>ROUND(I178*H178,2)</f>
        <v>0</v>
      </c>
      <c r="BL178" s="17" t="s">
        <v>202</v>
      </c>
      <c r="BM178" s="147" t="s">
        <v>1909</v>
      </c>
    </row>
    <row r="179" spans="2:65" s="1" customFormat="1" ht="16.5" customHeight="1">
      <c r="B179" s="32"/>
      <c r="C179" s="136" t="s">
        <v>467</v>
      </c>
      <c r="D179" s="136" t="s">
        <v>197</v>
      </c>
      <c r="E179" s="137" t="s">
        <v>1910</v>
      </c>
      <c r="F179" s="138" t="s">
        <v>1911</v>
      </c>
      <c r="G179" s="139" t="s">
        <v>561</v>
      </c>
      <c r="H179" s="140">
        <v>40</v>
      </c>
      <c r="I179" s="141"/>
      <c r="J179" s="142">
        <f>ROUND(I179*H179,2)</f>
        <v>0</v>
      </c>
      <c r="K179" s="138" t="s">
        <v>1</v>
      </c>
      <c r="L179" s="32"/>
      <c r="M179" s="193" t="s">
        <v>1</v>
      </c>
      <c r="N179" s="194" t="s">
        <v>42</v>
      </c>
      <c r="O179" s="195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AR179" s="147" t="s">
        <v>202</v>
      </c>
      <c r="AT179" s="147" t="s">
        <v>197</v>
      </c>
      <c r="AU179" s="147" t="s">
        <v>84</v>
      </c>
      <c r="AY179" s="17" t="s">
        <v>195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84</v>
      </c>
      <c r="BK179" s="148">
        <f>ROUND(I179*H179,2)</f>
        <v>0</v>
      </c>
      <c r="BL179" s="17" t="s">
        <v>202</v>
      </c>
      <c r="BM179" s="147" t="s">
        <v>1912</v>
      </c>
    </row>
    <row r="180" spans="2:65" s="1" customFormat="1" ht="6.9" customHeight="1"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2"/>
    </row>
  </sheetData>
  <sheetProtection algorithmName="SHA-512" hashValue="Y+JtJ3oq5YK9J9Z9VRNW2Oz5nwd8T/82qyx70OE5MacmJJsMCF7Ek3maQQ/EUJ9kt/8e9BD+UtmNjnqKLL+Ffw==" saltValue="nUaX67e9EejCDYBYfMNHe3jyof5fsZ1I0Bx4QGKziKbsEHvWiVvZVr/d7UBChmFaM+eUCyY7KenB9BJpYTXasg==" spinCount="100000" sheet="1" objects="1" scenarios="1" formatColumns="0" formatRows="0" autoFilter="0"/>
  <autoFilter ref="C126:K179" xr:uid="{00000000-0009-0000-0000-000007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1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7" t="s">
        <v>118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152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3" t="str">
        <f>'Rekapitulace stavby'!K6</f>
        <v>Rekonstrukce objektu garáží nákladních vozidel Trutnov</v>
      </c>
      <c r="F7" s="244"/>
      <c r="G7" s="244"/>
      <c r="H7" s="244"/>
      <c r="L7" s="20"/>
    </row>
    <row r="8" spans="2:46" ht="12" customHeight="1">
      <c r="B8" s="20"/>
      <c r="D8" s="27" t="s">
        <v>153</v>
      </c>
      <c r="L8" s="20"/>
    </row>
    <row r="9" spans="2:46" s="1" customFormat="1" ht="16.5" customHeight="1">
      <c r="B9" s="32"/>
      <c r="E9" s="243" t="s">
        <v>1913</v>
      </c>
      <c r="F9" s="245"/>
      <c r="G9" s="245"/>
      <c r="H9" s="245"/>
      <c r="L9" s="32"/>
    </row>
    <row r="10" spans="2:46" s="1" customFormat="1" ht="12" customHeight="1">
      <c r="B10" s="32"/>
      <c r="D10" s="27" t="s">
        <v>155</v>
      </c>
      <c r="L10" s="32"/>
    </row>
    <row r="11" spans="2:46" s="1" customFormat="1" ht="16.5" customHeight="1">
      <c r="B11" s="32"/>
      <c r="E11" s="208" t="s">
        <v>1914</v>
      </c>
      <c r="F11" s="245"/>
      <c r="G11" s="245"/>
      <c r="H11" s="245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9. 1. 2023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27"/>
      <c r="G20" s="227"/>
      <c r="H20" s="227"/>
      <c r="I20" s="27" t="s">
        <v>27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32" t="s">
        <v>1</v>
      </c>
      <c r="F29" s="232"/>
      <c r="G29" s="232"/>
      <c r="H29" s="232"/>
      <c r="L29" s="94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ROUND(J137, 2)</f>
        <v>0</v>
      </c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" customHeight="1">
      <c r="B35" s="32"/>
      <c r="D35" s="55" t="s">
        <v>41</v>
      </c>
      <c r="E35" s="27" t="s">
        <v>42</v>
      </c>
      <c r="F35" s="86">
        <f>ROUND((SUM(BE137:BE309)),  2)</f>
        <v>0</v>
      </c>
      <c r="I35" s="96">
        <v>0.21</v>
      </c>
      <c r="J35" s="86">
        <f>ROUND(((SUM(BE137:BE309))*I35),  2)</f>
        <v>0</v>
      </c>
      <c r="L35" s="32"/>
    </row>
    <row r="36" spans="2:12" s="1" customFormat="1" ht="14.4" customHeight="1">
      <c r="B36" s="32"/>
      <c r="E36" s="27" t="s">
        <v>43</v>
      </c>
      <c r="F36" s="86">
        <f>ROUND((SUM(BF137:BF309)),  2)</f>
        <v>0</v>
      </c>
      <c r="I36" s="96">
        <v>0.15</v>
      </c>
      <c r="J36" s="86">
        <f>ROUND(((SUM(BF137:BF309))*I36),  2)</f>
        <v>0</v>
      </c>
      <c r="L36" s="32"/>
    </row>
    <row r="37" spans="2:12" s="1" customFormat="1" ht="14.4" hidden="1" customHeight="1">
      <c r="B37" s="32"/>
      <c r="E37" s="27" t="s">
        <v>44</v>
      </c>
      <c r="F37" s="86">
        <f>ROUND((SUM(BG137:BG309)),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45</v>
      </c>
      <c r="F38" s="86">
        <f>ROUND((SUM(BH137:BH309)),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46</v>
      </c>
      <c r="F39" s="86">
        <f>ROUND((SUM(BI137:BI309)),  2)</f>
        <v>0</v>
      </c>
      <c r="I39" s="96">
        <v>0</v>
      </c>
      <c r="J39" s="86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157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3" t="str">
        <f>E7</f>
        <v>Rekonstrukce objektu garáží nákladních vozidel Trutnov</v>
      </c>
      <c r="F85" s="244"/>
      <c r="G85" s="244"/>
      <c r="H85" s="244"/>
      <c r="L85" s="32"/>
    </row>
    <row r="86" spans="2:12" ht="12" customHeight="1">
      <c r="B86" s="20"/>
      <c r="C86" s="27" t="s">
        <v>153</v>
      </c>
      <c r="L86" s="20"/>
    </row>
    <row r="87" spans="2:12" s="1" customFormat="1" ht="16.5" customHeight="1">
      <c r="B87" s="32"/>
      <c r="E87" s="243" t="s">
        <v>1913</v>
      </c>
      <c r="F87" s="245"/>
      <c r="G87" s="245"/>
      <c r="H87" s="245"/>
      <c r="L87" s="32"/>
    </row>
    <row r="88" spans="2:12" s="1" customFormat="1" ht="12" customHeight="1">
      <c r="B88" s="32"/>
      <c r="C88" s="27" t="s">
        <v>155</v>
      </c>
      <c r="L88" s="32"/>
    </row>
    <row r="89" spans="2:12" s="1" customFormat="1" ht="16.5" customHeight="1">
      <c r="B89" s="32"/>
      <c r="E89" s="208" t="str">
        <f>E11</f>
        <v>02.1 - Bourací práce</v>
      </c>
      <c r="F89" s="245"/>
      <c r="G89" s="245"/>
      <c r="H89" s="245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Trutnov</v>
      </c>
      <c r="I91" s="27" t="s">
        <v>22</v>
      </c>
      <c r="J91" s="52" t="str">
        <f>IF(J14="","",J14)</f>
        <v>9. 1. 2023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>Údržba silnic Královéhradeckého kraje a.s.</v>
      </c>
      <c r="I93" s="27" t="s">
        <v>30</v>
      </c>
      <c r="J93" s="30" t="str">
        <f>E23</f>
        <v>IRBOS s.r.o.</v>
      </c>
      <c r="L93" s="32"/>
    </row>
    <row r="94" spans="2:12" s="1" customFormat="1" ht="15.15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158</v>
      </c>
      <c r="D96" s="97"/>
      <c r="E96" s="97"/>
      <c r="F96" s="97"/>
      <c r="G96" s="97"/>
      <c r="H96" s="97"/>
      <c r="I96" s="97"/>
      <c r="J96" s="106" t="s">
        <v>159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07" t="s">
        <v>160</v>
      </c>
      <c r="J98" s="66">
        <f>J137</f>
        <v>0</v>
      </c>
      <c r="L98" s="32"/>
      <c r="AU98" s="17" t="s">
        <v>161</v>
      </c>
    </row>
    <row r="99" spans="2:47" s="8" customFormat="1" ht="24.9" customHeight="1">
      <c r="B99" s="108"/>
      <c r="D99" s="109" t="s">
        <v>162</v>
      </c>
      <c r="E99" s="110"/>
      <c r="F99" s="110"/>
      <c r="G99" s="110"/>
      <c r="H99" s="110"/>
      <c r="I99" s="110"/>
      <c r="J99" s="111">
        <f>J138</f>
        <v>0</v>
      </c>
      <c r="L99" s="108"/>
    </row>
    <row r="100" spans="2:47" s="9" customFormat="1" ht="19.95" customHeight="1">
      <c r="B100" s="112"/>
      <c r="D100" s="113" t="s">
        <v>163</v>
      </c>
      <c r="E100" s="114"/>
      <c r="F100" s="114"/>
      <c r="G100" s="114"/>
      <c r="H100" s="114"/>
      <c r="I100" s="114"/>
      <c r="J100" s="115">
        <f>J139</f>
        <v>0</v>
      </c>
      <c r="L100" s="112"/>
    </row>
    <row r="101" spans="2:47" s="9" customFormat="1" ht="19.95" customHeight="1">
      <c r="B101" s="112"/>
      <c r="D101" s="113" t="s">
        <v>165</v>
      </c>
      <c r="E101" s="114"/>
      <c r="F101" s="114"/>
      <c r="G101" s="114"/>
      <c r="H101" s="114"/>
      <c r="I101" s="114"/>
      <c r="J101" s="115">
        <f>J154</f>
        <v>0</v>
      </c>
      <c r="L101" s="112"/>
    </row>
    <row r="102" spans="2:47" s="9" customFormat="1" ht="19.95" customHeight="1">
      <c r="B102" s="112"/>
      <c r="D102" s="113" t="s">
        <v>166</v>
      </c>
      <c r="E102" s="114"/>
      <c r="F102" s="114"/>
      <c r="G102" s="114"/>
      <c r="H102" s="114"/>
      <c r="I102" s="114"/>
      <c r="J102" s="115">
        <f>J216</f>
        <v>0</v>
      </c>
      <c r="L102" s="112"/>
    </row>
    <row r="103" spans="2:47" s="8" customFormat="1" ht="24.9" customHeight="1">
      <c r="B103" s="108"/>
      <c r="D103" s="109" t="s">
        <v>167</v>
      </c>
      <c r="E103" s="110"/>
      <c r="F103" s="110"/>
      <c r="G103" s="110"/>
      <c r="H103" s="110"/>
      <c r="I103" s="110"/>
      <c r="J103" s="111">
        <f>J231</f>
        <v>0</v>
      </c>
      <c r="L103" s="108"/>
    </row>
    <row r="104" spans="2:47" s="9" customFormat="1" ht="19.95" customHeight="1">
      <c r="B104" s="112"/>
      <c r="D104" s="113" t="s">
        <v>168</v>
      </c>
      <c r="E104" s="114"/>
      <c r="F104" s="114"/>
      <c r="G104" s="114"/>
      <c r="H104" s="114"/>
      <c r="I104" s="114"/>
      <c r="J104" s="115">
        <f>J232</f>
        <v>0</v>
      </c>
      <c r="L104" s="112"/>
    </row>
    <row r="105" spans="2:47" s="9" customFormat="1" ht="19.95" customHeight="1">
      <c r="B105" s="112"/>
      <c r="D105" s="113" t="s">
        <v>169</v>
      </c>
      <c r="E105" s="114"/>
      <c r="F105" s="114"/>
      <c r="G105" s="114"/>
      <c r="H105" s="114"/>
      <c r="I105" s="114"/>
      <c r="J105" s="115">
        <f>J236</f>
        <v>0</v>
      </c>
      <c r="L105" s="112"/>
    </row>
    <row r="106" spans="2:47" s="9" customFormat="1" ht="19.95" customHeight="1">
      <c r="B106" s="112"/>
      <c r="D106" s="113" t="s">
        <v>170</v>
      </c>
      <c r="E106" s="114"/>
      <c r="F106" s="114"/>
      <c r="G106" s="114"/>
      <c r="H106" s="114"/>
      <c r="I106" s="114"/>
      <c r="J106" s="115">
        <f>J240</f>
        <v>0</v>
      </c>
      <c r="L106" s="112"/>
    </row>
    <row r="107" spans="2:47" s="9" customFormat="1" ht="19.95" customHeight="1">
      <c r="B107" s="112"/>
      <c r="D107" s="113" t="s">
        <v>171</v>
      </c>
      <c r="E107" s="114"/>
      <c r="F107" s="114"/>
      <c r="G107" s="114"/>
      <c r="H107" s="114"/>
      <c r="I107" s="114"/>
      <c r="J107" s="115">
        <f>J244</f>
        <v>0</v>
      </c>
      <c r="L107" s="112"/>
    </row>
    <row r="108" spans="2:47" s="9" customFormat="1" ht="19.95" customHeight="1">
      <c r="B108" s="112"/>
      <c r="D108" s="113" t="s">
        <v>172</v>
      </c>
      <c r="E108" s="114"/>
      <c r="F108" s="114"/>
      <c r="G108" s="114"/>
      <c r="H108" s="114"/>
      <c r="I108" s="114"/>
      <c r="J108" s="115">
        <f>J247</f>
        <v>0</v>
      </c>
      <c r="L108" s="112"/>
    </row>
    <row r="109" spans="2:47" s="9" customFormat="1" ht="19.95" customHeight="1">
      <c r="B109" s="112"/>
      <c r="D109" s="113" t="s">
        <v>173</v>
      </c>
      <c r="E109" s="114"/>
      <c r="F109" s="114"/>
      <c r="G109" s="114"/>
      <c r="H109" s="114"/>
      <c r="I109" s="114"/>
      <c r="J109" s="115">
        <f>J248</f>
        <v>0</v>
      </c>
      <c r="L109" s="112"/>
    </row>
    <row r="110" spans="2:47" s="9" customFormat="1" ht="19.95" customHeight="1">
      <c r="B110" s="112"/>
      <c r="D110" s="113" t="s">
        <v>174</v>
      </c>
      <c r="E110" s="114"/>
      <c r="F110" s="114"/>
      <c r="G110" s="114"/>
      <c r="H110" s="114"/>
      <c r="I110" s="114"/>
      <c r="J110" s="115">
        <f>J249</f>
        <v>0</v>
      </c>
      <c r="L110" s="112"/>
    </row>
    <row r="111" spans="2:47" s="9" customFormat="1" ht="19.95" customHeight="1">
      <c r="B111" s="112"/>
      <c r="D111" s="113" t="s">
        <v>175</v>
      </c>
      <c r="E111" s="114"/>
      <c r="F111" s="114"/>
      <c r="G111" s="114"/>
      <c r="H111" s="114"/>
      <c r="I111" s="114"/>
      <c r="J111" s="115">
        <f>J266</f>
        <v>0</v>
      </c>
      <c r="L111" s="112"/>
    </row>
    <row r="112" spans="2:47" s="9" customFormat="1" ht="19.95" customHeight="1">
      <c r="B112" s="112"/>
      <c r="D112" s="113" t="s">
        <v>176</v>
      </c>
      <c r="E112" s="114"/>
      <c r="F112" s="114"/>
      <c r="G112" s="114"/>
      <c r="H112" s="114"/>
      <c r="I112" s="114"/>
      <c r="J112" s="115">
        <f>J274</f>
        <v>0</v>
      </c>
      <c r="L112" s="112"/>
    </row>
    <row r="113" spans="2:12" s="9" customFormat="1" ht="19.95" customHeight="1">
      <c r="B113" s="112"/>
      <c r="D113" s="113" t="s">
        <v>177</v>
      </c>
      <c r="E113" s="114"/>
      <c r="F113" s="114"/>
      <c r="G113" s="114"/>
      <c r="H113" s="114"/>
      <c r="I113" s="114"/>
      <c r="J113" s="115">
        <f>J290</f>
        <v>0</v>
      </c>
      <c r="L113" s="112"/>
    </row>
    <row r="114" spans="2:12" s="9" customFormat="1" ht="19.95" customHeight="1">
      <c r="B114" s="112"/>
      <c r="D114" s="113" t="s">
        <v>178</v>
      </c>
      <c r="E114" s="114"/>
      <c r="F114" s="114"/>
      <c r="G114" s="114"/>
      <c r="H114" s="114"/>
      <c r="I114" s="114"/>
      <c r="J114" s="115">
        <f>J302</f>
        <v>0</v>
      </c>
      <c r="L114" s="112"/>
    </row>
    <row r="115" spans="2:12" s="8" customFormat="1" ht="24.9" customHeight="1">
      <c r="B115" s="108"/>
      <c r="D115" s="109" t="s">
        <v>179</v>
      </c>
      <c r="E115" s="110"/>
      <c r="F115" s="110"/>
      <c r="G115" s="110"/>
      <c r="H115" s="110"/>
      <c r="I115" s="110"/>
      <c r="J115" s="111">
        <f>J306</f>
        <v>0</v>
      </c>
      <c r="L115" s="108"/>
    </row>
    <row r="116" spans="2:12" s="1" customFormat="1" ht="21.75" customHeight="1">
      <c r="B116" s="32"/>
      <c r="L116" s="32"/>
    </row>
    <row r="117" spans="2:12" s="1" customFormat="1" ht="6.9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6.9" customHeight="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4.9" customHeight="1">
      <c r="B122" s="32"/>
      <c r="C122" s="21" t="s">
        <v>180</v>
      </c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16</v>
      </c>
      <c r="L124" s="32"/>
    </row>
    <row r="125" spans="2:12" s="1" customFormat="1" ht="16.5" customHeight="1">
      <c r="B125" s="32"/>
      <c r="E125" s="243" t="str">
        <f>E7</f>
        <v>Rekonstrukce objektu garáží nákladních vozidel Trutnov</v>
      </c>
      <c r="F125" s="244"/>
      <c r="G125" s="244"/>
      <c r="H125" s="244"/>
      <c r="L125" s="32"/>
    </row>
    <row r="126" spans="2:12" ht="12" customHeight="1">
      <c r="B126" s="20"/>
      <c r="C126" s="27" t="s">
        <v>153</v>
      </c>
      <c r="L126" s="20"/>
    </row>
    <row r="127" spans="2:12" s="1" customFormat="1" ht="16.5" customHeight="1">
      <c r="B127" s="32"/>
      <c r="E127" s="243" t="s">
        <v>1913</v>
      </c>
      <c r="F127" s="245"/>
      <c r="G127" s="245"/>
      <c r="H127" s="245"/>
      <c r="L127" s="32"/>
    </row>
    <row r="128" spans="2:12" s="1" customFormat="1" ht="12" customHeight="1">
      <c r="B128" s="32"/>
      <c r="C128" s="27" t="s">
        <v>155</v>
      </c>
      <c r="L128" s="32"/>
    </row>
    <row r="129" spans="2:65" s="1" customFormat="1" ht="16.5" customHeight="1">
      <c r="B129" s="32"/>
      <c r="E129" s="208" t="str">
        <f>E11</f>
        <v>02.1 - Bourací práce</v>
      </c>
      <c r="F129" s="245"/>
      <c r="G129" s="245"/>
      <c r="H129" s="245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F14</f>
        <v>Trutnov</v>
      </c>
      <c r="I131" s="27" t="s">
        <v>22</v>
      </c>
      <c r="J131" s="52" t="str">
        <f>IF(J14="","",J14)</f>
        <v>9. 1. 2023</v>
      </c>
      <c r="L131" s="32"/>
    </row>
    <row r="132" spans="2:65" s="1" customFormat="1" ht="6.9" customHeight="1">
      <c r="B132" s="32"/>
      <c r="L132" s="32"/>
    </row>
    <row r="133" spans="2:65" s="1" customFormat="1" ht="15.15" customHeight="1">
      <c r="B133" s="32"/>
      <c r="C133" s="27" t="s">
        <v>24</v>
      </c>
      <c r="F133" s="25" t="str">
        <f>E17</f>
        <v>Údržba silnic Královéhradeckého kraje a.s.</v>
      </c>
      <c r="I133" s="27" t="s">
        <v>30</v>
      </c>
      <c r="J133" s="30" t="str">
        <f>E23</f>
        <v>IRBOS s.r.o.</v>
      </c>
      <c r="L133" s="32"/>
    </row>
    <row r="134" spans="2:65" s="1" customFormat="1" ht="15.15" customHeight="1">
      <c r="B134" s="32"/>
      <c r="C134" s="27" t="s">
        <v>28</v>
      </c>
      <c r="F134" s="25" t="str">
        <f>IF(E20="","",E20)</f>
        <v>Vyplň údaj</v>
      </c>
      <c r="I134" s="27" t="s">
        <v>33</v>
      </c>
      <c r="J134" s="30" t="str">
        <f>E26</f>
        <v xml:space="preserve"> 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16"/>
      <c r="C136" s="117" t="s">
        <v>181</v>
      </c>
      <c r="D136" s="118" t="s">
        <v>62</v>
      </c>
      <c r="E136" s="118" t="s">
        <v>58</v>
      </c>
      <c r="F136" s="118" t="s">
        <v>59</v>
      </c>
      <c r="G136" s="118" t="s">
        <v>182</v>
      </c>
      <c r="H136" s="118" t="s">
        <v>183</v>
      </c>
      <c r="I136" s="118" t="s">
        <v>184</v>
      </c>
      <c r="J136" s="118" t="s">
        <v>159</v>
      </c>
      <c r="K136" s="119" t="s">
        <v>185</v>
      </c>
      <c r="L136" s="116"/>
      <c r="M136" s="59" t="s">
        <v>1</v>
      </c>
      <c r="N136" s="60" t="s">
        <v>41</v>
      </c>
      <c r="O136" s="60" t="s">
        <v>186</v>
      </c>
      <c r="P136" s="60" t="s">
        <v>187</v>
      </c>
      <c r="Q136" s="60" t="s">
        <v>188</v>
      </c>
      <c r="R136" s="60" t="s">
        <v>189</v>
      </c>
      <c r="S136" s="60" t="s">
        <v>190</v>
      </c>
      <c r="T136" s="61" t="s">
        <v>191</v>
      </c>
    </row>
    <row r="137" spans="2:65" s="1" customFormat="1" ht="22.8" customHeight="1">
      <c r="B137" s="32"/>
      <c r="C137" s="64" t="s">
        <v>192</v>
      </c>
      <c r="J137" s="120">
        <f>BK137</f>
        <v>0</v>
      </c>
      <c r="L137" s="32"/>
      <c r="M137" s="62"/>
      <c r="N137" s="53"/>
      <c r="O137" s="53"/>
      <c r="P137" s="121">
        <f>P138+P231+P306</f>
        <v>0</v>
      </c>
      <c r="Q137" s="53"/>
      <c r="R137" s="121">
        <f>R138+R231+R306</f>
        <v>0.31322119999999998</v>
      </c>
      <c r="S137" s="53"/>
      <c r="T137" s="122">
        <f>T138+T231+T306</f>
        <v>579.01351932000011</v>
      </c>
      <c r="AT137" s="17" t="s">
        <v>76</v>
      </c>
      <c r="AU137" s="17" t="s">
        <v>161</v>
      </c>
      <c r="BK137" s="123">
        <f>BK138+BK231+BK306</f>
        <v>0</v>
      </c>
    </row>
    <row r="138" spans="2:65" s="11" customFormat="1" ht="25.95" customHeight="1">
      <c r="B138" s="124"/>
      <c r="D138" s="125" t="s">
        <v>76</v>
      </c>
      <c r="E138" s="126" t="s">
        <v>193</v>
      </c>
      <c r="F138" s="126" t="s">
        <v>194</v>
      </c>
      <c r="I138" s="127"/>
      <c r="J138" s="128">
        <f>BK138</f>
        <v>0</v>
      </c>
      <c r="L138" s="124"/>
      <c r="M138" s="129"/>
      <c r="P138" s="130">
        <f>P139+P154+P216</f>
        <v>0</v>
      </c>
      <c r="R138" s="130">
        <f>R139+R154+R216</f>
        <v>6.744E-3</v>
      </c>
      <c r="T138" s="131">
        <f>T139+T154+T216</f>
        <v>522.71905600000014</v>
      </c>
      <c r="AR138" s="125" t="s">
        <v>84</v>
      </c>
      <c r="AT138" s="132" t="s">
        <v>76</v>
      </c>
      <c r="AU138" s="132" t="s">
        <v>77</v>
      </c>
      <c r="AY138" s="125" t="s">
        <v>195</v>
      </c>
      <c r="BK138" s="133">
        <f>BK139+BK154+BK216</f>
        <v>0</v>
      </c>
    </row>
    <row r="139" spans="2:65" s="11" customFormat="1" ht="22.8" customHeight="1">
      <c r="B139" s="124"/>
      <c r="D139" s="125" t="s">
        <v>76</v>
      </c>
      <c r="E139" s="134" t="s">
        <v>84</v>
      </c>
      <c r="F139" s="134" t="s">
        <v>196</v>
      </c>
      <c r="I139" s="127"/>
      <c r="J139" s="135">
        <f>BK139</f>
        <v>0</v>
      </c>
      <c r="L139" s="124"/>
      <c r="M139" s="129"/>
      <c r="P139" s="130">
        <f>SUM(P140:P153)</f>
        <v>0</v>
      </c>
      <c r="R139" s="130">
        <f>SUM(R140:R153)</f>
        <v>0</v>
      </c>
      <c r="T139" s="131">
        <f>SUM(T140:T153)</f>
        <v>0</v>
      </c>
      <c r="AR139" s="125" t="s">
        <v>84</v>
      </c>
      <c r="AT139" s="132" t="s">
        <v>76</v>
      </c>
      <c r="AU139" s="132" t="s">
        <v>84</v>
      </c>
      <c r="AY139" s="125" t="s">
        <v>195</v>
      </c>
      <c r="BK139" s="133">
        <f>SUM(BK140:BK153)</f>
        <v>0</v>
      </c>
    </row>
    <row r="140" spans="2:65" s="1" customFormat="1" ht="33" customHeight="1">
      <c r="B140" s="32"/>
      <c r="C140" s="136" t="s">
        <v>84</v>
      </c>
      <c r="D140" s="136" t="s">
        <v>197</v>
      </c>
      <c r="E140" s="137" t="s">
        <v>212</v>
      </c>
      <c r="F140" s="138" t="s">
        <v>213</v>
      </c>
      <c r="G140" s="139" t="s">
        <v>214</v>
      </c>
      <c r="H140" s="140">
        <v>55.488</v>
      </c>
      <c r="I140" s="141"/>
      <c r="J140" s="142">
        <f>ROUND(I140*H140,2)</f>
        <v>0</v>
      </c>
      <c r="K140" s="138" t="s">
        <v>201</v>
      </c>
      <c r="L140" s="32"/>
      <c r="M140" s="143" t="s">
        <v>1</v>
      </c>
      <c r="N140" s="144" t="s">
        <v>42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202</v>
      </c>
      <c r="AT140" s="147" t="s">
        <v>197</v>
      </c>
      <c r="AU140" s="147" t="s">
        <v>86</v>
      </c>
      <c r="AY140" s="17" t="s">
        <v>195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84</v>
      </c>
      <c r="BK140" s="148">
        <f>ROUND(I140*H140,2)</f>
        <v>0</v>
      </c>
      <c r="BL140" s="17" t="s">
        <v>202</v>
      </c>
      <c r="BM140" s="147" t="s">
        <v>1915</v>
      </c>
    </row>
    <row r="141" spans="2:65" s="12" customFormat="1" ht="10.199999999999999">
      <c r="B141" s="149"/>
      <c r="D141" s="150" t="s">
        <v>204</v>
      </c>
      <c r="E141" s="151" t="s">
        <v>1</v>
      </c>
      <c r="F141" s="152" t="s">
        <v>210</v>
      </c>
      <c r="H141" s="151" t="s">
        <v>1</v>
      </c>
      <c r="I141" s="153"/>
      <c r="L141" s="149"/>
      <c r="M141" s="154"/>
      <c r="T141" s="155"/>
      <c r="AT141" s="151" t="s">
        <v>204</v>
      </c>
      <c r="AU141" s="151" t="s">
        <v>86</v>
      </c>
      <c r="AV141" s="12" t="s">
        <v>84</v>
      </c>
      <c r="AW141" s="12" t="s">
        <v>32</v>
      </c>
      <c r="AX141" s="12" t="s">
        <v>77</v>
      </c>
      <c r="AY141" s="151" t="s">
        <v>195</v>
      </c>
    </row>
    <row r="142" spans="2:65" s="12" customFormat="1" ht="10.199999999999999">
      <c r="B142" s="149"/>
      <c r="D142" s="150" t="s">
        <v>204</v>
      </c>
      <c r="E142" s="151" t="s">
        <v>1</v>
      </c>
      <c r="F142" s="152" t="s">
        <v>218</v>
      </c>
      <c r="H142" s="151" t="s">
        <v>1</v>
      </c>
      <c r="I142" s="153"/>
      <c r="L142" s="149"/>
      <c r="M142" s="154"/>
      <c r="T142" s="155"/>
      <c r="AT142" s="151" t="s">
        <v>204</v>
      </c>
      <c r="AU142" s="151" t="s">
        <v>86</v>
      </c>
      <c r="AV142" s="12" t="s">
        <v>84</v>
      </c>
      <c r="AW142" s="12" t="s">
        <v>32</v>
      </c>
      <c r="AX142" s="12" t="s">
        <v>77</v>
      </c>
      <c r="AY142" s="151" t="s">
        <v>195</v>
      </c>
    </row>
    <row r="143" spans="2:65" s="13" customFormat="1" ht="10.199999999999999">
      <c r="B143" s="156"/>
      <c r="D143" s="150" t="s">
        <v>204</v>
      </c>
      <c r="E143" s="157" t="s">
        <v>1</v>
      </c>
      <c r="F143" s="158" t="s">
        <v>1916</v>
      </c>
      <c r="H143" s="159">
        <v>55.488</v>
      </c>
      <c r="I143" s="160"/>
      <c r="L143" s="156"/>
      <c r="M143" s="161"/>
      <c r="T143" s="162"/>
      <c r="AT143" s="157" t="s">
        <v>204</v>
      </c>
      <c r="AU143" s="157" t="s">
        <v>86</v>
      </c>
      <c r="AV143" s="13" t="s">
        <v>86</v>
      </c>
      <c r="AW143" s="13" t="s">
        <v>32</v>
      </c>
      <c r="AX143" s="13" t="s">
        <v>77</v>
      </c>
      <c r="AY143" s="157" t="s">
        <v>195</v>
      </c>
    </row>
    <row r="144" spans="2:65" s="14" customFormat="1" ht="10.199999999999999">
      <c r="B144" s="163"/>
      <c r="D144" s="150" t="s">
        <v>204</v>
      </c>
      <c r="E144" s="164" t="s">
        <v>1</v>
      </c>
      <c r="F144" s="165" t="s">
        <v>220</v>
      </c>
      <c r="H144" s="166">
        <v>55.488</v>
      </c>
      <c r="I144" s="167"/>
      <c r="L144" s="163"/>
      <c r="M144" s="168"/>
      <c r="T144" s="169"/>
      <c r="AT144" s="164" t="s">
        <v>204</v>
      </c>
      <c r="AU144" s="164" t="s">
        <v>86</v>
      </c>
      <c r="AV144" s="14" t="s">
        <v>202</v>
      </c>
      <c r="AW144" s="14" t="s">
        <v>32</v>
      </c>
      <c r="AX144" s="14" t="s">
        <v>84</v>
      </c>
      <c r="AY144" s="164" t="s">
        <v>195</v>
      </c>
    </row>
    <row r="145" spans="2:65" s="1" customFormat="1" ht="24.15" customHeight="1">
      <c r="B145" s="32"/>
      <c r="C145" s="136" t="s">
        <v>86</v>
      </c>
      <c r="D145" s="136" t="s">
        <v>197</v>
      </c>
      <c r="E145" s="137" t="s">
        <v>221</v>
      </c>
      <c r="F145" s="138" t="s">
        <v>222</v>
      </c>
      <c r="G145" s="139" t="s">
        <v>214</v>
      </c>
      <c r="H145" s="140">
        <v>55.488</v>
      </c>
      <c r="I145" s="141"/>
      <c r="J145" s="142">
        <f>ROUND(I145*H145,2)</f>
        <v>0</v>
      </c>
      <c r="K145" s="138" t="s">
        <v>201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202</v>
      </c>
      <c r="AT145" s="147" t="s">
        <v>197</v>
      </c>
      <c r="AU145" s="147" t="s">
        <v>86</v>
      </c>
      <c r="AY145" s="17" t="s">
        <v>195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84</v>
      </c>
      <c r="BK145" s="148">
        <f>ROUND(I145*H145,2)</f>
        <v>0</v>
      </c>
      <c r="BL145" s="17" t="s">
        <v>202</v>
      </c>
      <c r="BM145" s="147" t="s">
        <v>1917</v>
      </c>
    </row>
    <row r="146" spans="2:65" s="13" customFormat="1" ht="10.199999999999999">
      <c r="B146" s="156"/>
      <c r="D146" s="150" t="s">
        <v>204</v>
      </c>
      <c r="E146" s="157" t="s">
        <v>1</v>
      </c>
      <c r="F146" s="158" t="s">
        <v>1918</v>
      </c>
      <c r="H146" s="159">
        <v>55.488</v>
      </c>
      <c r="I146" s="160"/>
      <c r="L146" s="156"/>
      <c r="M146" s="161"/>
      <c r="T146" s="162"/>
      <c r="AT146" s="157" t="s">
        <v>204</v>
      </c>
      <c r="AU146" s="157" t="s">
        <v>86</v>
      </c>
      <c r="AV146" s="13" t="s">
        <v>86</v>
      </c>
      <c r="AW146" s="13" t="s">
        <v>32</v>
      </c>
      <c r="AX146" s="13" t="s">
        <v>84</v>
      </c>
      <c r="AY146" s="157" t="s">
        <v>195</v>
      </c>
    </row>
    <row r="147" spans="2:65" s="1" customFormat="1" ht="37.799999999999997" customHeight="1">
      <c r="B147" s="32"/>
      <c r="C147" s="136" t="s">
        <v>100</v>
      </c>
      <c r="D147" s="136" t="s">
        <v>197</v>
      </c>
      <c r="E147" s="137" t="s">
        <v>226</v>
      </c>
      <c r="F147" s="138" t="s">
        <v>227</v>
      </c>
      <c r="G147" s="139" t="s">
        <v>214</v>
      </c>
      <c r="H147" s="140">
        <v>1054.2719999999999</v>
      </c>
      <c r="I147" s="141"/>
      <c r="J147" s="142">
        <f>ROUND(I147*H147,2)</f>
        <v>0</v>
      </c>
      <c r="K147" s="138" t="s">
        <v>201</v>
      </c>
      <c r="L147" s="32"/>
      <c r="M147" s="143" t="s">
        <v>1</v>
      </c>
      <c r="N147" s="144" t="s">
        <v>42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202</v>
      </c>
      <c r="AT147" s="147" t="s">
        <v>197</v>
      </c>
      <c r="AU147" s="147" t="s">
        <v>86</v>
      </c>
      <c r="AY147" s="17" t="s">
        <v>195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84</v>
      </c>
      <c r="BK147" s="148">
        <f>ROUND(I147*H147,2)</f>
        <v>0</v>
      </c>
      <c r="BL147" s="17" t="s">
        <v>202</v>
      </c>
      <c r="BM147" s="147" t="s">
        <v>1919</v>
      </c>
    </row>
    <row r="148" spans="2:65" s="13" customFormat="1" ht="10.199999999999999">
      <c r="B148" s="156"/>
      <c r="D148" s="150" t="s">
        <v>204</v>
      </c>
      <c r="E148" s="157" t="s">
        <v>1</v>
      </c>
      <c r="F148" s="158" t="s">
        <v>1918</v>
      </c>
      <c r="H148" s="159">
        <v>55.488</v>
      </c>
      <c r="I148" s="160"/>
      <c r="L148" s="156"/>
      <c r="M148" s="161"/>
      <c r="T148" s="162"/>
      <c r="AT148" s="157" t="s">
        <v>204</v>
      </c>
      <c r="AU148" s="157" t="s">
        <v>86</v>
      </c>
      <c r="AV148" s="13" t="s">
        <v>86</v>
      </c>
      <c r="AW148" s="13" t="s">
        <v>32</v>
      </c>
      <c r="AX148" s="13" t="s">
        <v>84</v>
      </c>
      <c r="AY148" s="157" t="s">
        <v>195</v>
      </c>
    </row>
    <row r="149" spans="2:65" s="13" customFormat="1" ht="10.199999999999999">
      <c r="B149" s="156"/>
      <c r="D149" s="150" t="s">
        <v>204</v>
      </c>
      <c r="F149" s="158" t="s">
        <v>1920</v>
      </c>
      <c r="H149" s="159">
        <v>1054.2719999999999</v>
      </c>
      <c r="I149" s="160"/>
      <c r="L149" s="156"/>
      <c r="M149" s="161"/>
      <c r="T149" s="162"/>
      <c r="AT149" s="157" t="s">
        <v>204</v>
      </c>
      <c r="AU149" s="157" t="s">
        <v>86</v>
      </c>
      <c r="AV149" s="13" t="s">
        <v>86</v>
      </c>
      <c r="AW149" s="13" t="s">
        <v>4</v>
      </c>
      <c r="AX149" s="13" t="s">
        <v>84</v>
      </c>
      <c r="AY149" s="157" t="s">
        <v>195</v>
      </c>
    </row>
    <row r="150" spans="2:65" s="1" customFormat="1" ht="16.5" customHeight="1">
      <c r="B150" s="32"/>
      <c r="C150" s="136" t="s">
        <v>202</v>
      </c>
      <c r="D150" s="136" t="s">
        <v>197</v>
      </c>
      <c r="E150" s="137" t="s">
        <v>231</v>
      </c>
      <c r="F150" s="138" t="s">
        <v>232</v>
      </c>
      <c r="G150" s="139" t="s">
        <v>214</v>
      </c>
      <c r="H150" s="140">
        <v>55.488</v>
      </c>
      <c r="I150" s="141"/>
      <c r="J150" s="142">
        <f>ROUND(I150*H150,2)</f>
        <v>0</v>
      </c>
      <c r="K150" s="138" t="s">
        <v>201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202</v>
      </c>
      <c r="AT150" s="147" t="s">
        <v>197</v>
      </c>
      <c r="AU150" s="147" t="s">
        <v>86</v>
      </c>
      <c r="AY150" s="17" t="s">
        <v>195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84</v>
      </c>
      <c r="BK150" s="148">
        <f>ROUND(I150*H150,2)</f>
        <v>0</v>
      </c>
      <c r="BL150" s="17" t="s">
        <v>202</v>
      </c>
      <c r="BM150" s="147" t="s">
        <v>1921</v>
      </c>
    </row>
    <row r="151" spans="2:65" s="13" customFormat="1" ht="10.199999999999999">
      <c r="B151" s="156"/>
      <c r="D151" s="150" t="s">
        <v>204</v>
      </c>
      <c r="E151" s="157" t="s">
        <v>1</v>
      </c>
      <c r="F151" s="158" t="s">
        <v>1918</v>
      </c>
      <c r="H151" s="159">
        <v>55.488</v>
      </c>
      <c r="I151" s="160"/>
      <c r="L151" s="156"/>
      <c r="M151" s="161"/>
      <c r="T151" s="162"/>
      <c r="AT151" s="157" t="s">
        <v>204</v>
      </c>
      <c r="AU151" s="157" t="s">
        <v>86</v>
      </c>
      <c r="AV151" s="13" t="s">
        <v>86</v>
      </c>
      <c r="AW151" s="13" t="s">
        <v>32</v>
      </c>
      <c r="AX151" s="13" t="s">
        <v>84</v>
      </c>
      <c r="AY151" s="157" t="s">
        <v>195</v>
      </c>
    </row>
    <row r="152" spans="2:65" s="1" customFormat="1" ht="33" customHeight="1">
      <c r="B152" s="32"/>
      <c r="C152" s="136" t="s">
        <v>225</v>
      </c>
      <c r="D152" s="136" t="s">
        <v>197</v>
      </c>
      <c r="E152" s="137" t="s">
        <v>235</v>
      </c>
      <c r="F152" s="138" t="s">
        <v>236</v>
      </c>
      <c r="G152" s="139" t="s">
        <v>237</v>
      </c>
      <c r="H152" s="140">
        <v>99.878</v>
      </c>
      <c r="I152" s="141"/>
      <c r="J152" s="142">
        <f>ROUND(I152*H152,2)</f>
        <v>0</v>
      </c>
      <c r="K152" s="138" t="s">
        <v>201</v>
      </c>
      <c r="L152" s="32"/>
      <c r="M152" s="143" t="s">
        <v>1</v>
      </c>
      <c r="N152" s="144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202</v>
      </c>
      <c r="AT152" s="147" t="s">
        <v>197</v>
      </c>
      <c r="AU152" s="147" t="s">
        <v>86</v>
      </c>
      <c r="AY152" s="17" t="s">
        <v>195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84</v>
      </c>
      <c r="BK152" s="148">
        <f>ROUND(I152*H152,2)</f>
        <v>0</v>
      </c>
      <c r="BL152" s="17" t="s">
        <v>202</v>
      </c>
      <c r="BM152" s="147" t="s">
        <v>1922</v>
      </c>
    </row>
    <row r="153" spans="2:65" s="13" customFormat="1" ht="10.199999999999999">
      <c r="B153" s="156"/>
      <c r="D153" s="150" t="s">
        <v>204</v>
      </c>
      <c r="E153" s="157" t="s">
        <v>1</v>
      </c>
      <c r="F153" s="158" t="s">
        <v>1923</v>
      </c>
      <c r="H153" s="159">
        <v>99.878</v>
      </c>
      <c r="I153" s="160"/>
      <c r="L153" s="156"/>
      <c r="M153" s="161"/>
      <c r="T153" s="162"/>
      <c r="AT153" s="157" t="s">
        <v>204</v>
      </c>
      <c r="AU153" s="157" t="s">
        <v>86</v>
      </c>
      <c r="AV153" s="13" t="s">
        <v>86</v>
      </c>
      <c r="AW153" s="13" t="s">
        <v>32</v>
      </c>
      <c r="AX153" s="13" t="s">
        <v>84</v>
      </c>
      <c r="AY153" s="157" t="s">
        <v>195</v>
      </c>
    </row>
    <row r="154" spans="2:65" s="11" customFormat="1" ht="22.8" customHeight="1">
      <c r="B154" s="124"/>
      <c r="D154" s="125" t="s">
        <v>76</v>
      </c>
      <c r="E154" s="134" t="s">
        <v>246</v>
      </c>
      <c r="F154" s="134" t="s">
        <v>261</v>
      </c>
      <c r="I154" s="127"/>
      <c r="J154" s="135">
        <f>BK154</f>
        <v>0</v>
      </c>
      <c r="L154" s="124"/>
      <c r="M154" s="129"/>
      <c r="P154" s="130">
        <f>SUM(P155:P215)</f>
        <v>0</v>
      </c>
      <c r="R154" s="130">
        <f>SUM(R155:R215)</f>
        <v>6.744E-3</v>
      </c>
      <c r="T154" s="131">
        <f>SUM(T155:T215)</f>
        <v>522.71905600000014</v>
      </c>
      <c r="AR154" s="125" t="s">
        <v>84</v>
      </c>
      <c r="AT154" s="132" t="s">
        <v>76</v>
      </c>
      <c r="AU154" s="132" t="s">
        <v>84</v>
      </c>
      <c r="AY154" s="125" t="s">
        <v>195</v>
      </c>
      <c r="BK154" s="133">
        <f>SUM(BK155:BK215)</f>
        <v>0</v>
      </c>
    </row>
    <row r="155" spans="2:65" s="1" customFormat="1" ht="16.5" customHeight="1">
      <c r="B155" s="32"/>
      <c r="C155" s="136" t="s">
        <v>230</v>
      </c>
      <c r="D155" s="136" t="s">
        <v>197</v>
      </c>
      <c r="E155" s="137" t="s">
        <v>263</v>
      </c>
      <c r="F155" s="138" t="s">
        <v>264</v>
      </c>
      <c r="G155" s="139" t="s">
        <v>214</v>
      </c>
      <c r="H155" s="140">
        <v>33</v>
      </c>
      <c r="I155" s="141"/>
      <c r="J155" s="142">
        <f>ROUND(I155*H155,2)</f>
        <v>0</v>
      </c>
      <c r="K155" s="138" t="s">
        <v>201</v>
      </c>
      <c r="L155" s="32"/>
      <c r="M155" s="143" t="s">
        <v>1</v>
      </c>
      <c r="N155" s="144" t="s">
        <v>42</v>
      </c>
      <c r="P155" s="145">
        <f>O155*H155</f>
        <v>0</v>
      </c>
      <c r="Q155" s="145">
        <v>0</v>
      </c>
      <c r="R155" s="145">
        <f>Q155*H155</f>
        <v>0</v>
      </c>
      <c r="S155" s="145">
        <v>2.4</v>
      </c>
      <c r="T155" s="146">
        <f>S155*H155</f>
        <v>79.2</v>
      </c>
      <c r="AR155" s="147" t="s">
        <v>202</v>
      </c>
      <c r="AT155" s="147" t="s">
        <v>197</v>
      </c>
      <c r="AU155" s="147" t="s">
        <v>86</v>
      </c>
      <c r="AY155" s="17" t="s">
        <v>195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84</v>
      </c>
      <c r="BK155" s="148">
        <f>ROUND(I155*H155,2)</f>
        <v>0</v>
      </c>
      <c r="BL155" s="17" t="s">
        <v>202</v>
      </c>
      <c r="BM155" s="147" t="s">
        <v>1924</v>
      </c>
    </row>
    <row r="156" spans="2:65" s="12" customFormat="1" ht="10.199999999999999">
      <c r="B156" s="149"/>
      <c r="D156" s="150" t="s">
        <v>204</v>
      </c>
      <c r="E156" s="151" t="s">
        <v>1</v>
      </c>
      <c r="F156" s="152" t="s">
        <v>266</v>
      </c>
      <c r="H156" s="151" t="s">
        <v>1</v>
      </c>
      <c r="I156" s="153"/>
      <c r="L156" s="149"/>
      <c r="M156" s="154"/>
      <c r="T156" s="155"/>
      <c r="AT156" s="151" t="s">
        <v>204</v>
      </c>
      <c r="AU156" s="151" t="s">
        <v>86</v>
      </c>
      <c r="AV156" s="12" t="s">
        <v>84</v>
      </c>
      <c r="AW156" s="12" t="s">
        <v>32</v>
      </c>
      <c r="AX156" s="12" t="s">
        <v>77</v>
      </c>
      <c r="AY156" s="151" t="s">
        <v>195</v>
      </c>
    </row>
    <row r="157" spans="2:65" s="13" customFormat="1" ht="10.199999999999999">
      <c r="B157" s="156"/>
      <c r="D157" s="150" t="s">
        <v>204</v>
      </c>
      <c r="E157" s="157" t="s">
        <v>1</v>
      </c>
      <c r="F157" s="158" t="s">
        <v>389</v>
      </c>
      <c r="H157" s="159">
        <v>31</v>
      </c>
      <c r="I157" s="160"/>
      <c r="L157" s="156"/>
      <c r="M157" s="161"/>
      <c r="T157" s="162"/>
      <c r="AT157" s="157" t="s">
        <v>204</v>
      </c>
      <c r="AU157" s="157" t="s">
        <v>86</v>
      </c>
      <c r="AV157" s="13" t="s">
        <v>86</v>
      </c>
      <c r="AW157" s="13" t="s">
        <v>32</v>
      </c>
      <c r="AX157" s="13" t="s">
        <v>77</v>
      </c>
      <c r="AY157" s="157" t="s">
        <v>195</v>
      </c>
    </row>
    <row r="158" spans="2:65" s="12" customFormat="1" ht="10.199999999999999">
      <c r="B158" s="149"/>
      <c r="D158" s="150" t="s">
        <v>204</v>
      </c>
      <c r="E158" s="151" t="s">
        <v>1</v>
      </c>
      <c r="F158" s="152" t="s">
        <v>268</v>
      </c>
      <c r="H158" s="151" t="s">
        <v>1</v>
      </c>
      <c r="I158" s="153"/>
      <c r="L158" s="149"/>
      <c r="M158" s="154"/>
      <c r="T158" s="155"/>
      <c r="AT158" s="151" t="s">
        <v>204</v>
      </c>
      <c r="AU158" s="151" t="s">
        <v>86</v>
      </c>
      <c r="AV158" s="12" t="s">
        <v>84</v>
      </c>
      <c r="AW158" s="12" t="s">
        <v>32</v>
      </c>
      <c r="AX158" s="12" t="s">
        <v>77</v>
      </c>
      <c r="AY158" s="151" t="s">
        <v>195</v>
      </c>
    </row>
    <row r="159" spans="2:65" s="13" customFormat="1" ht="10.199999999999999">
      <c r="B159" s="156"/>
      <c r="D159" s="150" t="s">
        <v>204</v>
      </c>
      <c r="E159" s="157" t="s">
        <v>1</v>
      </c>
      <c r="F159" s="158" t="s">
        <v>86</v>
      </c>
      <c r="H159" s="159">
        <v>2</v>
      </c>
      <c r="I159" s="160"/>
      <c r="L159" s="156"/>
      <c r="M159" s="161"/>
      <c r="T159" s="162"/>
      <c r="AT159" s="157" t="s">
        <v>204</v>
      </c>
      <c r="AU159" s="157" t="s">
        <v>86</v>
      </c>
      <c r="AV159" s="13" t="s">
        <v>86</v>
      </c>
      <c r="AW159" s="13" t="s">
        <v>32</v>
      </c>
      <c r="AX159" s="13" t="s">
        <v>77</v>
      </c>
      <c r="AY159" s="157" t="s">
        <v>195</v>
      </c>
    </row>
    <row r="160" spans="2:65" s="14" customFormat="1" ht="10.199999999999999">
      <c r="B160" s="163"/>
      <c r="D160" s="150" t="s">
        <v>204</v>
      </c>
      <c r="E160" s="164" t="s">
        <v>1</v>
      </c>
      <c r="F160" s="165" t="s">
        <v>220</v>
      </c>
      <c r="H160" s="166">
        <v>33</v>
      </c>
      <c r="I160" s="167"/>
      <c r="L160" s="163"/>
      <c r="M160" s="168"/>
      <c r="T160" s="169"/>
      <c r="AT160" s="164" t="s">
        <v>204</v>
      </c>
      <c r="AU160" s="164" t="s">
        <v>86</v>
      </c>
      <c r="AV160" s="14" t="s">
        <v>202</v>
      </c>
      <c r="AW160" s="14" t="s">
        <v>32</v>
      </c>
      <c r="AX160" s="14" t="s">
        <v>84</v>
      </c>
      <c r="AY160" s="164" t="s">
        <v>195</v>
      </c>
    </row>
    <row r="161" spans="2:65" s="1" customFormat="1" ht="33" customHeight="1">
      <c r="B161" s="32"/>
      <c r="C161" s="136" t="s">
        <v>234</v>
      </c>
      <c r="D161" s="136" t="s">
        <v>197</v>
      </c>
      <c r="E161" s="137" t="s">
        <v>271</v>
      </c>
      <c r="F161" s="138" t="s">
        <v>272</v>
      </c>
      <c r="G161" s="139" t="s">
        <v>214</v>
      </c>
      <c r="H161" s="140">
        <v>100.646</v>
      </c>
      <c r="I161" s="141"/>
      <c r="J161" s="142">
        <f>ROUND(I161*H161,2)</f>
        <v>0</v>
      </c>
      <c r="K161" s="138" t="s">
        <v>201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0</v>
      </c>
      <c r="R161" s="145">
        <f>Q161*H161</f>
        <v>0</v>
      </c>
      <c r="S161" s="145">
        <v>1.8</v>
      </c>
      <c r="T161" s="146">
        <f>S161*H161</f>
        <v>181.1628</v>
      </c>
      <c r="AR161" s="147" t="s">
        <v>202</v>
      </c>
      <c r="AT161" s="147" t="s">
        <v>197</v>
      </c>
      <c r="AU161" s="147" t="s">
        <v>86</v>
      </c>
      <c r="AY161" s="17" t="s">
        <v>195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84</v>
      </c>
      <c r="BK161" s="148">
        <f>ROUND(I161*H161,2)</f>
        <v>0</v>
      </c>
      <c r="BL161" s="17" t="s">
        <v>202</v>
      </c>
      <c r="BM161" s="147" t="s">
        <v>1925</v>
      </c>
    </row>
    <row r="162" spans="2:65" s="12" customFormat="1" ht="10.199999999999999">
      <c r="B162" s="149"/>
      <c r="D162" s="150" t="s">
        <v>204</v>
      </c>
      <c r="E162" s="151" t="s">
        <v>1</v>
      </c>
      <c r="F162" s="152" t="s">
        <v>274</v>
      </c>
      <c r="H162" s="151" t="s">
        <v>1</v>
      </c>
      <c r="I162" s="153"/>
      <c r="L162" s="149"/>
      <c r="M162" s="154"/>
      <c r="T162" s="155"/>
      <c r="AT162" s="151" t="s">
        <v>204</v>
      </c>
      <c r="AU162" s="151" t="s">
        <v>86</v>
      </c>
      <c r="AV162" s="12" t="s">
        <v>84</v>
      </c>
      <c r="AW162" s="12" t="s">
        <v>32</v>
      </c>
      <c r="AX162" s="12" t="s">
        <v>77</v>
      </c>
      <c r="AY162" s="151" t="s">
        <v>195</v>
      </c>
    </row>
    <row r="163" spans="2:65" s="12" customFormat="1" ht="10.199999999999999">
      <c r="B163" s="149"/>
      <c r="D163" s="150" t="s">
        <v>204</v>
      </c>
      <c r="E163" s="151" t="s">
        <v>1</v>
      </c>
      <c r="F163" s="152" t="s">
        <v>275</v>
      </c>
      <c r="H163" s="151" t="s">
        <v>1</v>
      </c>
      <c r="I163" s="153"/>
      <c r="L163" s="149"/>
      <c r="M163" s="154"/>
      <c r="T163" s="155"/>
      <c r="AT163" s="151" t="s">
        <v>204</v>
      </c>
      <c r="AU163" s="151" t="s">
        <v>86</v>
      </c>
      <c r="AV163" s="12" t="s">
        <v>84</v>
      </c>
      <c r="AW163" s="12" t="s">
        <v>32</v>
      </c>
      <c r="AX163" s="12" t="s">
        <v>77</v>
      </c>
      <c r="AY163" s="151" t="s">
        <v>195</v>
      </c>
    </row>
    <row r="164" spans="2:65" s="13" customFormat="1" ht="10.199999999999999">
      <c r="B164" s="156"/>
      <c r="D164" s="150" t="s">
        <v>204</v>
      </c>
      <c r="E164" s="157" t="s">
        <v>1</v>
      </c>
      <c r="F164" s="158" t="s">
        <v>1926</v>
      </c>
      <c r="H164" s="159">
        <v>33.695999999999998</v>
      </c>
      <c r="I164" s="160"/>
      <c r="L164" s="156"/>
      <c r="M164" s="161"/>
      <c r="T164" s="162"/>
      <c r="AT164" s="157" t="s">
        <v>204</v>
      </c>
      <c r="AU164" s="157" t="s">
        <v>86</v>
      </c>
      <c r="AV164" s="13" t="s">
        <v>86</v>
      </c>
      <c r="AW164" s="13" t="s">
        <v>32</v>
      </c>
      <c r="AX164" s="13" t="s">
        <v>77</v>
      </c>
      <c r="AY164" s="157" t="s">
        <v>195</v>
      </c>
    </row>
    <row r="165" spans="2:65" s="15" customFormat="1" ht="10.199999999999999">
      <c r="B165" s="173"/>
      <c r="D165" s="150" t="s">
        <v>204</v>
      </c>
      <c r="E165" s="174" t="s">
        <v>1</v>
      </c>
      <c r="F165" s="175" t="s">
        <v>281</v>
      </c>
      <c r="H165" s="176">
        <v>33.695999999999998</v>
      </c>
      <c r="I165" s="177"/>
      <c r="L165" s="173"/>
      <c r="M165" s="178"/>
      <c r="T165" s="179"/>
      <c r="AT165" s="174" t="s">
        <v>204</v>
      </c>
      <c r="AU165" s="174" t="s">
        <v>86</v>
      </c>
      <c r="AV165" s="15" t="s">
        <v>100</v>
      </c>
      <c r="AW165" s="15" t="s">
        <v>32</v>
      </c>
      <c r="AX165" s="15" t="s">
        <v>77</v>
      </c>
      <c r="AY165" s="174" t="s">
        <v>195</v>
      </c>
    </row>
    <row r="166" spans="2:65" s="12" customFormat="1" ht="10.199999999999999">
      <c r="B166" s="149"/>
      <c r="D166" s="150" t="s">
        <v>204</v>
      </c>
      <c r="E166" s="151" t="s">
        <v>1</v>
      </c>
      <c r="F166" s="152" t="s">
        <v>282</v>
      </c>
      <c r="H166" s="151" t="s">
        <v>1</v>
      </c>
      <c r="I166" s="153"/>
      <c r="L166" s="149"/>
      <c r="M166" s="154"/>
      <c r="T166" s="155"/>
      <c r="AT166" s="151" t="s">
        <v>204</v>
      </c>
      <c r="AU166" s="151" t="s">
        <v>86</v>
      </c>
      <c r="AV166" s="12" t="s">
        <v>84</v>
      </c>
      <c r="AW166" s="12" t="s">
        <v>32</v>
      </c>
      <c r="AX166" s="12" t="s">
        <v>77</v>
      </c>
      <c r="AY166" s="151" t="s">
        <v>195</v>
      </c>
    </row>
    <row r="167" spans="2:65" s="13" customFormat="1" ht="10.199999999999999">
      <c r="B167" s="156"/>
      <c r="D167" s="150" t="s">
        <v>204</v>
      </c>
      <c r="E167" s="157" t="s">
        <v>1</v>
      </c>
      <c r="F167" s="158" t="s">
        <v>1927</v>
      </c>
      <c r="H167" s="159">
        <v>0.45</v>
      </c>
      <c r="I167" s="160"/>
      <c r="L167" s="156"/>
      <c r="M167" s="161"/>
      <c r="T167" s="162"/>
      <c r="AT167" s="157" t="s">
        <v>204</v>
      </c>
      <c r="AU167" s="157" t="s">
        <v>86</v>
      </c>
      <c r="AV167" s="13" t="s">
        <v>86</v>
      </c>
      <c r="AW167" s="13" t="s">
        <v>32</v>
      </c>
      <c r="AX167" s="13" t="s">
        <v>77</v>
      </c>
      <c r="AY167" s="157" t="s">
        <v>195</v>
      </c>
    </row>
    <row r="168" spans="2:65" s="13" customFormat="1" ht="10.199999999999999">
      <c r="B168" s="156"/>
      <c r="D168" s="150" t="s">
        <v>204</v>
      </c>
      <c r="E168" s="157" t="s">
        <v>1</v>
      </c>
      <c r="F168" s="158" t="s">
        <v>1928</v>
      </c>
      <c r="H168" s="159">
        <v>65.7</v>
      </c>
      <c r="I168" s="160"/>
      <c r="L168" s="156"/>
      <c r="M168" s="161"/>
      <c r="T168" s="162"/>
      <c r="AT168" s="157" t="s">
        <v>204</v>
      </c>
      <c r="AU168" s="157" t="s">
        <v>86</v>
      </c>
      <c r="AV168" s="13" t="s">
        <v>86</v>
      </c>
      <c r="AW168" s="13" t="s">
        <v>32</v>
      </c>
      <c r="AX168" s="13" t="s">
        <v>77</v>
      </c>
      <c r="AY168" s="157" t="s">
        <v>195</v>
      </c>
    </row>
    <row r="169" spans="2:65" s="15" customFormat="1" ht="10.199999999999999">
      <c r="B169" s="173"/>
      <c r="D169" s="150" t="s">
        <v>204</v>
      </c>
      <c r="E169" s="174" t="s">
        <v>1</v>
      </c>
      <c r="F169" s="175" t="s">
        <v>281</v>
      </c>
      <c r="H169" s="176">
        <v>66.150000000000006</v>
      </c>
      <c r="I169" s="177"/>
      <c r="L169" s="173"/>
      <c r="M169" s="178"/>
      <c r="T169" s="179"/>
      <c r="AT169" s="174" t="s">
        <v>204</v>
      </c>
      <c r="AU169" s="174" t="s">
        <v>86</v>
      </c>
      <c r="AV169" s="15" t="s">
        <v>100</v>
      </c>
      <c r="AW169" s="15" t="s">
        <v>32</v>
      </c>
      <c r="AX169" s="15" t="s">
        <v>77</v>
      </c>
      <c r="AY169" s="174" t="s">
        <v>195</v>
      </c>
    </row>
    <row r="170" spans="2:65" s="12" customFormat="1" ht="20.399999999999999">
      <c r="B170" s="149"/>
      <c r="D170" s="150" t="s">
        <v>204</v>
      </c>
      <c r="E170" s="151" t="s">
        <v>1</v>
      </c>
      <c r="F170" s="152" t="s">
        <v>285</v>
      </c>
      <c r="H170" s="151" t="s">
        <v>1</v>
      </c>
      <c r="I170" s="153"/>
      <c r="L170" s="149"/>
      <c r="M170" s="154"/>
      <c r="T170" s="155"/>
      <c r="AT170" s="151" t="s">
        <v>204</v>
      </c>
      <c r="AU170" s="151" t="s">
        <v>86</v>
      </c>
      <c r="AV170" s="12" t="s">
        <v>84</v>
      </c>
      <c r="AW170" s="12" t="s">
        <v>32</v>
      </c>
      <c r="AX170" s="12" t="s">
        <v>77</v>
      </c>
      <c r="AY170" s="151" t="s">
        <v>195</v>
      </c>
    </row>
    <row r="171" spans="2:65" s="13" customFormat="1" ht="10.199999999999999">
      <c r="B171" s="156"/>
      <c r="D171" s="150" t="s">
        <v>204</v>
      </c>
      <c r="E171" s="157" t="s">
        <v>1</v>
      </c>
      <c r="F171" s="158" t="s">
        <v>1929</v>
      </c>
      <c r="H171" s="159">
        <v>0.8</v>
      </c>
      <c r="I171" s="160"/>
      <c r="L171" s="156"/>
      <c r="M171" s="161"/>
      <c r="T171" s="162"/>
      <c r="AT171" s="157" t="s">
        <v>204</v>
      </c>
      <c r="AU171" s="157" t="s">
        <v>86</v>
      </c>
      <c r="AV171" s="13" t="s">
        <v>86</v>
      </c>
      <c r="AW171" s="13" t="s">
        <v>32</v>
      </c>
      <c r="AX171" s="13" t="s">
        <v>77</v>
      </c>
      <c r="AY171" s="157" t="s">
        <v>195</v>
      </c>
    </row>
    <row r="172" spans="2:65" s="15" customFormat="1" ht="10.199999999999999">
      <c r="B172" s="173"/>
      <c r="D172" s="150" t="s">
        <v>204</v>
      </c>
      <c r="E172" s="174" t="s">
        <v>1</v>
      </c>
      <c r="F172" s="175" t="s">
        <v>281</v>
      </c>
      <c r="H172" s="176">
        <v>0.8</v>
      </c>
      <c r="I172" s="177"/>
      <c r="L172" s="173"/>
      <c r="M172" s="178"/>
      <c r="T172" s="179"/>
      <c r="AT172" s="174" t="s">
        <v>204</v>
      </c>
      <c r="AU172" s="174" t="s">
        <v>86</v>
      </c>
      <c r="AV172" s="15" t="s">
        <v>100</v>
      </c>
      <c r="AW172" s="15" t="s">
        <v>32</v>
      </c>
      <c r="AX172" s="15" t="s">
        <v>77</v>
      </c>
      <c r="AY172" s="174" t="s">
        <v>195</v>
      </c>
    </row>
    <row r="173" spans="2:65" s="14" customFormat="1" ht="10.199999999999999">
      <c r="B173" s="163"/>
      <c r="D173" s="150" t="s">
        <v>204</v>
      </c>
      <c r="E173" s="164" t="s">
        <v>1</v>
      </c>
      <c r="F173" s="165" t="s">
        <v>220</v>
      </c>
      <c r="H173" s="166">
        <v>100.646</v>
      </c>
      <c r="I173" s="167"/>
      <c r="L173" s="163"/>
      <c r="M173" s="168"/>
      <c r="T173" s="169"/>
      <c r="AT173" s="164" t="s">
        <v>204</v>
      </c>
      <c r="AU173" s="164" t="s">
        <v>86</v>
      </c>
      <c r="AV173" s="14" t="s">
        <v>202</v>
      </c>
      <c r="AW173" s="14" t="s">
        <v>32</v>
      </c>
      <c r="AX173" s="14" t="s">
        <v>84</v>
      </c>
      <c r="AY173" s="164" t="s">
        <v>195</v>
      </c>
    </row>
    <row r="174" spans="2:65" s="1" customFormat="1" ht="37.799999999999997" customHeight="1">
      <c r="B174" s="32"/>
      <c r="C174" s="136" t="s">
        <v>240</v>
      </c>
      <c r="D174" s="136" t="s">
        <v>197</v>
      </c>
      <c r="E174" s="137" t="s">
        <v>1930</v>
      </c>
      <c r="F174" s="138" t="s">
        <v>1931</v>
      </c>
      <c r="G174" s="139" t="s">
        <v>214</v>
      </c>
      <c r="H174" s="140">
        <v>36.442</v>
      </c>
      <c r="I174" s="141"/>
      <c r="J174" s="142">
        <f>ROUND(I174*H174,2)</f>
        <v>0</v>
      </c>
      <c r="K174" s="138" t="s">
        <v>201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0</v>
      </c>
      <c r="R174" s="145">
        <f>Q174*H174</f>
        <v>0</v>
      </c>
      <c r="S174" s="145">
        <v>2.2000000000000002</v>
      </c>
      <c r="T174" s="146">
        <f>S174*H174</f>
        <v>80.17240000000001</v>
      </c>
      <c r="AR174" s="147" t="s">
        <v>202</v>
      </c>
      <c r="AT174" s="147" t="s">
        <v>197</v>
      </c>
      <c r="AU174" s="147" t="s">
        <v>86</v>
      </c>
      <c r="AY174" s="17" t="s">
        <v>195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84</v>
      </c>
      <c r="BK174" s="148">
        <f>ROUND(I174*H174,2)</f>
        <v>0</v>
      </c>
      <c r="BL174" s="17" t="s">
        <v>202</v>
      </c>
      <c r="BM174" s="147" t="s">
        <v>1932</v>
      </c>
    </row>
    <row r="175" spans="2:65" s="12" customFormat="1" ht="10.199999999999999">
      <c r="B175" s="149"/>
      <c r="D175" s="150" t="s">
        <v>204</v>
      </c>
      <c r="E175" s="151" t="s">
        <v>1</v>
      </c>
      <c r="F175" s="152" t="s">
        <v>291</v>
      </c>
      <c r="H175" s="151" t="s">
        <v>1</v>
      </c>
      <c r="I175" s="153"/>
      <c r="L175" s="149"/>
      <c r="M175" s="154"/>
      <c r="T175" s="155"/>
      <c r="AT175" s="151" t="s">
        <v>204</v>
      </c>
      <c r="AU175" s="151" t="s">
        <v>86</v>
      </c>
      <c r="AV175" s="12" t="s">
        <v>84</v>
      </c>
      <c r="AW175" s="12" t="s">
        <v>32</v>
      </c>
      <c r="AX175" s="12" t="s">
        <v>77</v>
      </c>
      <c r="AY175" s="151" t="s">
        <v>195</v>
      </c>
    </row>
    <row r="176" spans="2:65" s="13" customFormat="1" ht="10.199999999999999">
      <c r="B176" s="156"/>
      <c r="D176" s="150" t="s">
        <v>204</v>
      </c>
      <c r="E176" s="157" t="s">
        <v>1</v>
      </c>
      <c r="F176" s="158" t="s">
        <v>1933</v>
      </c>
      <c r="H176" s="159">
        <v>36.442</v>
      </c>
      <c r="I176" s="160"/>
      <c r="L176" s="156"/>
      <c r="M176" s="161"/>
      <c r="T176" s="162"/>
      <c r="AT176" s="157" t="s">
        <v>204</v>
      </c>
      <c r="AU176" s="157" t="s">
        <v>86</v>
      </c>
      <c r="AV176" s="13" t="s">
        <v>86</v>
      </c>
      <c r="AW176" s="13" t="s">
        <v>32</v>
      </c>
      <c r="AX176" s="13" t="s">
        <v>77</v>
      </c>
      <c r="AY176" s="157" t="s">
        <v>195</v>
      </c>
    </row>
    <row r="177" spans="2:65" s="14" customFormat="1" ht="10.199999999999999">
      <c r="B177" s="163"/>
      <c r="D177" s="150" t="s">
        <v>204</v>
      </c>
      <c r="E177" s="164" t="s">
        <v>1</v>
      </c>
      <c r="F177" s="165" t="s">
        <v>220</v>
      </c>
      <c r="H177" s="166">
        <v>36.442</v>
      </c>
      <c r="I177" s="167"/>
      <c r="L177" s="163"/>
      <c r="M177" s="168"/>
      <c r="T177" s="169"/>
      <c r="AT177" s="164" t="s">
        <v>204</v>
      </c>
      <c r="AU177" s="164" t="s">
        <v>86</v>
      </c>
      <c r="AV177" s="14" t="s">
        <v>202</v>
      </c>
      <c r="AW177" s="14" t="s">
        <v>32</v>
      </c>
      <c r="AX177" s="14" t="s">
        <v>84</v>
      </c>
      <c r="AY177" s="164" t="s">
        <v>195</v>
      </c>
    </row>
    <row r="178" spans="2:65" s="1" customFormat="1" ht="33" customHeight="1">
      <c r="B178" s="32"/>
      <c r="C178" s="136" t="s">
        <v>246</v>
      </c>
      <c r="D178" s="136" t="s">
        <v>197</v>
      </c>
      <c r="E178" s="137" t="s">
        <v>295</v>
      </c>
      <c r="F178" s="138" t="s">
        <v>296</v>
      </c>
      <c r="G178" s="139" t="s">
        <v>214</v>
      </c>
      <c r="H178" s="140">
        <v>31.885999999999999</v>
      </c>
      <c r="I178" s="141"/>
      <c r="J178" s="142">
        <f>ROUND(I178*H178,2)</f>
        <v>0</v>
      </c>
      <c r="K178" s="138" t="s">
        <v>201</v>
      </c>
      <c r="L178" s="32"/>
      <c r="M178" s="143" t="s">
        <v>1</v>
      </c>
      <c r="N178" s="144" t="s">
        <v>42</v>
      </c>
      <c r="P178" s="145">
        <f>O178*H178</f>
        <v>0</v>
      </c>
      <c r="Q178" s="145">
        <v>0</v>
      </c>
      <c r="R178" s="145">
        <f>Q178*H178</f>
        <v>0</v>
      </c>
      <c r="S178" s="145">
        <v>2.2000000000000002</v>
      </c>
      <c r="T178" s="146">
        <f>S178*H178</f>
        <v>70.149200000000008</v>
      </c>
      <c r="AR178" s="147" t="s">
        <v>202</v>
      </c>
      <c r="AT178" s="147" t="s">
        <v>197</v>
      </c>
      <c r="AU178" s="147" t="s">
        <v>86</v>
      </c>
      <c r="AY178" s="17" t="s">
        <v>195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84</v>
      </c>
      <c r="BK178" s="148">
        <f>ROUND(I178*H178,2)</f>
        <v>0</v>
      </c>
      <c r="BL178" s="17" t="s">
        <v>202</v>
      </c>
      <c r="BM178" s="147" t="s">
        <v>1934</v>
      </c>
    </row>
    <row r="179" spans="2:65" s="12" customFormat="1" ht="10.199999999999999">
      <c r="B179" s="149"/>
      <c r="D179" s="150" t="s">
        <v>204</v>
      </c>
      <c r="E179" s="151" t="s">
        <v>1</v>
      </c>
      <c r="F179" s="152" t="s">
        <v>291</v>
      </c>
      <c r="H179" s="151" t="s">
        <v>1</v>
      </c>
      <c r="I179" s="153"/>
      <c r="L179" s="149"/>
      <c r="M179" s="154"/>
      <c r="T179" s="155"/>
      <c r="AT179" s="151" t="s">
        <v>204</v>
      </c>
      <c r="AU179" s="151" t="s">
        <v>86</v>
      </c>
      <c r="AV179" s="12" t="s">
        <v>84</v>
      </c>
      <c r="AW179" s="12" t="s">
        <v>32</v>
      </c>
      <c r="AX179" s="12" t="s">
        <v>77</v>
      </c>
      <c r="AY179" s="151" t="s">
        <v>195</v>
      </c>
    </row>
    <row r="180" spans="2:65" s="13" customFormat="1" ht="10.199999999999999">
      <c r="B180" s="156"/>
      <c r="D180" s="150" t="s">
        <v>204</v>
      </c>
      <c r="E180" s="157" t="s">
        <v>1</v>
      </c>
      <c r="F180" s="158" t="s">
        <v>1935</v>
      </c>
      <c r="H180" s="159">
        <v>31.885999999999999</v>
      </c>
      <c r="I180" s="160"/>
      <c r="L180" s="156"/>
      <c r="M180" s="161"/>
      <c r="T180" s="162"/>
      <c r="AT180" s="157" t="s">
        <v>204</v>
      </c>
      <c r="AU180" s="157" t="s">
        <v>86</v>
      </c>
      <c r="AV180" s="13" t="s">
        <v>86</v>
      </c>
      <c r="AW180" s="13" t="s">
        <v>32</v>
      </c>
      <c r="AX180" s="13" t="s">
        <v>77</v>
      </c>
      <c r="AY180" s="157" t="s">
        <v>195</v>
      </c>
    </row>
    <row r="181" spans="2:65" s="14" customFormat="1" ht="10.199999999999999">
      <c r="B181" s="163"/>
      <c r="D181" s="150" t="s">
        <v>204</v>
      </c>
      <c r="E181" s="164" t="s">
        <v>1</v>
      </c>
      <c r="F181" s="165" t="s">
        <v>220</v>
      </c>
      <c r="H181" s="166">
        <v>31.885999999999999</v>
      </c>
      <c r="I181" s="167"/>
      <c r="L181" s="163"/>
      <c r="M181" s="168"/>
      <c r="T181" s="169"/>
      <c r="AT181" s="164" t="s">
        <v>204</v>
      </c>
      <c r="AU181" s="164" t="s">
        <v>86</v>
      </c>
      <c r="AV181" s="14" t="s">
        <v>202</v>
      </c>
      <c r="AW181" s="14" t="s">
        <v>32</v>
      </c>
      <c r="AX181" s="14" t="s">
        <v>84</v>
      </c>
      <c r="AY181" s="164" t="s">
        <v>195</v>
      </c>
    </row>
    <row r="182" spans="2:65" s="1" customFormat="1" ht="24.15" customHeight="1">
      <c r="B182" s="32"/>
      <c r="C182" s="136" t="s">
        <v>253</v>
      </c>
      <c r="D182" s="136" t="s">
        <v>197</v>
      </c>
      <c r="E182" s="137" t="s">
        <v>1936</v>
      </c>
      <c r="F182" s="138" t="s">
        <v>1937</v>
      </c>
      <c r="G182" s="139" t="s">
        <v>214</v>
      </c>
      <c r="H182" s="140">
        <v>68.328000000000003</v>
      </c>
      <c r="I182" s="141"/>
      <c r="J182" s="142">
        <f>ROUND(I182*H182,2)</f>
        <v>0</v>
      </c>
      <c r="K182" s="138" t="s">
        <v>201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0</v>
      </c>
      <c r="R182" s="145">
        <f>Q182*H182</f>
        <v>0</v>
      </c>
      <c r="S182" s="145">
        <v>1.4</v>
      </c>
      <c r="T182" s="146">
        <f>S182*H182</f>
        <v>95.659199999999998</v>
      </c>
      <c r="AR182" s="147" t="s">
        <v>202</v>
      </c>
      <c r="AT182" s="147" t="s">
        <v>197</v>
      </c>
      <c r="AU182" s="147" t="s">
        <v>86</v>
      </c>
      <c r="AY182" s="17" t="s">
        <v>195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84</v>
      </c>
      <c r="BK182" s="148">
        <f>ROUND(I182*H182,2)</f>
        <v>0</v>
      </c>
      <c r="BL182" s="17" t="s">
        <v>202</v>
      </c>
      <c r="BM182" s="147" t="s">
        <v>1938</v>
      </c>
    </row>
    <row r="183" spans="2:65" s="12" customFormat="1" ht="10.199999999999999">
      <c r="B183" s="149"/>
      <c r="D183" s="150" t="s">
        <v>204</v>
      </c>
      <c r="E183" s="151" t="s">
        <v>1</v>
      </c>
      <c r="F183" s="152" t="s">
        <v>291</v>
      </c>
      <c r="H183" s="151" t="s">
        <v>1</v>
      </c>
      <c r="I183" s="153"/>
      <c r="L183" s="149"/>
      <c r="M183" s="154"/>
      <c r="T183" s="155"/>
      <c r="AT183" s="151" t="s">
        <v>204</v>
      </c>
      <c r="AU183" s="151" t="s">
        <v>86</v>
      </c>
      <c r="AV183" s="12" t="s">
        <v>84</v>
      </c>
      <c r="AW183" s="12" t="s">
        <v>32</v>
      </c>
      <c r="AX183" s="12" t="s">
        <v>77</v>
      </c>
      <c r="AY183" s="151" t="s">
        <v>195</v>
      </c>
    </row>
    <row r="184" spans="2:65" s="13" customFormat="1" ht="10.199999999999999">
      <c r="B184" s="156"/>
      <c r="D184" s="150" t="s">
        <v>204</v>
      </c>
      <c r="E184" s="157" t="s">
        <v>1</v>
      </c>
      <c r="F184" s="158" t="s">
        <v>1939</v>
      </c>
      <c r="H184" s="159">
        <v>68.328000000000003</v>
      </c>
      <c r="I184" s="160"/>
      <c r="L184" s="156"/>
      <c r="M184" s="161"/>
      <c r="T184" s="162"/>
      <c r="AT184" s="157" t="s">
        <v>204</v>
      </c>
      <c r="AU184" s="157" t="s">
        <v>86</v>
      </c>
      <c r="AV184" s="13" t="s">
        <v>86</v>
      </c>
      <c r="AW184" s="13" t="s">
        <v>32</v>
      </c>
      <c r="AX184" s="13" t="s">
        <v>84</v>
      </c>
      <c r="AY184" s="157" t="s">
        <v>195</v>
      </c>
    </row>
    <row r="185" spans="2:65" s="1" customFormat="1" ht="24.15" customHeight="1">
      <c r="B185" s="32"/>
      <c r="C185" s="136" t="s">
        <v>257</v>
      </c>
      <c r="D185" s="136" t="s">
        <v>197</v>
      </c>
      <c r="E185" s="137" t="s">
        <v>312</v>
      </c>
      <c r="F185" s="138" t="s">
        <v>313</v>
      </c>
      <c r="G185" s="139" t="s">
        <v>200</v>
      </c>
      <c r="H185" s="140">
        <v>34.32</v>
      </c>
      <c r="I185" s="141"/>
      <c r="J185" s="142">
        <f>ROUND(I185*H185,2)</f>
        <v>0</v>
      </c>
      <c r="K185" s="138" t="s">
        <v>201</v>
      </c>
      <c r="L185" s="32"/>
      <c r="M185" s="143" t="s">
        <v>1</v>
      </c>
      <c r="N185" s="144" t="s">
        <v>42</v>
      </c>
      <c r="P185" s="145">
        <f>O185*H185</f>
        <v>0</v>
      </c>
      <c r="Q185" s="145">
        <v>0</v>
      </c>
      <c r="R185" s="145">
        <f>Q185*H185</f>
        <v>0</v>
      </c>
      <c r="S185" s="145">
        <v>6.0999999999999999E-2</v>
      </c>
      <c r="T185" s="146">
        <f>S185*H185</f>
        <v>2.0935199999999998</v>
      </c>
      <c r="AR185" s="147" t="s">
        <v>202</v>
      </c>
      <c r="AT185" s="147" t="s">
        <v>197</v>
      </c>
      <c r="AU185" s="147" t="s">
        <v>86</v>
      </c>
      <c r="AY185" s="17" t="s">
        <v>195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84</v>
      </c>
      <c r="BK185" s="148">
        <f>ROUND(I185*H185,2)</f>
        <v>0</v>
      </c>
      <c r="BL185" s="17" t="s">
        <v>202</v>
      </c>
      <c r="BM185" s="147" t="s">
        <v>1940</v>
      </c>
    </row>
    <row r="186" spans="2:65" s="12" customFormat="1" ht="10.199999999999999">
      <c r="B186" s="149"/>
      <c r="D186" s="150" t="s">
        <v>204</v>
      </c>
      <c r="E186" s="151" t="s">
        <v>1</v>
      </c>
      <c r="F186" s="152" t="s">
        <v>315</v>
      </c>
      <c r="H186" s="151" t="s">
        <v>1</v>
      </c>
      <c r="I186" s="153"/>
      <c r="L186" s="149"/>
      <c r="M186" s="154"/>
      <c r="T186" s="155"/>
      <c r="AT186" s="151" t="s">
        <v>204</v>
      </c>
      <c r="AU186" s="151" t="s">
        <v>86</v>
      </c>
      <c r="AV186" s="12" t="s">
        <v>84</v>
      </c>
      <c r="AW186" s="12" t="s">
        <v>32</v>
      </c>
      <c r="AX186" s="12" t="s">
        <v>77</v>
      </c>
      <c r="AY186" s="151" t="s">
        <v>195</v>
      </c>
    </row>
    <row r="187" spans="2:65" s="13" customFormat="1" ht="10.199999999999999">
      <c r="B187" s="156"/>
      <c r="D187" s="150" t="s">
        <v>204</v>
      </c>
      <c r="E187" s="157" t="s">
        <v>1</v>
      </c>
      <c r="F187" s="158" t="s">
        <v>1941</v>
      </c>
      <c r="H187" s="159">
        <v>34.32</v>
      </c>
      <c r="I187" s="160"/>
      <c r="L187" s="156"/>
      <c r="M187" s="161"/>
      <c r="T187" s="162"/>
      <c r="AT187" s="157" t="s">
        <v>204</v>
      </c>
      <c r="AU187" s="157" t="s">
        <v>86</v>
      </c>
      <c r="AV187" s="13" t="s">
        <v>86</v>
      </c>
      <c r="AW187" s="13" t="s">
        <v>32</v>
      </c>
      <c r="AX187" s="13" t="s">
        <v>84</v>
      </c>
      <c r="AY187" s="157" t="s">
        <v>195</v>
      </c>
    </row>
    <row r="188" spans="2:65" s="1" customFormat="1" ht="16.5" customHeight="1">
      <c r="B188" s="32"/>
      <c r="C188" s="136" t="s">
        <v>262</v>
      </c>
      <c r="D188" s="136" t="s">
        <v>197</v>
      </c>
      <c r="E188" s="137" t="s">
        <v>322</v>
      </c>
      <c r="F188" s="138" t="s">
        <v>323</v>
      </c>
      <c r="G188" s="139" t="s">
        <v>200</v>
      </c>
      <c r="H188" s="140">
        <v>102.6</v>
      </c>
      <c r="I188" s="141"/>
      <c r="J188" s="142">
        <f>ROUND(I188*H188,2)</f>
        <v>0</v>
      </c>
      <c r="K188" s="138" t="s">
        <v>201</v>
      </c>
      <c r="L188" s="32"/>
      <c r="M188" s="143" t="s">
        <v>1</v>
      </c>
      <c r="N188" s="144" t="s">
        <v>42</v>
      </c>
      <c r="P188" s="145">
        <f>O188*H188</f>
        <v>0</v>
      </c>
      <c r="Q188" s="145">
        <v>0</v>
      </c>
      <c r="R188" s="145">
        <f>Q188*H188</f>
        <v>0</v>
      </c>
      <c r="S188" s="145">
        <v>0.06</v>
      </c>
      <c r="T188" s="146">
        <f>S188*H188</f>
        <v>6.1559999999999997</v>
      </c>
      <c r="AR188" s="147" t="s">
        <v>202</v>
      </c>
      <c r="AT188" s="147" t="s">
        <v>197</v>
      </c>
      <c r="AU188" s="147" t="s">
        <v>86</v>
      </c>
      <c r="AY188" s="17" t="s">
        <v>195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84</v>
      </c>
      <c r="BK188" s="148">
        <f>ROUND(I188*H188,2)</f>
        <v>0</v>
      </c>
      <c r="BL188" s="17" t="s">
        <v>202</v>
      </c>
      <c r="BM188" s="147" t="s">
        <v>1942</v>
      </c>
    </row>
    <row r="189" spans="2:65" s="12" customFormat="1" ht="10.199999999999999">
      <c r="B189" s="149"/>
      <c r="D189" s="150" t="s">
        <v>204</v>
      </c>
      <c r="E189" s="151" t="s">
        <v>1</v>
      </c>
      <c r="F189" s="152" t="s">
        <v>325</v>
      </c>
      <c r="H189" s="151" t="s">
        <v>1</v>
      </c>
      <c r="I189" s="153"/>
      <c r="L189" s="149"/>
      <c r="M189" s="154"/>
      <c r="T189" s="155"/>
      <c r="AT189" s="151" t="s">
        <v>204</v>
      </c>
      <c r="AU189" s="151" t="s">
        <v>86</v>
      </c>
      <c r="AV189" s="12" t="s">
        <v>84</v>
      </c>
      <c r="AW189" s="12" t="s">
        <v>32</v>
      </c>
      <c r="AX189" s="12" t="s">
        <v>77</v>
      </c>
      <c r="AY189" s="151" t="s">
        <v>195</v>
      </c>
    </row>
    <row r="190" spans="2:65" s="13" customFormat="1" ht="10.199999999999999">
      <c r="B190" s="156"/>
      <c r="D190" s="150" t="s">
        <v>204</v>
      </c>
      <c r="E190" s="157" t="s">
        <v>1</v>
      </c>
      <c r="F190" s="158" t="s">
        <v>1943</v>
      </c>
      <c r="H190" s="159">
        <v>11.88</v>
      </c>
      <c r="I190" s="160"/>
      <c r="L190" s="156"/>
      <c r="M190" s="161"/>
      <c r="T190" s="162"/>
      <c r="AT190" s="157" t="s">
        <v>204</v>
      </c>
      <c r="AU190" s="157" t="s">
        <v>86</v>
      </c>
      <c r="AV190" s="13" t="s">
        <v>86</v>
      </c>
      <c r="AW190" s="13" t="s">
        <v>32</v>
      </c>
      <c r="AX190" s="13" t="s">
        <v>77</v>
      </c>
      <c r="AY190" s="157" t="s">
        <v>195</v>
      </c>
    </row>
    <row r="191" spans="2:65" s="13" customFormat="1" ht="10.199999999999999">
      <c r="B191" s="156"/>
      <c r="D191" s="150" t="s">
        <v>204</v>
      </c>
      <c r="E191" s="157" t="s">
        <v>1</v>
      </c>
      <c r="F191" s="158" t="s">
        <v>1944</v>
      </c>
      <c r="H191" s="159">
        <v>90.72</v>
      </c>
      <c r="I191" s="160"/>
      <c r="L191" s="156"/>
      <c r="M191" s="161"/>
      <c r="T191" s="162"/>
      <c r="AT191" s="157" t="s">
        <v>204</v>
      </c>
      <c r="AU191" s="157" t="s">
        <v>86</v>
      </c>
      <c r="AV191" s="13" t="s">
        <v>86</v>
      </c>
      <c r="AW191" s="13" t="s">
        <v>32</v>
      </c>
      <c r="AX191" s="13" t="s">
        <v>77</v>
      </c>
      <c r="AY191" s="157" t="s">
        <v>195</v>
      </c>
    </row>
    <row r="192" spans="2:65" s="14" customFormat="1" ht="10.199999999999999">
      <c r="B192" s="163"/>
      <c r="D192" s="150" t="s">
        <v>204</v>
      </c>
      <c r="E192" s="164" t="s">
        <v>1</v>
      </c>
      <c r="F192" s="165" t="s">
        <v>220</v>
      </c>
      <c r="H192" s="166">
        <v>102.6</v>
      </c>
      <c r="I192" s="167"/>
      <c r="L192" s="163"/>
      <c r="M192" s="168"/>
      <c r="T192" s="169"/>
      <c r="AT192" s="164" t="s">
        <v>204</v>
      </c>
      <c r="AU192" s="164" t="s">
        <v>86</v>
      </c>
      <c r="AV192" s="14" t="s">
        <v>202</v>
      </c>
      <c r="AW192" s="14" t="s">
        <v>32</v>
      </c>
      <c r="AX192" s="14" t="s">
        <v>84</v>
      </c>
      <c r="AY192" s="164" t="s">
        <v>195</v>
      </c>
    </row>
    <row r="193" spans="2:65" s="1" customFormat="1" ht="24.15" customHeight="1">
      <c r="B193" s="32"/>
      <c r="C193" s="136" t="s">
        <v>270</v>
      </c>
      <c r="D193" s="136" t="s">
        <v>197</v>
      </c>
      <c r="E193" s="137" t="s">
        <v>327</v>
      </c>
      <c r="F193" s="138" t="s">
        <v>328</v>
      </c>
      <c r="G193" s="139" t="s">
        <v>329</v>
      </c>
      <c r="H193" s="140">
        <v>18</v>
      </c>
      <c r="I193" s="141"/>
      <c r="J193" s="142">
        <f>ROUND(I193*H193,2)</f>
        <v>0</v>
      </c>
      <c r="K193" s="138" t="s">
        <v>201</v>
      </c>
      <c r="L193" s="32"/>
      <c r="M193" s="143" t="s">
        <v>1</v>
      </c>
      <c r="N193" s="144" t="s">
        <v>42</v>
      </c>
      <c r="P193" s="145">
        <f>O193*H193</f>
        <v>0</v>
      </c>
      <c r="Q193" s="145">
        <v>0</v>
      </c>
      <c r="R193" s="145">
        <f>Q193*H193</f>
        <v>0</v>
      </c>
      <c r="S193" s="145">
        <v>1.2E-2</v>
      </c>
      <c r="T193" s="146">
        <f>S193*H193</f>
        <v>0.216</v>
      </c>
      <c r="AR193" s="147" t="s">
        <v>202</v>
      </c>
      <c r="AT193" s="147" t="s">
        <v>197</v>
      </c>
      <c r="AU193" s="147" t="s">
        <v>86</v>
      </c>
      <c r="AY193" s="17" t="s">
        <v>195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84</v>
      </c>
      <c r="BK193" s="148">
        <f>ROUND(I193*H193,2)</f>
        <v>0</v>
      </c>
      <c r="BL193" s="17" t="s">
        <v>202</v>
      </c>
      <c r="BM193" s="147" t="s">
        <v>1945</v>
      </c>
    </row>
    <row r="194" spans="2:65" s="12" customFormat="1" ht="10.199999999999999">
      <c r="B194" s="149"/>
      <c r="D194" s="150" t="s">
        <v>204</v>
      </c>
      <c r="E194" s="151" t="s">
        <v>1</v>
      </c>
      <c r="F194" s="152" t="s">
        <v>331</v>
      </c>
      <c r="H194" s="151" t="s">
        <v>1</v>
      </c>
      <c r="I194" s="153"/>
      <c r="L194" s="149"/>
      <c r="M194" s="154"/>
      <c r="T194" s="155"/>
      <c r="AT194" s="151" t="s">
        <v>204</v>
      </c>
      <c r="AU194" s="151" t="s">
        <v>86</v>
      </c>
      <c r="AV194" s="12" t="s">
        <v>84</v>
      </c>
      <c r="AW194" s="12" t="s">
        <v>32</v>
      </c>
      <c r="AX194" s="12" t="s">
        <v>77</v>
      </c>
      <c r="AY194" s="151" t="s">
        <v>195</v>
      </c>
    </row>
    <row r="195" spans="2:65" s="13" customFormat="1" ht="10.199999999999999">
      <c r="B195" s="156"/>
      <c r="D195" s="150" t="s">
        <v>204</v>
      </c>
      <c r="E195" s="157" t="s">
        <v>1</v>
      </c>
      <c r="F195" s="158" t="s">
        <v>332</v>
      </c>
      <c r="H195" s="159">
        <v>18</v>
      </c>
      <c r="I195" s="160"/>
      <c r="L195" s="156"/>
      <c r="M195" s="161"/>
      <c r="T195" s="162"/>
      <c r="AT195" s="157" t="s">
        <v>204</v>
      </c>
      <c r="AU195" s="157" t="s">
        <v>86</v>
      </c>
      <c r="AV195" s="13" t="s">
        <v>86</v>
      </c>
      <c r="AW195" s="13" t="s">
        <v>32</v>
      </c>
      <c r="AX195" s="13" t="s">
        <v>84</v>
      </c>
      <c r="AY195" s="157" t="s">
        <v>195</v>
      </c>
    </row>
    <row r="196" spans="2:65" s="1" customFormat="1" ht="24.15" customHeight="1">
      <c r="B196" s="32"/>
      <c r="C196" s="136" t="s">
        <v>287</v>
      </c>
      <c r="D196" s="136" t="s">
        <v>197</v>
      </c>
      <c r="E196" s="137" t="s">
        <v>334</v>
      </c>
      <c r="F196" s="138" t="s">
        <v>335</v>
      </c>
      <c r="G196" s="139" t="s">
        <v>329</v>
      </c>
      <c r="H196" s="140">
        <v>2.4</v>
      </c>
      <c r="I196" s="141"/>
      <c r="J196" s="142">
        <f>ROUND(I196*H196,2)</f>
        <v>0</v>
      </c>
      <c r="K196" s="138" t="s">
        <v>201</v>
      </c>
      <c r="L196" s="32"/>
      <c r="M196" s="143" t="s">
        <v>1</v>
      </c>
      <c r="N196" s="144" t="s">
        <v>42</v>
      </c>
      <c r="P196" s="145">
        <f>O196*H196</f>
        <v>0</v>
      </c>
      <c r="Q196" s="145">
        <v>2.81E-3</v>
      </c>
      <c r="R196" s="145">
        <f>Q196*H196</f>
        <v>6.744E-3</v>
      </c>
      <c r="S196" s="145">
        <v>6.9000000000000006E-2</v>
      </c>
      <c r="T196" s="146">
        <f>S196*H196</f>
        <v>0.1656</v>
      </c>
      <c r="AR196" s="147" t="s">
        <v>202</v>
      </c>
      <c r="AT196" s="147" t="s">
        <v>197</v>
      </c>
      <c r="AU196" s="147" t="s">
        <v>86</v>
      </c>
      <c r="AY196" s="17" t="s">
        <v>195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84</v>
      </c>
      <c r="BK196" s="148">
        <f>ROUND(I196*H196,2)</f>
        <v>0</v>
      </c>
      <c r="BL196" s="17" t="s">
        <v>202</v>
      </c>
      <c r="BM196" s="147" t="s">
        <v>1946</v>
      </c>
    </row>
    <row r="197" spans="2:65" s="12" customFormat="1" ht="10.199999999999999">
      <c r="B197" s="149"/>
      <c r="D197" s="150" t="s">
        <v>204</v>
      </c>
      <c r="E197" s="151" t="s">
        <v>1</v>
      </c>
      <c r="F197" s="152" t="s">
        <v>337</v>
      </c>
      <c r="H197" s="151" t="s">
        <v>1</v>
      </c>
      <c r="I197" s="153"/>
      <c r="L197" s="149"/>
      <c r="M197" s="154"/>
      <c r="T197" s="155"/>
      <c r="AT197" s="151" t="s">
        <v>204</v>
      </c>
      <c r="AU197" s="151" t="s">
        <v>86</v>
      </c>
      <c r="AV197" s="12" t="s">
        <v>84</v>
      </c>
      <c r="AW197" s="12" t="s">
        <v>32</v>
      </c>
      <c r="AX197" s="12" t="s">
        <v>77</v>
      </c>
      <c r="AY197" s="151" t="s">
        <v>195</v>
      </c>
    </row>
    <row r="198" spans="2:65" s="12" customFormat="1" ht="10.199999999999999">
      <c r="B198" s="149"/>
      <c r="D198" s="150" t="s">
        <v>204</v>
      </c>
      <c r="E198" s="151" t="s">
        <v>1</v>
      </c>
      <c r="F198" s="152" t="s">
        <v>338</v>
      </c>
      <c r="H198" s="151" t="s">
        <v>1</v>
      </c>
      <c r="I198" s="153"/>
      <c r="L198" s="149"/>
      <c r="M198" s="154"/>
      <c r="T198" s="155"/>
      <c r="AT198" s="151" t="s">
        <v>204</v>
      </c>
      <c r="AU198" s="151" t="s">
        <v>86</v>
      </c>
      <c r="AV198" s="12" t="s">
        <v>84</v>
      </c>
      <c r="AW198" s="12" t="s">
        <v>32</v>
      </c>
      <c r="AX198" s="12" t="s">
        <v>77</v>
      </c>
      <c r="AY198" s="151" t="s">
        <v>195</v>
      </c>
    </row>
    <row r="199" spans="2:65" s="13" customFormat="1" ht="10.199999999999999">
      <c r="B199" s="156"/>
      <c r="D199" s="150" t="s">
        <v>204</v>
      </c>
      <c r="E199" s="157" t="s">
        <v>1</v>
      </c>
      <c r="F199" s="158" t="s">
        <v>1947</v>
      </c>
      <c r="H199" s="159">
        <v>2.4</v>
      </c>
      <c r="I199" s="160"/>
      <c r="L199" s="156"/>
      <c r="M199" s="161"/>
      <c r="T199" s="162"/>
      <c r="AT199" s="157" t="s">
        <v>204</v>
      </c>
      <c r="AU199" s="157" t="s">
        <v>86</v>
      </c>
      <c r="AV199" s="13" t="s">
        <v>86</v>
      </c>
      <c r="AW199" s="13" t="s">
        <v>32</v>
      </c>
      <c r="AX199" s="13" t="s">
        <v>84</v>
      </c>
      <c r="AY199" s="157" t="s">
        <v>195</v>
      </c>
    </row>
    <row r="200" spans="2:65" s="1" customFormat="1" ht="37.799999999999997" customHeight="1">
      <c r="B200" s="32"/>
      <c r="C200" s="136" t="s">
        <v>8</v>
      </c>
      <c r="D200" s="136" t="s">
        <v>197</v>
      </c>
      <c r="E200" s="137" t="s">
        <v>341</v>
      </c>
      <c r="F200" s="138" t="s">
        <v>342</v>
      </c>
      <c r="G200" s="139" t="s">
        <v>200</v>
      </c>
      <c r="H200" s="140">
        <v>156.73599999999999</v>
      </c>
      <c r="I200" s="141"/>
      <c r="J200" s="142">
        <f>ROUND(I200*H200,2)</f>
        <v>0</v>
      </c>
      <c r="K200" s="138" t="s">
        <v>201</v>
      </c>
      <c r="L200" s="32"/>
      <c r="M200" s="143" t="s">
        <v>1</v>
      </c>
      <c r="N200" s="144" t="s">
        <v>42</v>
      </c>
      <c r="P200" s="145">
        <f>O200*H200</f>
        <v>0</v>
      </c>
      <c r="Q200" s="145">
        <v>0</v>
      </c>
      <c r="R200" s="145">
        <f>Q200*H200</f>
        <v>0</v>
      </c>
      <c r="S200" s="145">
        <v>0.01</v>
      </c>
      <c r="T200" s="146">
        <f>S200*H200</f>
        <v>1.5673599999999999</v>
      </c>
      <c r="AR200" s="147" t="s">
        <v>202</v>
      </c>
      <c r="AT200" s="147" t="s">
        <v>197</v>
      </c>
      <c r="AU200" s="147" t="s">
        <v>86</v>
      </c>
      <c r="AY200" s="17" t="s">
        <v>195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84</v>
      </c>
      <c r="BK200" s="148">
        <f>ROUND(I200*H200,2)</f>
        <v>0</v>
      </c>
      <c r="BL200" s="17" t="s">
        <v>202</v>
      </c>
      <c r="BM200" s="147" t="s">
        <v>1948</v>
      </c>
    </row>
    <row r="201" spans="2:65" s="12" customFormat="1" ht="20.399999999999999">
      <c r="B201" s="149"/>
      <c r="D201" s="150" t="s">
        <v>204</v>
      </c>
      <c r="E201" s="151" t="s">
        <v>1</v>
      </c>
      <c r="F201" s="152" t="s">
        <v>344</v>
      </c>
      <c r="H201" s="151" t="s">
        <v>1</v>
      </c>
      <c r="I201" s="153"/>
      <c r="L201" s="149"/>
      <c r="M201" s="154"/>
      <c r="T201" s="155"/>
      <c r="AT201" s="151" t="s">
        <v>204</v>
      </c>
      <c r="AU201" s="151" t="s">
        <v>86</v>
      </c>
      <c r="AV201" s="12" t="s">
        <v>84</v>
      </c>
      <c r="AW201" s="12" t="s">
        <v>32</v>
      </c>
      <c r="AX201" s="12" t="s">
        <v>77</v>
      </c>
      <c r="AY201" s="151" t="s">
        <v>195</v>
      </c>
    </row>
    <row r="202" spans="2:65" s="13" customFormat="1" ht="10.199999999999999">
      <c r="B202" s="156"/>
      <c r="D202" s="150" t="s">
        <v>204</v>
      </c>
      <c r="E202" s="157" t="s">
        <v>1</v>
      </c>
      <c r="F202" s="158" t="s">
        <v>1949</v>
      </c>
      <c r="H202" s="159">
        <v>156.73599999999999</v>
      </c>
      <c r="I202" s="160"/>
      <c r="L202" s="156"/>
      <c r="M202" s="161"/>
      <c r="T202" s="162"/>
      <c r="AT202" s="157" t="s">
        <v>204</v>
      </c>
      <c r="AU202" s="157" t="s">
        <v>86</v>
      </c>
      <c r="AV202" s="13" t="s">
        <v>86</v>
      </c>
      <c r="AW202" s="13" t="s">
        <v>32</v>
      </c>
      <c r="AX202" s="13" t="s">
        <v>84</v>
      </c>
      <c r="AY202" s="157" t="s">
        <v>195</v>
      </c>
    </row>
    <row r="203" spans="2:65" s="1" customFormat="1" ht="37.799999999999997" customHeight="1">
      <c r="B203" s="32"/>
      <c r="C203" s="136" t="s">
        <v>300</v>
      </c>
      <c r="D203" s="136" t="s">
        <v>197</v>
      </c>
      <c r="E203" s="137" t="s">
        <v>347</v>
      </c>
      <c r="F203" s="138" t="s">
        <v>348</v>
      </c>
      <c r="G203" s="139" t="s">
        <v>200</v>
      </c>
      <c r="H203" s="140">
        <v>58.776000000000003</v>
      </c>
      <c r="I203" s="141"/>
      <c r="J203" s="142">
        <f>ROUND(I203*H203,2)</f>
        <v>0</v>
      </c>
      <c r="K203" s="138" t="s">
        <v>201</v>
      </c>
      <c r="L203" s="32"/>
      <c r="M203" s="143" t="s">
        <v>1</v>
      </c>
      <c r="N203" s="144" t="s">
        <v>42</v>
      </c>
      <c r="P203" s="145">
        <f>O203*H203</f>
        <v>0</v>
      </c>
      <c r="Q203" s="145">
        <v>0</v>
      </c>
      <c r="R203" s="145">
        <f>Q203*H203</f>
        <v>0</v>
      </c>
      <c r="S203" s="145">
        <v>4.5999999999999999E-2</v>
      </c>
      <c r="T203" s="146">
        <f>S203*H203</f>
        <v>2.7036960000000003</v>
      </c>
      <c r="AR203" s="147" t="s">
        <v>202</v>
      </c>
      <c r="AT203" s="147" t="s">
        <v>197</v>
      </c>
      <c r="AU203" s="147" t="s">
        <v>86</v>
      </c>
      <c r="AY203" s="17" t="s">
        <v>195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84</v>
      </c>
      <c r="BK203" s="148">
        <f>ROUND(I203*H203,2)</f>
        <v>0</v>
      </c>
      <c r="BL203" s="17" t="s">
        <v>202</v>
      </c>
      <c r="BM203" s="147" t="s">
        <v>1950</v>
      </c>
    </row>
    <row r="204" spans="2:65" s="12" customFormat="1" ht="20.399999999999999">
      <c r="B204" s="149"/>
      <c r="D204" s="150" t="s">
        <v>204</v>
      </c>
      <c r="E204" s="151" t="s">
        <v>1</v>
      </c>
      <c r="F204" s="152" t="s">
        <v>350</v>
      </c>
      <c r="H204" s="151" t="s">
        <v>1</v>
      </c>
      <c r="I204" s="153"/>
      <c r="L204" s="149"/>
      <c r="M204" s="154"/>
      <c r="T204" s="155"/>
      <c r="AT204" s="151" t="s">
        <v>204</v>
      </c>
      <c r="AU204" s="151" t="s">
        <v>86</v>
      </c>
      <c r="AV204" s="12" t="s">
        <v>84</v>
      </c>
      <c r="AW204" s="12" t="s">
        <v>32</v>
      </c>
      <c r="AX204" s="12" t="s">
        <v>77</v>
      </c>
      <c r="AY204" s="151" t="s">
        <v>195</v>
      </c>
    </row>
    <row r="205" spans="2:65" s="13" customFormat="1" ht="10.199999999999999">
      <c r="B205" s="156"/>
      <c r="D205" s="150" t="s">
        <v>204</v>
      </c>
      <c r="E205" s="157" t="s">
        <v>1</v>
      </c>
      <c r="F205" s="158" t="s">
        <v>1951</v>
      </c>
      <c r="H205" s="159">
        <v>58.776000000000003</v>
      </c>
      <c r="I205" s="160"/>
      <c r="L205" s="156"/>
      <c r="M205" s="161"/>
      <c r="T205" s="162"/>
      <c r="AT205" s="157" t="s">
        <v>204</v>
      </c>
      <c r="AU205" s="157" t="s">
        <v>86</v>
      </c>
      <c r="AV205" s="13" t="s">
        <v>86</v>
      </c>
      <c r="AW205" s="13" t="s">
        <v>32</v>
      </c>
      <c r="AX205" s="13" t="s">
        <v>84</v>
      </c>
      <c r="AY205" s="157" t="s">
        <v>195</v>
      </c>
    </row>
    <row r="206" spans="2:65" s="1" customFormat="1" ht="37.799999999999997" customHeight="1">
      <c r="B206" s="32"/>
      <c r="C206" s="136" t="s">
        <v>306</v>
      </c>
      <c r="D206" s="136" t="s">
        <v>197</v>
      </c>
      <c r="E206" s="137" t="s">
        <v>353</v>
      </c>
      <c r="F206" s="138" t="s">
        <v>354</v>
      </c>
      <c r="G206" s="139" t="s">
        <v>200</v>
      </c>
      <c r="H206" s="140">
        <v>217.08</v>
      </c>
      <c r="I206" s="141"/>
      <c r="J206" s="142">
        <f>ROUND(I206*H206,2)</f>
        <v>0</v>
      </c>
      <c r="K206" s="138" t="s">
        <v>201</v>
      </c>
      <c r="L206" s="32"/>
      <c r="M206" s="143" t="s">
        <v>1</v>
      </c>
      <c r="N206" s="144" t="s">
        <v>42</v>
      </c>
      <c r="P206" s="145">
        <f>O206*H206</f>
        <v>0</v>
      </c>
      <c r="Q206" s="145">
        <v>0</v>
      </c>
      <c r="R206" s="145">
        <f>Q206*H206</f>
        <v>0</v>
      </c>
      <c r="S206" s="145">
        <v>1.6E-2</v>
      </c>
      <c r="T206" s="146">
        <f>S206*H206</f>
        <v>3.4732800000000004</v>
      </c>
      <c r="AR206" s="147" t="s">
        <v>202</v>
      </c>
      <c r="AT206" s="147" t="s">
        <v>197</v>
      </c>
      <c r="AU206" s="147" t="s">
        <v>86</v>
      </c>
      <c r="AY206" s="17" t="s">
        <v>195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84</v>
      </c>
      <c r="BK206" s="148">
        <f>ROUND(I206*H206,2)</f>
        <v>0</v>
      </c>
      <c r="BL206" s="17" t="s">
        <v>202</v>
      </c>
      <c r="BM206" s="147" t="s">
        <v>1952</v>
      </c>
    </row>
    <row r="207" spans="2:65" s="12" customFormat="1" ht="10.199999999999999">
      <c r="B207" s="149"/>
      <c r="D207" s="150" t="s">
        <v>204</v>
      </c>
      <c r="E207" s="151" t="s">
        <v>1</v>
      </c>
      <c r="F207" s="152" t="s">
        <v>356</v>
      </c>
      <c r="H207" s="151" t="s">
        <v>1</v>
      </c>
      <c r="I207" s="153"/>
      <c r="L207" s="149"/>
      <c r="M207" s="154"/>
      <c r="T207" s="155"/>
      <c r="AT207" s="151" t="s">
        <v>204</v>
      </c>
      <c r="AU207" s="151" t="s">
        <v>86</v>
      </c>
      <c r="AV207" s="12" t="s">
        <v>84</v>
      </c>
      <c r="AW207" s="12" t="s">
        <v>32</v>
      </c>
      <c r="AX207" s="12" t="s">
        <v>77</v>
      </c>
      <c r="AY207" s="151" t="s">
        <v>195</v>
      </c>
    </row>
    <row r="208" spans="2:65" s="12" customFormat="1" ht="10.199999999999999">
      <c r="B208" s="149"/>
      <c r="D208" s="150" t="s">
        <v>204</v>
      </c>
      <c r="E208" s="151" t="s">
        <v>1</v>
      </c>
      <c r="F208" s="152" t="s">
        <v>357</v>
      </c>
      <c r="H208" s="151" t="s">
        <v>1</v>
      </c>
      <c r="I208" s="153"/>
      <c r="L208" s="149"/>
      <c r="M208" s="154"/>
      <c r="T208" s="155"/>
      <c r="AT208" s="151" t="s">
        <v>204</v>
      </c>
      <c r="AU208" s="151" t="s">
        <v>86</v>
      </c>
      <c r="AV208" s="12" t="s">
        <v>84</v>
      </c>
      <c r="AW208" s="12" t="s">
        <v>32</v>
      </c>
      <c r="AX208" s="12" t="s">
        <v>77</v>
      </c>
      <c r="AY208" s="151" t="s">
        <v>195</v>
      </c>
    </row>
    <row r="209" spans="2:65" s="13" customFormat="1" ht="10.199999999999999">
      <c r="B209" s="156"/>
      <c r="D209" s="150" t="s">
        <v>204</v>
      </c>
      <c r="E209" s="157" t="s">
        <v>1</v>
      </c>
      <c r="F209" s="158" t="s">
        <v>1953</v>
      </c>
      <c r="H209" s="159">
        <v>225.9</v>
      </c>
      <c r="I209" s="160"/>
      <c r="L209" s="156"/>
      <c r="M209" s="161"/>
      <c r="T209" s="162"/>
      <c r="AT209" s="157" t="s">
        <v>204</v>
      </c>
      <c r="AU209" s="157" t="s">
        <v>86</v>
      </c>
      <c r="AV209" s="13" t="s">
        <v>86</v>
      </c>
      <c r="AW209" s="13" t="s">
        <v>32</v>
      </c>
      <c r="AX209" s="13" t="s">
        <v>77</v>
      </c>
      <c r="AY209" s="157" t="s">
        <v>195</v>
      </c>
    </row>
    <row r="210" spans="2:65" s="13" customFormat="1" ht="10.199999999999999">
      <c r="B210" s="156"/>
      <c r="D210" s="150" t="s">
        <v>204</v>
      </c>
      <c r="E210" s="157" t="s">
        <v>1</v>
      </c>
      <c r="F210" s="158" t="s">
        <v>1954</v>
      </c>
      <c r="H210" s="159">
        <v>-34.32</v>
      </c>
      <c r="I210" s="160"/>
      <c r="L210" s="156"/>
      <c r="M210" s="161"/>
      <c r="T210" s="162"/>
      <c r="AT210" s="157" t="s">
        <v>204</v>
      </c>
      <c r="AU210" s="157" t="s">
        <v>86</v>
      </c>
      <c r="AV210" s="13" t="s">
        <v>86</v>
      </c>
      <c r="AW210" s="13" t="s">
        <v>32</v>
      </c>
      <c r="AX210" s="13" t="s">
        <v>77</v>
      </c>
      <c r="AY210" s="157" t="s">
        <v>195</v>
      </c>
    </row>
    <row r="211" spans="2:65" s="12" customFormat="1" ht="10.199999999999999">
      <c r="B211" s="149"/>
      <c r="D211" s="150" t="s">
        <v>204</v>
      </c>
      <c r="E211" s="151" t="s">
        <v>1</v>
      </c>
      <c r="F211" s="152" t="s">
        <v>360</v>
      </c>
      <c r="H211" s="151" t="s">
        <v>1</v>
      </c>
      <c r="I211" s="153"/>
      <c r="L211" s="149"/>
      <c r="M211" s="154"/>
      <c r="T211" s="155"/>
      <c r="AT211" s="151" t="s">
        <v>204</v>
      </c>
      <c r="AU211" s="151" t="s">
        <v>86</v>
      </c>
      <c r="AV211" s="12" t="s">
        <v>84</v>
      </c>
      <c r="AW211" s="12" t="s">
        <v>32</v>
      </c>
      <c r="AX211" s="12" t="s">
        <v>77</v>
      </c>
      <c r="AY211" s="151" t="s">
        <v>195</v>
      </c>
    </row>
    <row r="212" spans="2:65" s="13" customFormat="1" ht="10.199999999999999">
      <c r="B212" s="156"/>
      <c r="D212" s="150" t="s">
        <v>204</v>
      </c>
      <c r="E212" s="157" t="s">
        <v>1</v>
      </c>
      <c r="F212" s="158" t="s">
        <v>1955</v>
      </c>
      <c r="H212" s="159">
        <v>13.7</v>
      </c>
      <c r="I212" s="160"/>
      <c r="L212" s="156"/>
      <c r="M212" s="161"/>
      <c r="T212" s="162"/>
      <c r="AT212" s="157" t="s">
        <v>204</v>
      </c>
      <c r="AU212" s="157" t="s">
        <v>86</v>
      </c>
      <c r="AV212" s="13" t="s">
        <v>86</v>
      </c>
      <c r="AW212" s="13" t="s">
        <v>32</v>
      </c>
      <c r="AX212" s="13" t="s">
        <v>77</v>
      </c>
      <c r="AY212" s="157" t="s">
        <v>195</v>
      </c>
    </row>
    <row r="213" spans="2:65" s="12" customFormat="1" ht="10.199999999999999">
      <c r="B213" s="149"/>
      <c r="D213" s="150" t="s">
        <v>204</v>
      </c>
      <c r="E213" s="151" t="s">
        <v>1</v>
      </c>
      <c r="F213" s="152" t="s">
        <v>362</v>
      </c>
      <c r="H213" s="151" t="s">
        <v>1</v>
      </c>
      <c r="I213" s="153"/>
      <c r="L213" s="149"/>
      <c r="M213" s="154"/>
      <c r="T213" s="155"/>
      <c r="AT213" s="151" t="s">
        <v>204</v>
      </c>
      <c r="AU213" s="151" t="s">
        <v>86</v>
      </c>
      <c r="AV213" s="12" t="s">
        <v>84</v>
      </c>
      <c r="AW213" s="12" t="s">
        <v>32</v>
      </c>
      <c r="AX213" s="12" t="s">
        <v>77</v>
      </c>
      <c r="AY213" s="151" t="s">
        <v>195</v>
      </c>
    </row>
    <row r="214" spans="2:65" s="13" customFormat="1" ht="10.199999999999999">
      <c r="B214" s="156"/>
      <c r="D214" s="150" t="s">
        <v>204</v>
      </c>
      <c r="E214" s="157" t="s">
        <v>1</v>
      </c>
      <c r="F214" s="158" t="s">
        <v>1956</v>
      </c>
      <c r="H214" s="159">
        <v>11.8</v>
      </c>
      <c r="I214" s="160"/>
      <c r="L214" s="156"/>
      <c r="M214" s="161"/>
      <c r="T214" s="162"/>
      <c r="AT214" s="157" t="s">
        <v>204</v>
      </c>
      <c r="AU214" s="157" t="s">
        <v>86</v>
      </c>
      <c r="AV214" s="13" t="s">
        <v>86</v>
      </c>
      <c r="AW214" s="13" t="s">
        <v>32</v>
      </c>
      <c r="AX214" s="13" t="s">
        <v>77</v>
      </c>
      <c r="AY214" s="157" t="s">
        <v>195</v>
      </c>
    </row>
    <row r="215" spans="2:65" s="14" customFormat="1" ht="10.199999999999999">
      <c r="B215" s="163"/>
      <c r="D215" s="150" t="s">
        <v>204</v>
      </c>
      <c r="E215" s="164" t="s">
        <v>1</v>
      </c>
      <c r="F215" s="165" t="s">
        <v>220</v>
      </c>
      <c r="H215" s="166">
        <v>217.08</v>
      </c>
      <c r="I215" s="167"/>
      <c r="L215" s="163"/>
      <c r="M215" s="168"/>
      <c r="T215" s="169"/>
      <c r="AT215" s="164" t="s">
        <v>204</v>
      </c>
      <c r="AU215" s="164" t="s">
        <v>86</v>
      </c>
      <c r="AV215" s="14" t="s">
        <v>202</v>
      </c>
      <c r="AW215" s="14" t="s">
        <v>32</v>
      </c>
      <c r="AX215" s="14" t="s">
        <v>84</v>
      </c>
      <c r="AY215" s="164" t="s">
        <v>195</v>
      </c>
    </row>
    <row r="216" spans="2:65" s="11" customFormat="1" ht="22.8" customHeight="1">
      <c r="B216" s="124"/>
      <c r="D216" s="125" t="s">
        <v>76</v>
      </c>
      <c r="E216" s="134" t="s">
        <v>364</v>
      </c>
      <c r="F216" s="134" t="s">
        <v>365</v>
      </c>
      <c r="I216" s="127"/>
      <c r="J216" s="135">
        <f>BK216</f>
        <v>0</v>
      </c>
      <c r="L216" s="124"/>
      <c r="M216" s="129"/>
      <c r="P216" s="130">
        <f>SUM(P217:P230)</f>
        <v>0</v>
      </c>
      <c r="R216" s="130">
        <f>SUM(R217:R230)</f>
        <v>0</v>
      </c>
      <c r="T216" s="131">
        <f>SUM(T217:T230)</f>
        <v>0</v>
      </c>
      <c r="AR216" s="125" t="s">
        <v>84</v>
      </c>
      <c r="AT216" s="132" t="s">
        <v>76</v>
      </c>
      <c r="AU216" s="132" t="s">
        <v>84</v>
      </c>
      <c r="AY216" s="125" t="s">
        <v>195</v>
      </c>
      <c r="BK216" s="133">
        <f>SUM(BK217:BK230)</f>
        <v>0</v>
      </c>
    </row>
    <row r="217" spans="2:65" s="1" customFormat="1" ht="33" customHeight="1">
      <c r="B217" s="32"/>
      <c r="C217" s="136" t="s">
        <v>311</v>
      </c>
      <c r="D217" s="136" t="s">
        <v>197</v>
      </c>
      <c r="E217" s="137" t="s">
        <v>366</v>
      </c>
      <c r="F217" s="138" t="s">
        <v>367</v>
      </c>
      <c r="G217" s="139" t="s">
        <v>237</v>
      </c>
      <c r="H217" s="140">
        <v>579.01400000000001</v>
      </c>
      <c r="I217" s="141"/>
      <c r="J217" s="142">
        <f>ROUND(I217*H217,2)</f>
        <v>0</v>
      </c>
      <c r="K217" s="138" t="s">
        <v>201</v>
      </c>
      <c r="L217" s="32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202</v>
      </c>
      <c r="AT217" s="147" t="s">
        <v>197</v>
      </c>
      <c r="AU217" s="147" t="s">
        <v>86</v>
      </c>
      <c r="AY217" s="17" t="s">
        <v>195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84</v>
      </c>
      <c r="BK217" s="148">
        <f>ROUND(I217*H217,2)</f>
        <v>0</v>
      </c>
      <c r="BL217" s="17" t="s">
        <v>202</v>
      </c>
      <c r="BM217" s="147" t="s">
        <v>1957</v>
      </c>
    </row>
    <row r="218" spans="2:65" s="1" customFormat="1" ht="24.15" customHeight="1">
      <c r="B218" s="32"/>
      <c r="C218" s="136" t="s">
        <v>317</v>
      </c>
      <c r="D218" s="136" t="s">
        <v>197</v>
      </c>
      <c r="E218" s="137" t="s">
        <v>370</v>
      </c>
      <c r="F218" s="138" t="s">
        <v>371</v>
      </c>
      <c r="G218" s="139" t="s">
        <v>237</v>
      </c>
      <c r="H218" s="140">
        <v>579.01400000000001</v>
      </c>
      <c r="I218" s="141"/>
      <c r="J218" s="142">
        <f>ROUND(I218*H218,2)</f>
        <v>0</v>
      </c>
      <c r="K218" s="138" t="s">
        <v>201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202</v>
      </c>
      <c r="AT218" s="147" t="s">
        <v>197</v>
      </c>
      <c r="AU218" s="147" t="s">
        <v>86</v>
      </c>
      <c r="AY218" s="17" t="s">
        <v>195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84</v>
      </c>
      <c r="BK218" s="148">
        <f>ROUND(I218*H218,2)</f>
        <v>0</v>
      </c>
      <c r="BL218" s="17" t="s">
        <v>202</v>
      </c>
      <c r="BM218" s="147" t="s">
        <v>1958</v>
      </c>
    </row>
    <row r="219" spans="2:65" s="1" customFormat="1" ht="24.15" customHeight="1">
      <c r="B219" s="32"/>
      <c r="C219" s="136" t="s">
        <v>321</v>
      </c>
      <c r="D219" s="136" t="s">
        <v>197</v>
      </c>
      <c r="E219" s="137" t="s">
        <v>374</v>
      </c>
      <c r="F219" s="138" t="s">
        <v>375</v>
      </c>
      <c r="G219" s="139" t="s">
        <v>237</v>
      </c>
      <c r="H219" s="140">
        <v>11001.266</v>
      </c>
      <c r="I219" s="141"/>
      <c r="J219" s="142">
        <f>ROUND(I219*H219,2)</f>
        <v>0</v>
      </c>
      <c r="K219" s="138" t="s">
        <v>201</v>
      </c>
      <c r="L219" s="32"/>
      <c r="M219" s="143" t="s">
        <v>1</v>
      </c>
      <c r="N219" s="144" t="s">
        <v>42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202</v>
      </c>
      <c r="AT219" s="147" t="s">
        <v>197</v>
      </c>
      <c r="AU219" s="147" t="s">
        <v>86</v>
      </c>
      <c r="AY219" s="17" t="s">
        <v>195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84</v>
      </c>
      <c r="BK219" s="148">
        <f>ROUND(I219*H219,2)</f>
        <v>0</v>
      </c>
      <c r="BL219" s="17" t="s">
        <v>202</v>
      </c>
      <c r="BM219" s="147" t="s">
        <v>1959</v>
      </c>
    </row>
    <row r="220" spans="2:65" s="13" customFormat="1" ht="10.199999999999999">
      <c r="B220" s="156"/>
      <c r="D220" s="150" t="s">
        <v>204</v>
      </c>
      <c r="F220" s="158" t="s">
        <v>1960</v>
      </c>
      <c r="H220" s="159">
        <v>11001.266</v>
      </c>
      <c r="I220" s="160"/>
      <c r="L220" s="156"/>
      <c r="M220" s="161"/>
      <c r="T220" s="162"/>
      <c r="AT220" s="157" t="s">
        <v>204</v>
      </c>
      <c r="AU220" s="157" t="s">
        <v>86</v>
      </c>
      <c r="AV220" s="13" t="s">
        <v>86</v>
      </c>
      <c r="AW220" s="13" t="s">
        <v>4</v>
      </c>
      <c r="AX220" s="13" t="s">
        <v>84</v>
      </c>
      <c r="AY220" s="157" t="s">
        <v>195</v>
      </c>
    </row>
    <row r="221" spans="2:65" s="1" customFormat="1" ht="33" customHeight="1">
      <c r="B221" s="32"/>
      <c r="C221" s="136" t="s">
        <v>7</v>
      </c>
      <c r="D221" s="136" t="s">
        <v>197</v>
      </c>
      <c r="E221" s="137" t="s">
        <v>379</v>
      </c>
      <c r="F221" s="138" t="s">
        <v>380</v>
      </c>
      <c r="G221" s="139" t="s">
        <v>237</v>
      </c>
      <c r="H221" s="140">
        <v>0.71199999999999997</v>
      </c>
      <c r="I221" s="141"/>
      <c r="J221" s="142">
        <f>ROUND(I221*H221,2)</f>
        <v>0</v>
      </c>
      <c r="K221" s="138" t="s">
        <v>201</v>
      </c>
      <c r="L221" s="32"/>
      <c r="M221" s="143" t="s">
        <v>1</v>
      </c>
      <c r="N221" s="144" t="s">
        <v>42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202</v>
      </c>
      <c r="AT221" s="147" t="s">
        <v>197</v>
      </c>
      <c r="AU221" s="147" t="s">
        <v>86</v>
      </c>
      <c r="AY221" s="17" t="s">
        <v>195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84</v>
      </c>
      <c r="BK221" s="148">
        <f>ROUND(I221*H221,2)</f>
        <v>0</v>
      </c>
      <c r="BL221" s="17" t="s">
        <v>202</v>
      </c>
      <c r="BM221" s="147" t="s">
        <v>1961</v>
      </c>
    </row>
    <row r="222" spans="2:65" s="13" customFormat="1" ht="10.199999999999999">
      <c r="B222" s="156"/>
      <c r="D222" s="150" t="s">
        <v>204</v>
      </c>
      <c r="F222" s="158" t="s">
        <v>1962</v>
      </c>
      <c r="H222" s="159">
        <v>0.71199999999999997</v>
      </c>
      <c r="I222" s="160"/>
      <c r="L222" s="156"/>
      <c r="M222" s="161"/>
      <c r="T222" s="162"/>
      <c r="AT222" s="157" t="s">
        <v>204</v>
      </c>
      <c r="AU222" s="157" t="s">
        <v>86</v>
      </c>
      <c r="AV222" s="13" t="s">
        <v>86</v>
      </c>
      <c r="AW222" s="13" t="s">
        <v>4</v>
      </c>
      <c r="AX222" s="13" t="s">
        <v>84</v>
      </c>
      <c r="AY222" s="157" t="s">
        <v>195</v>
      </c>
    </row>
    <row r="223" spans="2:65" s="1" customFormat="1" ht="33" customHeight="1">
      <c r="B223" s="32"/>
      <c r="C223" s="136" t="s">
        <v>333</v>
      </c>
      <c r="D223" s="136" t="s">
        <v>197</v>
      </c>
      <c r="E223" s="137" t="s">
        <v>384</v>
      </c>
      <c r="F223" s="138" t="s">
        <v>385</v>
      </c>
      <c r="G223" s="139" t="s">
        <v>237</v>
      </c>
      <c r="H223" s="140">
        <v>0.81599999999999995</v>
      </c>
      <c r="I223" s="141"/>
      <c r="J223" s="142">
        <f>ROUND(I223*H223,2)</f>
        <v>0</v>
      </c>
      <c r="K223" s="138" t="s">
        <v>201</v>
      </c>
      <c r="L223" s="32"/>
      <c r="M223" s="143" t="s">
        <v>1</v>
      </c>
      <c r="N223" s="144" t="s">
        <v>42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202</v>
      </c>
      <c r="AT223" s="147" t="s">
        <v>197</v>
      </c>
      <c r="AU223" s="147" t="s">
        <v>86</v>
      </c>
      <c r="AY223" s="17" t="s">
        <v>195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84</v>
      </c>
      <c r="BK223" s="148">
        <f>ROUND(I223*H223,2)</f>
        <v>0</v>
      </c>
      <c r="BL223" s="17" t="s">
        <v>202</v>
      </c>
      <c r="BM223" s="147" t="s">
        <v>1963</v>
      </c>
    </row>
    <row r="224" spans="2:65" s="1" customFormat="1" ht="28.8">
      <c r="B224" s="32"/>
      <c r="D224" s="150" t="s">
        <v>251</v>
      </c>
      <c r="F224" s="170" t="s">
        <v>387</v>
      </c>
      <c r="I224" s="171"/>
      <c r="L224" s="32"/>
      <c r="M224" s="172"/>
      <c r="T224" s="56"/>
      <c r="AT224" s="17" t="s">
        <v>251</v>
      </c>
      <c r="AU224" s="17" t="s">
        <v>86</v>
      </c>
    </row>
    <row r="225" spans="2:65" s="13" customFormat="1" ht="10.199999999999999">
      <c r="B225" s="156"/>
      <c r="D225" s="150" t="s">
        <v>204</v>
      </c>
      <c r="F225" s="158" t="s">
        <v>1964</v>
      </c>
      <c r="H225" s="159">
        <v>0.81599999999999995</v>
      </c>
      <c r="I225" s="160"/>
      <c r="L225" s="156"/>
      <c r="M225" s="161"/>
      <c r="T225" s="162"/>
      <c r="AT225" s="157" t="s">
        <v>204</v>
      </c>
      <c r="AU225" s="157" t="s">
        <v>86</v>
      </c>
      <c r="AV225" s="13" t="s">
        <v>86</v>
      </c>
      <c r="AW225" s="13" t="s">
        <v>4</v>
      </c>
      <c r="AX225" s="13" t="s">
        <v>84</v>
      </c>
      <c r="AY225" s="157" t="s">
        <v>195</v>
      </c>
    </row>
    <row r="226" spans="2:65" s="1" customFormat="1" ht="33" customHeight="1">
      <c r="B226" s="32"/>
      <c r="C226" s="136" t="s">
        <v>340</v>
      </c>
      <c r="D226" s="136" t="s">
        <v>197</v>
      </c>
      <c r="E226" s="137" t="s">
        <v>390</v>
      </c>
      <c r="F226" s="138" t="s">
        <v>391</v>
      </c>
      <c r="G226" s="139" t="s">
        <v>237</v>
      </c>
      <c r="H226" s="140">
        <v>3.7869999999999999</v>
      </c>
      <c r="I226" s="141"/>
      <c r="J226" s="142">
        <f>ROUND(I226*H226,2)</f>
        <v>0</v>
      </c>
      <c r="K226" s="138" t="s">
        <v>201</v>
      </c>
      <c r="L226" s="32"/>
      <c r="M226" s="143" t="s">
        <v>1</v>
      </c>
      <c r="N226" s="144" t="s">
        <v>42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202</v>
      </c>
      <c r="AT226" s="147" t="s">
        <v>197</v>
      </c>
      <c r="AU226" s="147" t="s">
        <v>86</v>
      </c>
      <c r="AY226" s="17" t="s">
        <v>195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84</v>
      </c>
      <c r="BK226" s="148">
        <f>ROUND(I226*H226,2)</f>
        <v>0</v>
      </c>
      <c r="BL226" s="17" t="s">
        <v>202</v>
      </c>
      <c r="BM226" s="147" t="s">
        <v>1965</v>
      </c>
    </row>
    <row r="227" spans="2:65" s="1" customFormat="1" ht="28.8">
      <c r="B227" s="32"/>
      <c r="D227" s="150" t="s">
        <v>251</v>
      </c>
      <c r="F227" s="170" t="s">
        <v>387</v>
      </c>
      <c r="I227" s="171"/>
      <c r="L227" s="32"/>
      <c r="M227" s="172"/>
      <c r="T227" s="56"/>
      <c r="AT227" s="17" t="s">
        <v>251</v>
      </c>
      <c r="AU227" s="17" t="s">
        <v>86</v>
      </c>
    </row>
    <row r="228" spans="2:65" s="13" customFormat="1" ht="10.199999999999999">
      <c r="B228" s="156"/>
      <c r="D228" s="150" t="s">
        <v>204</v>
      </c>
      <c r="F228" s="158" t="s">
        <v>1966</v>
      </c>
      <c r="H228" s="159">
        <v>3.7869999999999999</v>
      </c>
      <c r="I228" s="160"/>
      <c r="L228" s="156"/>
      <c r="M228" s="161"/>
      <c r="T228" s="162"/>
      <c r="AT228" s="157" t="s">
        <v>204</v>
      </c>
      <c r="AU228" s="157" t="s">
        <v>86</v>
      </c>
      <c r="AV228" s="13" t="s">
        <v>86</v>
      </c>
      <c r="AW228" s="13" t="s">
        <v>4</v>
      </c>
      <c r="AX228" s="13" t="s">
        <v>84</v>
      </c>
      <c r="AY228" s="157" t="s">
        <v>195</v>
      </c>
    </row>
    <row r="229" spans="2:65" s="1" customFormat="1" ht="44.25" customHeight="1">
      <c r="B229" s="32"/>
      <c r="C229" s="136" t="s">
        <v>346</v>
      </c>
      <c r="D229" s="136" t="s">
        <v>197</v>
      </c>
      <c r="E229" s="137" t="s">
        <v>395</v>
      </c>
      <c r="F229" s="138" t="s">
        <v>396</v>
      </c>
      <c r="G229" s="139" t="s">
        <v>237</v>
      </c>
      <c r="H229" s="140">
        <v>573.69899999999996</v>
      </c>
      <c r="I229" s="141"/>
      <c r="J229" s="142">
        <f>ROUND(I229*H229,2)</f>
        <v>0</v>
      </c>
      <c r="K229" s="138" t="s">
        <v>201</v>
      </c>
      <c r="L229" s="32"/>
      <c r="M229" s="143" t="s">
        <v>1</v>
      </c>
      <c r="N229" s="144" t="s">
        <v>42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202</v>
      </c>
      <c r="AT229" s="147" t="s">
        <v>197</v>
      </c>
      <c r="AU229" s="147" t="s">
        <v>86</v>
      </c>
      <c r="AY229" s="17" t="s">
        <v>195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84</v>
      </c>
      <c r="BK229" s="148">
        <f>ROUND(I229*H229,2)</f>
        <v>0</v>
      </c>
      <c r="BL229" s="17" t="s">
        <v>202</v>
      </c>
      <c r="BM229" s="147" t="s">
        <v>1967</v>
      </c>
    </row>
    <row r="230" spans="2:65" s="13" customFormat="1" ht="10.199999999999999">
      <c r="B230" s="156"/>
      <c r="D230" s="150" t="s">
        <v>204</v>
      </c>
      <c r="F230" s="158" t="s">
        <v>1968</v>
      </c>
      <c r="H230" s="159">
        <v>573.69899999999996</v>
      </c>
      <c r="I230" s="160"/>
      <c r="L230" s="156"/>
      <c r="M230" s="161"/>
      <c r="T230" s="162"/>
      <c r="AT230" s="157" t="s">
        <v>204</v>
      </c>
      <c r="AU230" s="157" t="s">
        <v>86</v>
      </c>
      <c r="AV230" s="13" t="s">
        <v>86</v>
      </c>
      <c r="AW230" s="13" t="s">
        <v>4</v>
      </c>
      <c r="AX230" s="13" t="s">
        <v>84</v>
      </c>
      <c r="AY230" s="157" t="s">
        <v>195</v>
      </c>
    </row>
    <row r="231" spans="2:65" s="11" customFormat="1" ht="25.95" customHeight="1">
      <c r="B231" s="124"/>
      <c r="D231" s="125" t="s">
        <v>76</v>
      </c>
      <c r="E231" s="126" t="s">
        <v>399</v>
      </c>
      <c r="F231" s="126" t="s">
        <v>400</v>
      </c>
      <c r="I231" s="127"/>
      <c r="J231" s="128">
        <f>BK231</f>
        <v>0</v>
      </c>
      <c r="L231" s="124"/>
      <c r="M231" s="129"/>
      <c r="P231" s="130">
        <f>P232+P236+P240+P244+SUM(P247:P249)+P266+P274+P290+P302</f>
        <v>0</v>
      </c>
      <c r="R231" s="130">
        <f>R232+R236+R240+R244+SUM(R247:R249)+R266+R274+R290+R302</f>
        <v>0.30647720000000001</v>
      </c>
      <c r="T231" s="131">
        <f>T232+T236+T240+T244+SUM(T247:T249)+T266+T274+T290+T302</f>
        <v>56.294463319999991</v>
      </c>
      <c r="AR231" s="125" t="s">
        <v>86</v>
      </c>
      <c r="AT231" s="132" t="s">
        <v>76</v>
      </c>
      <c r="AU231" s="132" t="s">
        <v>77</v>
      </c>
      <c r="AY231" s="125" t="s">
        <v>195</v>
      </c>
      <c r="BK231" s="133">
        <f>BK232+BK236+BK240+BK244+SUM(BK247:BK249)+BK266+BK274+BK290+BK302</f>
        <v>0</v>
      </c>
    </row>
    <row r="232" spans="2:65" s="11" customFormat="1" ht="22.8" customHeight="1">
      <c r="B232" s="124"/>
      <c r="D232" s="125" t="s">
        <v>76</v>
      </c>
      <c r="E232" s="134" t="s">
        <v>401</v>
      </c>
      <c r="F232" s="134" t="s">
        <v>402</v>
      </c>
      <c r="I232" s="127"/>
      <c r="J232" s="135">
        <f>BK232</f>
        <v>0</v>
      </c>
      <c r="L232" s="124"/>
      <c r="M232" s="129"/>
      <c r="P232" s="130">
        <f>SUM(P233:P235)</f>
        <v>0</v>
      </c>
      <c r="R232" s="130">
        <f>SUM(R233:R235)</f>
        <v>0</v>
      </c>
      <c r="T232" s="131">
        <f>SUM(T233:T235)</f>
        <v>1.8220799999999999</v>
      </c>
      <c r="AR232" s="125" t="s">
        <v>86</v>
      </c>
      <c r="AT232" s="132" t="s">
        <v>76</v>
      </c>
      <c r="AU232" s="132" t="s">
        <v>84</v>
      </c>
      <c r="AY232" s="125" t="s">
        <v>195</v>
      </c>
      <c r="BK232" s="133">
        <f>SUM(BK233:BK235)</f>
        <v>0</v>
      </c>
    </row>
    <row r="233" spans="2:65" s="1" customFormat="1" ht="16.5" customHeight="1">
      <c r="B233" s="32"/>
      <c r="C233" s="136" t="s">
        <v>352</v>
      </c>
      <c r="D233" s="136" t="s">
        <v>197</v>
      </c>
      <c r="E233" s="137" t="s">
        <v>404</v>
      </c>
      <c r="F233" s="138" t="s">
        <v>1969</v>
      </c>
      <c r="G233" s="139" t="s">
        <v>200</v>
      </c>
      <c r="H233" s="140">
        <v>455.52</v>
      </c>
      <c r="I233" s="141"/>
      <c r="J233" s="142">
        <f>ROUND(I233*H233,2)</f>
        <v>0</v>
      </c>
      <c r="K233" s="138" t="s">
        <v>201</v>
      </c>
      <c r="L233" s="32"/>
      <c r="M233" s="143" t="s">
        <v>1</v>
      </c>
      <c r="N233" s="144" t="s">
        <v>42</v>
      </c>
      <c r="P233" s="145">
        <f>O233*H233</f>
        <v>0</v>
      </c>
      <c r="Q233" s="145">
        <v>0</v>
      </c>
      <c r="R233" s="145">
        <f>Q233*H233</f>
        <v>0</v>
      </c>
      <c r="S233" s="145">
        <v>4.0000000000000001E-3</v>
      </c>
      <c r="T233" s="146">
        <f>S233*H233</f>
        <v>1.8220799999999999</v>
      </c>
      <c r="AR233" s="147" t="s">
        <v>300</v>
      </c>
      <c r="AT233" s="147" t="s">
        <v>197</v>
      </c>
      <c r="AU233" s="147" t="s">
        <v>86</v>
      </c>
      <c r="AY233" s="17" t="s">
        <v>195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84</v>
      </c>
      <c r="BK233" s="148">
        <f>ROUND(I233*H233,2)</f>
        <v>0</v>
      </c>
      <c r="BL233" s="17" t="s">
        <v>300</v>
      </c>
      <c r="BM233" s="147" t="s">
        <v>1970</v>
      </c>
    </row>
    <row r="234" spans="2:65" s="12" customFormat="1" ht="10.199999999999999">
      <c r="B234" s="149"/>
      <c r="D234" s="150" t="s">
        <v>204</v>
      </c>
      <c r="E234" s="151" t="s">
        <v>1</v>
      </c>
      <c r="F234" s="152" t="s">
        <v>291</v>
      </c>
      <c r="H234" s="151" t="s">
        <v>1</v>
      </c>
      <c r="I234" s="153"/>
      <c r="L234" s="149"/>
      <c r="M234" s="154"/>
      <c r="T234" s="155"/>
      <c r="AT234" s="151" t="s">
        <v>204</v>
      </c>
      <c r="AU234" s="151" t="s">
        <v>86</v>
      </c>
      <c r="AV234" s="12" t="s">
        <v>84</v>
      </c>
      <c r="AW234" s="12" t="s">
        <v>32</v>
      </c>
      <c r="AX234" s="12" t="s">
        <v>77</v>
      </c>
      <c r="AY234" s="151" t="s">
        <v>195</v>
      </c>
    </row>
    <row r="235" spans="2:65" s="13" customFormat="1" ht="10.199999999999999">
      <c r="B235" s="156"/>
      <c r="D235" s="150" t="s">
        <v>204</v>
      </c>
      <c r="E235" s="157" t="s">
        <v>1</v>
      </c>
      <c r="F235" s="158" t="s">
        <v>1971</v>
      </c>
      <c r="H235" s="159">
        <v>455.52</v>
      </c>
      <c r="I235" s="160"/>
      <c r="L235" s="156"/>
      <c r="M235" s="161"/>
      <c r="T235" s="162"/>
      <c r="AT235" s="157" t="s">
        <v>204</v>
      </c>
      <c r="AU235" s="157" t="s">
        <v>86</v>
      </c>
      <c r="AV235" s="13" t="s">
        <v>86</v>
      </c>
      <c r="AW235" s="13" t="s">
        <v>32</v>
      </c>
      <c r="AX235" s="13" t="s">
        <v>84</v>
      </c>
      <c r="AY235" s="157" t="s">
        <v>195</v>
      </c>
    </row>
    <row r="236" spans="2:65" s="11" customFormat="1" ht="22.8" customHeight="1">
      <c r="B236" s="124"/>
      <c r="D236" s="125" t="s">
        <v>76</v>
      </c>
      <c r="E236" s="134" t="s">
        <v>407</v>
      </c>
      <c r="F236" s="134" t="s">
        <v>408</v>
      </c>
      <c r="I236" s="127"/>
      <c r="J236" s="135">
        <f>BK236</f>
        <v>0</v>
      </c>
      <c r="L236" s="124"/>
      <c r="M236" s="129"/>
      <c r="P236" s="130">
        <f>SUM(P237:P239)</f>
        <v>0</v>
      </c>
      <c r="R236" s="130">
        <f>SUM(R237:R239)</f>
        <v>0</v>
      </c>
      <c r="T236" s="131">
        <f>SUM(T237:T239)</f>
        <v>1.8676320000000002</v>
      </c>
      <c r="AR236" s="125" t="s">
        <v>86</v>
      </c>
      <c r="AT236" s="132" t="s">
        <v>76</v>
      </c>
      <c r="AU236" s="132" t="s">
        <v>84</v>
      </c>
      <c r="AY236" s="125" t="s">
        <v>195</v>
      </c>
      <c r="BK236" s="133">
        <f>SUM(BK237:BK239)</f>
        <v>0</v>
      </c>
    </row>
    <row r="237" spans="2:65" s="1" customFormat="1" ht="24.15" customHeight="1">
      <c r="B237" s="32"/>
      <c r="C237" s="136" t="s">
        <v>206</v>
      </c>
      <c r="D237" s="136" t="s">
        <v>197</v>
      </c>
      <c r="E237" s="137" t="s">
        <v>410</v>
      </c>
      <c r="F237" s="138" t="s">
        <v>411</v>
      </c>
      <c r="G237" s="139" t="s">
        <v>200</v>
      </c>
      <c r="H237" s="140">
        <v>455.52</v>
      </c>
      <c r="I237" s="141"/>
      <c r="J237" s="142">
        <f>ROUND(I237*H237,2)</f>
        <v>0</v>
      </c>
      <c r="K237" s="138" t="s">
        <v>201</v>
      </c>
      <c r="L237" s="32"/>
      <c r="M237" s="143" t="s">
        <v>1</v>
      </c>
      <c r="N237" s="144" t="s">
        <v>42</v>
      </c>
      <c r="P237" s="145">
        <f>O237*H237</f>
        <v>0</v>
      </c>
      <c r="Q237" s="145">
        <v>0</v>
      </c>
      <c r="R237" s="145">
        <f>Q237*H237</f>
        <v>0</v>
      </c>
      <c r="S237" s="145">
        <v>4.1000000000000003E-3</v>
      </c>
      <c r="T237" s="146">
        <f>S237*H237</f>
        <v>1.8676320000000002</v>
      </c>
      <c r="AR237" s="147" t="s">
        <v>300</v>
      </c>
      <c r="AT237" s="147" t="s">
        <v>197</v>
      </c>
      <c r="AU237" s="147" t="s">
        <v>86</v>
      </c>
      <c r="AY237" s="17" t="s">
        <v>195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84</v>
      </c>
      <c r="BK237" s="148">
        <f>ROUND(I237*H237,2)</f>
        <v>0</v>
      </c>
      <c r="BL237" s="17" t="s">
        <v>300</v>
      </c>
      <c r="BM237" s="147" t="s">
        <v>1972</v>
      </c>
    </row>
    <row r="238" spans="2:65" s="12" customFormat="1" ht="20.399999999999999">
      <c r="B238" s="149"/>
      <c r="D238" s="150" t="s">
        <v>204</v>
      </c>
      <c r="E238" s="151" t="s">
        <v>1</v>
      </c>
      <c r="F238" s="152" t="s">
        <v>413</v>
      </c>
      <c r="H238" s="151" t="s">
        <v>1</v>
      </c>
      <c r="I238" s="153"/>
      <c r="L238" s="149"/>
      <c r="M238" s="154"/>
      <c r="T238" s="155"/>
      <c r="AT238" s="151" t="s">
        <v>204</v>
      </c>
      <c r="AU238" s="151" t="s">
        <v>86</v>
      </c>
      <c r="AV238" s="12" t="s">
        <v>84</v>
      </c>
      <c r="AW238" s="12" t="s">
        <v>32</v>
      </c>
      <c r="AX238" s="12" t="s">
        <v>77</v>
      </c>
      <c r="AY238" s="151" t="s">
        <v>195</v>
      </c>
    </row>
    <row r="239" spans="2:65" s="13" customFormat="1" ht="10.199999999999999">
      <c r="B239" s="156"/>
      <c r="D239" s="150" t="s">
        <v>204</v>
      </c>
      <c r="E239" s="157" t="s">
        <v>1</v>
      </c>
      <c r="F239" s="158" t="s">
        <v>1971</v>
      </c>
      <c r="H239" s="159">
        <v>455.52</v>
      </c>
      <c r="I239" s="160"/>
      <c r="L239" s="156"/>
      <c r="M239" s="161"/>
      <c r="T239" s="162"/>
      <c r="AT239" s="157" t="s">
        <v>204</v>
      </c>
      <c r="AU239" s="157" t="s">
        <v>86</v>
      </c>
      <c r="AV239" s="13" t="s">
        <v>86</v>
      </c>
      <c r="AW239" s="13" t="s">
        <v>32</v>
      </c>
      <c r="AX239" s="13" t="s">
        <v>84</v>
      </c>
      <c r="AY239" s="157" t="s">
        <v>195</v>
      </c>
    </row>
    <row r="240" spans="2:65" s="11" customFormat="1" ht="22.8" customHeight="1">
      <c r="B240" s="124"/>
      <c r="D240" s="125" t="s">
        <v>76</v>
      </c>
      <c r="E240" s="134" t="s">
        <v>414</v>
      </c>
      <c r="F240" s="134" t="s">
        <v>415</v>
      </c>
      <c r="I240" s="127"/>
      <c r="J240" s="135">
        <f>BK240</f>
        <v>0</v>
      </c>
      <c r="L240" s="124"/>
      <c r="M240" s="129"/>
      <c r="P240" s="130">
        <f>SUM(P241:P243)</f>
        <v>0</v>
      </c>
      <c r="R240" s="130">
        <f>SUM(R241:R243)</f>
        <v>0</v>
      </c>
      <c r="T240" s="131">
        <f>SUM(T241:T243)</f>
        <v>15.943200000000001</v>
      </c>
      <c r="AR240" s="125" t="s">
        <v>86</v>
      </c>
      <c r="AT240" s="132" t="s">
        <v>76</v>
      </c>
      <c r="AU240" s="132" t="s">
        <v>84</v>
      </c>
      <c r="AY240" s="125" t="s">
        <v>195</v>
      </c>
      <c r="BK240" s="133">
        <f>SUM(BK241:BK243)</f>
        <v>0</v>
      </c>
    </row>
    <row r="241" spans="2:65" s="1" customFormat="1" ht="24.15" customHeight="1">
      <c r="B241" s="32"/>
      <c r="C241" s="136" t="s">
        <v>369</v>
      </c>
      <c r="D241" s="136" t="s">
        <v>197</v>
      </c>
      <c r="E241" s="137" t="s">
        <v>417</v>
      </c>
      <c r="F241" s="138" t="s">
        <v>418</v>
      </c>
      <c r="G241" s="139" t="s">
        <v>200</v>
      </c>
      <c r="H241" s="140">
        <v>455.52</v>
      </c>
      <c r="I241" s="141"/>
      <c r="J241" s="142">
        <f>ROUND(I241*H241,2)</f>
        <v>0</v>
      </c>
      <c r="K241" s="138" t="s">
        <v>201</v>
      </c>
      <c r="L241" s="32"/>
      <c r="M241" s="143" t="s">
        <v>1</v>
      </c>
      <c r="N241" s="144" t="s">
        <v>42</v>
      </c>
      <c r="P241" s="145">
        <f>O241*H241</f>
        <v>0</v>
      </c>
      <c r="Q241" s="145">
        <v>0</v>
      </c>
      <c r="R241" s="145">
        <f>Q241*H241</f>
        <v>0</v>
      </c>
      <c r="S241" s="145">
        <v>3.5000000000000003E-2</v>
      </c>
      <c r="T241" s="146">
        <f>S241*H241</f>
        <v>15.943200000000001</v>
      </c>
      <c r="AR241" s="147" t="s">
        <v>300</v>
      </c>
      <c r="AT241" s="147" t="s">
        <v>197</v>
      </c>
      <c r="AU241" s="147" t="s">
        <v>86</v>
      </c>
      <c r="AY241" s="17" t="s">
        <v>195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84</v>
      </c>
      <c r="BK241" s="148">
        <f>ROUND(I241*H241,2)</f>
        <v>0</v>
      </c>
      <c r="BL241" s="17" t="s">
        <v>300</v>
      </c>
      <c r="BM241" s="147" t="s">
        <v>1973</v>
      </c>
    </row>
    <row r="242" spans="2:65" s="12" customFormat="1" ht="10.199999999999999">
      <c r="B242" s="149"/>
      <c r="D242" s="150" t="s">
        <v>204</v>
      </c>
      <c r="E242" s="151" t="s">
        <v>1</v>
      </c>
      <c r="F242" s="152" t="s">
        <v>420</v>
      </c>
      <c r="H242" s="151" t="s">
        <v>1</v>
      </c>
      <c r="I242" s="153"/>
      <c r="L242" s="149"/>
      <c r="M242" s="154"/>
      <c r="T242" s="155"/>
      <c r="AT242" s="151" t="s">
        <v>204</v>
      </c>
      <c r="AU242" s="151" t="s">
        <v>86</v>
      </c>
      <c r="AV242" s="12" t="s">
        <v>84</v>
      </c>
      <c r="AW242" s="12" t="s">
        <v>32</v>
      </c>
      <c r="AX242" s="12" t="s">
        <v>77</v>
      </c>
      <c r="AY242" s="151" t="s">
        <v>195</v>
      </c>
    </row>
    <row r="243" spans="2:65" s="13" customFormat="1" ht="10.199999999999999">
      <c r="B243" s="156"/>
      <c r="D243" s="150" t="s">
        <v>204</v>
      </c>
      <c r="E243" s="157" t="s">
        <v>1</v>
      </c>
      <c r="F243" s="158" t="s">
        <v>1974</v>
      </c>
      <c r="H243" s="159">
        <v>455.52</v>
      </c>
      <c r="I243" s="160"/>
      <c r="L243" s="156"/>
      <c r="M243" s="161"/>
      <c r="T243" s="162"/>
      <c r="AT243" s="157" t="s">
        <v>204</v>
      </c>
      <c r="AU243" s="157" t="s">
        <v>86</v>
      </c>
      <c r="AV243" s="13" t="s">
        <v>86</v>
      </c>
      <c r="AW243" s="13" t="s">
        <v>32</v>
      </c>
      <c r="AX243" s="13" t="s">
        <v>84</v>
      </c>
      <c r="AY243" s="157" t="s">
        <v>195</v>
      </c>
    </row>
    <row r="244" spans="2:65" s="11" customFormat="1" ht="22.8" customHeight="1">
      <c r="B244" s="124"/>
      <c r="D244" s="125" t="s">
        <v>76</v>
      </c>
      <c r="E244" s="134" t="s">
        <v>421</v>
      </c>
      <c r="F244" s="134" t="s">
        <v>422</v>
      </c>
      <c r="I244" s="127"/>
      <c r="J244" s="135">
        <f>BK244</f>
        <v>0</v>
      </c>
      <c r="L244" s="124"/>
      <c r="M244" s="129"/>
      <c r="P244" s="130">
        <f>SUM(P245:P246)</f>
        <v>0</v>
      </c>
      <c r="R244" s="130">
        <f>SUM(R245:R246)</f>
        <v>0</v>
      </c>
      <c r="T244" s="131">
        <f>SUM(T245:T246)</f>
        <v>0.14088000000000001</v>
      </c>
      <c r="AR244" s="125" t="s">
        <v>86</v>
      </c>
      <c r="AT244" s="132" t="s">
        <v>76</v>
      </c>
      <c r="AU244" s="132" t="s">
        <v>84</v>
      </c>
      <c r="AY244" s="125" t="s">
        <v>195</v>
      </c>
      <c r="BK244" s="133">
        <f>SUM(BK245:BK246)</f>
        <v>0</v>
      </c>
    </row>
    <row r="245" spans="2:65" s="1" customFormat="1" ht="16.5" customHeight="1">
      <c r="B245" s="32"/>
      <c r="C245" s="136" t="s">
        <v>373</v>
      </c>
      <c r="D245" s="136" t="s">
        <v>197</v>
      </c>
      <c r="E245" s="137" t="s">
        <v>424</v>
      </c>
      <c r="F245" s="138" t="s">
        <v>425</v>
      </c>
      <c r="G245" s="139" t="s">
        <v>244</v>
      </c>
      <c r="H245" s="140">
        <v>4</v>
      </c>
      <c r="I245" s="141"/>
      <c r="J245" s="142">
        <f>ROUND(I245*H245,2)</f>
        <v>0</v>
      </c>
      <c r="K245" s="138" t="s">
        <v>201</v>
      </c>
      <c r="L245" s="32"/>
      <c r="M245" s="143" t="s">
        <v>1</v>
      </c>
      <c r="N245" s="144" t="s">
        <v>42</v>
      </c>
      <c r="P245" s="145">
        <f>O245*H245</f>
        <v>0</v>
      </c>
      <c r="Q245" s="145">
        <v>0</v>
      </c>
      <c r="R245" s="145">
        <f>Q245*H245</f>
        <v>0</v>
      </c>
      <c r="S245" s="145">
        <v>3.5220000000000001E-2</v>
      </c>
      <c r="T245" s="146">
        <f>S245*H245</f>
        <v>0.14088000000000001</v>
      </c>
      <c r="AR245" s="147" t="s">
        <v>300</v>
      </c>
      <c r="AT245" s="147" t="s">
        <v>197</v>
      </c>
      <c r="AU245" s="147" t="s">
        <v>86</v>
      </c>
      <c r="AY245" s="17" t="s">
        <v>195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84</v>
      </c>
      <c r="BK245" s="148">
        <f>ROUND(I245*H245,2)</f>
        <v>0</v>
      </c>
      <c r="BL245" s="17" t="s">
        <v>300</v>
      </c>
      <c r="BM245" s="147" t="s">
        <v>1975</v>
      </c>
    </row>
    <row r="246" spans="2:65" s="13" customFormat="1" ht="10.199999999999999">
      <c r="B246" s="156"/>
      <c r="D246" s="150" t="s">
        <v>204</v>
      </c>
      <c r="E246" s="157" t="s">
        <v>1</v>
      </c>
      <c r="F246" s="158" t="s">
        <v>202</v>
      </c>
      <c r="H246" s="159">
        <v>4</v>
      </c>
      <c r="I246" s="160"/>
      <c r="L246" s="156"/>
      <c r="M246" s="161"/>
      <c r="T246" s="162"/>
      <c r="AT246" s="157" t="s">
        <v>204</v>
      </c>
      <c r="AU246" s="157" t="s">
        <v>86</v>
      </c>
      <c r="AV246" s="13" t="s">
        <v>86</v>
      </c>
      <c r="AW246" s="13" t="s">
        <v>32</v>
      </c>
      <c r="AX246" s="13" t="s">
        <v>84</v>
      </c>
      <c r="AY246" s="157" t="s">
        <v>195</v>
      </c>
    </row>
    <row r="247" spans="2:65" s="11" customFormat="1" ht="22.8" customHeight="1">
      <c r="B247" s="124"/>
      <c r="D247" s="125" t="s">
        <v>76</v>
      </c>
      <c r="E247" s="134" t="s">
        <v>427</v>
      </c>
      <c r="F247" s="134" t="s">
        <v>428</v>
      </c>
      <c r="I247" s="127"/>
      <c r="J247" s="135">
        <f>BK247</f>
        <v>0</v>
      </c>
      <c r="L247" s="124"/>
      <c r="M247" s="129"/>
      <c r="P247" s="130">
        <v>0</v>
      </c>
      <c r="R247" s="130">
        <v>0</v>
      </c>
      <c r="T247" s="131">
        <v>0</v>
      </c>
      <c r="AR247" s="125" t="s">
        <v>86</v>
      </c>
      <c r="AT247" s="132" t="s">
        <v>76</v>
      </c>
      <c r="AU247" s="132" t="s">
        <v>84</v>
      </c>
      <c r="AY247" s="125" t="s">
        <v>195</v>
      </c>
      <c r="BK247" s="133">
        <v>0</v>
      </c>
    </row>
    <row r="248" spans="2:65" s="11" customFormat="1" ht="22.8" customHeight="1">
      <c r="B248" s="124"/>
      <c r="D248" s="125" t="s">
        <v>76</v>
      </c>
      <c r="E248" s="134" t="s">
        <v>434</v>
      </c>
      <c r="F248" s="134" t="s">
        <v>435</v>
      </c>
      <c r="I248" s="127"/>
      <c r="J248" s="135">
        <f>BK248</f>
        <v>0</v>
      </c>
      <c r="L248" s="124"/>
      <c r="M248" s="129"/>
      <c r="P248" s="130">
        <v>0</v>
      </c>
      <c r="R248" s="130">
        <v>0</v>
      </c>
      <c r="T248" s="131">
        <v>0</v>
      </c>
      <c r="AR248" s="125" t="s">
        <v>86</v>
      </c>
      <c r="AT248" s="132" t="s">
        <v>76</v>
      </c>
      <c r="AU248" s="132" t="s">
        <v>84</v>
      </c>
      <c r="AY248" s="125" t="s">
        <v>195</v>
      </c>
      <c r="BK248" s="133">
        <v>0</v>
      </c>
    </row>
    <row r="249" spans="2:65" s="11" customFormat="1" ht="22.8" customHeight="1">
      <c r="B249" s="124"/>
      <c r="D249" s="125" t="s">
        <v>76</v>
      </c>
      <c r="E249" s="134" t="s">
        <v>444</v>
      </c>
      <c r="F249" s="134" t="s">
        <v>445</v>
      </c>
      <c r="I249" s="127"/>
      <c r="J249" s="135">
        <f>BK249</f>
        <v>0</v>
      </c>
      <c r="L249" s="124"/>
      <c r="M249" s="129"/>
      <c r="P249" s="130">
        <f>SUM(P250:P265)</f>
        <v>0</v>
      </c>
      <c r="R249" s="130">
        <f>SUM(R250:R265)</f>
        <v>0</v>
      </c>
      <c r="T249" s="131">
        <f>SUM(T250:T265)</f>
        <v>2.4405929999999998</v>
      </c>
      <c r="AR249" s="125" t="s">
        <v>86</v>
      </c>
      <c r="AT249" s="132" t="s">
        <v>76</v>
      </c>
      <c r="AU249" s="132" t="s">
        <v>84</v>
      </c>
      <c r="AY249" s="125" t="s">
        <v>195</v>
      </c>
      <c r="BK249" s="133">
        <f>SUM(BK250:BK265)</f>
        <v>0</v>
      </c>
    </row>
    <row r="250" spans="2:65" s="1" customFormat="1" ht="16.5" customHeight="1">
      <c r="B250" s="32"/>
      <c r="C250" s="136" t="s">
        <v>378</v>
      </c>
      <c r="D250" s="136" t="s">
        <v>197</v>
      </c>
      <c r="E250" s="137" t="s">
        <v>446</v>
      </c>
      <c r="F250" s="138" t="s">
        <v>447</v>
      </c>
      <c r="G250" s="139" t="s">
        <v>200</v>
      </c>
      <c r="H250" s="140">
        <v>605.9</v>
      </c>
      <c r="I250" s="141"/>
      <c r="J250" s="142">
        <f>ROUND(I250*H250,2)</f>
        <v>0</v>
      </c>
      <c r="K250" s="138" t="s">
        <v>201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0</v>
      </c>
      <c r="R250" s="145">
        <f>Q250*H250</f>
        <v>0</v>
      </c>
      <c r="S250" s="145">
        <v>3.1199999999999999E-3</v>
      </c>
      <c r="T250" s="146">
        <f>S250*H250</f>
        <v>1.8904079999999999</v>
      </c>
      <c r="AR250" s="147" t="s">
        <v>300</v>
      </c>
      <c r="AT250" s="147" t="s">
        <v>197</v>
      </c>
      <c r="AU250" s="147" t="s">
        <v>86</v>
      </c>
      <c r="AY250" s="17" t="s">
        <v>195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84</v>
      </c>
      <c r="BK250" s="148">
        <f>ROUND(I250*H250,2)</f>
        <v>0</v>
      </c>
      <c r="BL250" s="17" t="s">
        <v>300</v>
      </c>
      <c r="BM250" s="147" t="s">
        <v>1976</v>
      </c>
    </row>
    <row r="251" spans="2:65" s="12" customFormat="1" ht="10.199999999999999">
      <c r="B251" s="149"/>
      <c r="D251" s="150" t="s">
        <v>204</v>
      </c>
      <c r="E251" s="151" t="s">
        <v>1</v>
      </c>
      <c r="F251" s="152" t="s">
        <v>449</v>
      </c>
      <c r="H251" s="151" t="s">
        <v>1</v>
      </c>
      <c r="I251" s="153"/>
      <c r="L251" s="149"/>
      <c r="M251" s="154"/>
      <c r="T251" s="155"/>
      <c r="AT251" s="151" t="s">
        <v>204</v>
      </c>
      <c r="AU251" s="151" t="s">
        <v>86</v>
      </c>
      <c r="AV251" s="12" t="s">
        <v>84</v>
      </c>
      <c r="AW251" s="12" t="s">
        <v>32</v>
      </c>
      <c r="AX251" s="12" t="s">
        <v>77</v>
      </c>
      <c r="AY251" s="151" t="s">
        <v>195</v>
      </c>
    </row>
    <row r="252" spans="2:65" s="13" customFormat="1" ht="10.199999999999999">
      <c r="B252" s="156"/>
      <c r="D252" s="150" t="s">
        <v>204</v>
      </c>
      <c r="E252" s="157" t="s">
        <v>1</v>
      </c>
      <c r="F252" s="158" t="s">
        <v>1977</v>
      </c>
      <c r="H252" s="159">
        <v>605.9</v>
      </c>
      <c r="I252" s="160"/>
      <c r="L252" s="156"/>
      <c r="M252" s="161"/>
      <c r="T252" s="162"/>
      <c r="AT252" s="157" t="s">
        <v>204</v>
      </c>
      <c r="AU252" s="157" t="s">
        <v>86</v>
      </c>
      <c r="AV252" s="13" t="s">
        <v>86</v>
      </c>
      <c r="AW252" s="13" t="s">
        <v>32</v>
      </c>
      <c r="AX252" s="13" t="s">
        <v>84</v>
      </c>
      <c r="AY252" s="157" t="s">
        <v>195</v>
      </c>
    </row>
    <row r="253" spans="2:65" s="1" customFormat="1" ht="24.15" customHeight="1">
      <c r="B253" s="32"/>
      <c r="C253" s="136" t="s">
        <v>383</v>
      </c>
      <c r="D253" s="136" t="s">
        <v>197</v>
      </c>
      <c r="E253" s="137" t="s">
        <v>452</v>
      </c>
      <c r="F253" s="138" t="s">
        <v>453</v>
      </c>
      <c r="G253" s="139" t="s">
        <v>329</v>
      </c>
      <c r="H253" s="140">
        <v>36.5</v>
      </c>
      <c r="I253" s="141"/>
      <c r="J253" s="142">
        <f>ROUND(I253*H253,2)</f>
        <v>0</v>
      </c>
      <c r="K253" s="138" t="s">
        <v>201</v>
      </c>
      <c r="L253" s="32"/>
      <c r="M253" s="143" t="s">
        <v>1</v>
      </c>
      <c r="N253" s="144" t="s">
        <v>42</v>
      </c>
      <c r="P253" s="145">
        <f>O253*H253</f>
        <v>0</v>
      </c>
      <c r="Q253" s="145">
        <v>0</v>
      </c>
      <c r="R253" s="145">
        <f>Q253*H253</f>
        <v>0</v>
      </c>
      <c r="S253" s="145">
        <v>3.3800000000000002E-3</v>
      </c>
      <c r="T253" s="146">
        <f>S253*H253</f>
        <v>0.12337000000000001</v>
      </c>
      <c r="AR253" s="147" t="s">
        <v>300</v>
      </c>
      <c r="AT253" s="147" t="s">
        <v>197</v>
      </c>
      <c r="AU253" s="147" t="s">
        <v>86</v>
      </c>
      <c r="AY253" s="17" t="s">
        <v>195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7" t="s">
        <v>84</v>
      </c>
      <c r="BK253" s="148">
        <f>ROUND(I253*H253,2)</f>
        <v>0</v>
      </c>
      <c r="BL253" s="17" t="s">
        <v>300</v>
      </c>
      <c r="BM253" s="147" t="s">
        <v>1978</v>
      </c>
    </row>
    <row r="254" spans="2:65" s="13" customFormat="1" ht="10.199999999999999">
      <c r="B254" s="156"/>
      <c r="D254" s="150" t="s">
        <v>204</v>
      </c>
      <c r="E254" s="157" t="s">
        <v>1</v>
      </c>
      <c r="F254" s="158" t="s">
        <v>1979</v>
      </c>
      <c r="H254" s="159">
        <v>36.5</v>
      </c>
      <c r="I254" s="160"/>
      <c r="L254" s="156"/>
      <c r="M254" s="161"/>
      <c r="T254" s="162"/>
      <c r="AT254" s="157" t="s">
        <v>204</v>
      </c>
      <c r="AU254" s="157" t="s">
        <v>86</v>
      </c>
      <c r="AV254" s="13" t="s">
        <v>86</v>
      </c>
      <c r="AW254" s="13" t="s">
        <v>32</v>
      </c>
      <c r="AX254" s="13" t="s">
        <v>84</v>
      </c>
      <c r="AY254" s="157" t="s">
        <v>195</v>
      </c>
    </row>
    <row r="255" spans="2:65" s="1" customFormat="1" ht="16.5" customHeight="1">
      <c r="B255" s="32"/>
      <c r="C255" s="136" t="s">
        <v>389</v>
      </c>
      <c r="D255" s="136" t="s">
        <v>197</v>
      </c>
      <c r="E255" s="137" t="s">
        <v>457</v>
      </c>
      <c r="F255" s="138" t="s">
        <v>458</v>
      </c>
      <c r="G255" s="139" t="s">
        <v>329</v>
      </c>
      <c r="H255" s="140">
        <v>33.200000000000003</v>
      </c>
      <c r="I255" s="141"/>
      <c r="J255" s="142">
        <f>ROUND(I255*H255,2)</f>
        <v>0</v>
      </c>
      <c r="K255" s="138" t="s">
        <v>201</v>
      </c>
      <c r="L255" s="32"/>
      <c r="M255" s="143" t="s">
        <v>1</v>
      </c>
      <c r="N255" s="144" t="s">
        <v>42</v>
      </c>
      <c r="P255" s="145">
        <f>O255*H255</f>
        <v>0</v>
      </c>
      <c r="Q255" s="145">
        <v>0</v>
      </c>
      <c r="R255" s="145">
        <f>Q255*H255</f>
        <v>0</v>
      </c>
      <c r="S255" s="145">
        <v>1.6999999999999999E-3</v>
      </c>
      <c r="T255" s="146">
        <f>S255*H255</f>
        <v>5.6440000000000004E-2</v>
      </c>
      <c r="AR255" s="147" t="s">
        <v>300</v>
      </c>
      <c r="AT255" s="147" t="s">
        <v>197</v>
      </c>
      <c r="AU255" s="147" t="s">
        <v>86</v>
      </c>
      <c r="AY255" s="17" t="s">
        <v>195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84</v>
      </c>
      <c r="BK255" s="148">
        <f>ROUND(I255*H255,2)</f>
        <v>0</v>
      </c>
      <c r="BL255" s="17" t="s">
        <v>300</v>
      </c>
      <c r="BM255" s="147" t="s">
        <v>1980</v>
      </c>
    </row>
    <row r="256" spans="2:65" s="13" customFormat="1" ht="10.199999999999999">
      <c r="B256" s="156"/>
      <c r="D256" s="150" t="s">
        <v>204</v>
      </c>
      <c r="E256" s="157" t="s">
        <v>1</v>
      </c>
      <c r="F256" s="158" t="s">
        <v>460</v>
      </c>
      <c r="H256" s="159">
        <v>33.200000000000003</v>
      </c>
      <c r="I256" s="160"/>
      <c r="L256" s="156"/>
      <c r="M256" s="161"/>
      <c r="T256" s="162"/>
      <c r="AT256" s="157" t="s">
        <v>204</v>
      </c>
      <c r="AU256" s="157" t="s">
        <v>86</v>
      </c>
      <c r="AV256" s="13" t="s">
        <v>86</v>
      </c>
      <c r="AW256" s="13" t="s">
        <v>32</v>
      </c>
      <c r="AX256" s="13" t="s">
        <v>84</v>
      </c>
      <c r="AY256" s="157" t="s">
        <v>195</v>
      </c>
    </row>
    <row r="257" spans="2:65" s="1" customFormat="1" ht="24.15" customHeight="1">
      <c r="B257" s="32"/>
      <c r="C257" s="136" t="s">
        <v>394</v>
      </c>
      <c r="D257" s="136" t="s">
        <v>197</v>
      </c>
      <c r="E257" s="137" t="s">
        <v>462</v>
      </c>
      <c r="F257" s="138" t="s">
        <v>463</v>
      </c>
      <c r="G257" s="139" t="s">
        <v>329</v>
      </c>
      <c r="H257" s="140">
        <v>13.7</v>
      </c>
      <c r="I257" s="141"/>
      <c r="J257" s="142">
        <f>ROUND(I257*H257,2)</f>
        <v>0</v>
      </c>
      <c r="K257" s="138" t="s">
        <v>201</v>
      </c>
      <c r="L257" s="32"/>
      <c r="M257" s="143" t="s">
        <v>1</v>
      </c>
      <c r="N257" s="144" t="s">
        <v>42</v>
      </c>
      <c r="P257" s="145">
        <f>O257*H257</f>
        <v>0</v>
      </c>
      <c r="Q257" s="145">
        <v>0</v>
      </c>
      <c r="R257" s="145">
        <f>Q257*H257</f>
        <v>0</v>
      </c>
      <c r="S257" s="145">
        <v>1.91E-3</v>
      </c>
      <c r="T257" s="146">
        <f>S257*H257</f>
        <v>2.6166999999999999E-2</v>
      </c>
      <c r="AR257" s="147" t="s">
        <v>300</v>
      </c>
      <c r="AT257" s="147" t="s">
        <v>197</v>
      </c>
      <c r="AU257" s="147" t="s">
        <v>86</v>
      </c>
      <c r="AY257" s="17" t="s">
        <v>195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84</v>
      </c>
      <c r="BK257" s="148">
        <f>ROUND(I257*H257,2)</f>
        <v>0</v>
      </c>
      <c r="BL257" s="17" t="s">
        <v>300</v>
      </c>
      <c r="BM257" s="147" t="s">
        <v>1981</v>
      </c>
    </row>
    <row r="258" spans="2:65" s="12" customFormat="1" ht="10.199999999999999">
      <c r="B258" s="149"/>
      <c r="D258" s="150" t="s">
        <v>204</v>
      </c>
      <c r="E258" s="151" t="s">
        <v>1</v>
      </c>
      <c r="F258" s="152" t="s">
        <v>465</v>
      </c>
      <c r="H258" s="151" t="s">
        <v>1</v>
      </c>
      <c r="I258" s="153"/>
      <c r="L258" s="149"/>
      <c r="M258" s="154"/>
      <c r="T258" s="155"/>
      <c r="AT258" s="151" t="s">
        <v>204</v>
      </c>
      <c r="AU258" s="151" t="s">
        <v>86</v>
      </c>
      <c r="AV258" s="12" t="s">
        <v>84</v>
      </c>
      <c r="AW258" s="12" t="s">
        <v>32</v>
      </c>
      <c r="AX258" s="12" t="s">
        <v>77</v>
      </c>
      <c r="AY258" s="151" t="s">
        <v>195</v>
      </c>
    </row>
    <row r="259" spans="2:65" s="13" customFormat="1" ht="10.199999999999999">
      <c r="B259" s="156"/>
      <c r="D259" s="150" t="s">
        <v>204</v>
      </c>
      <c r="E259" s="157" t="s">
        <v>1</v>
      </c>
      <c r="F259" s="158" t="s">
        <v>1982</v>
      </c>
      <c r="H259" s="159">
        <v>13.7</v>
      </c>
      <c r="I259" s="160"/>
      <c r="L259" s="156"/>
      <c r="M259" s="161"/>
      <c r="T259" s="162"/>
      <c r="AT259" s="157" t="s">
        <v>204</v>
      </c>
      <c r="AU259" s="157" t="s">
        <v>86</v>
      </c>
      <c r="AV259" s="13" t="s">
        <v>86</v>
      </c>
      <c r="AW259" s="13" t="s">
        <v>32</v>
      </c>
      <c r="AX259" s="13" t="s">
        <v>84</v>
      </c>
      <c r="AY259" s="157" t="s">
        <v>195</v>
      </c>
    </row>
    <row r="260" spans="2:65" s="1" customFormat="1" ht="16.5" customHeight="1">
      <c r="B260" s="32"/>
      <c r="C260" s="136" t="s">
        <v>403</v>
      </c>
      <c r="D260" s="136" t="s">
        <v>197</v>
      </c>
      <c r="E260" s="137" t="s">
        <v>468</v>
      </c>
      <c r="F260" s="138" t="s">
        <v>469</v>
      </c>
      <c r="G260" s="139" t="s">
        <v>329</v>
      </c>
      <c r="H260" s="140">
        <v>26.4</v>
      </c>
      <c r="I260" s="141"/>
      <c r="J260" s="142">
        <f>ROUND(I260*H260,2)</f>
        <v>0</v>
      </c>
      <c r="K260" s="138" t="s">
        <v>201</v>
      </c>
      <c r="L260" s="32"/>
      <c r="M260" s="143" t="s">
        <v>1</v>
      </c>
      <c r="N260" s="144" t="s">
        <v>42</v>
      </c>
      <c r="P260" s="145">
        <f>O260*H260</f>
        <v>0</v>
      </c>
      <c r="Q260" s="145">
        <v>0</v>
      </c>
      <c r="R260" s="145">
        <f>Q260*H260</f>
        <v>0</v>
      </c>
      <c r="S260" s="145">
        <v>1.67E-3</v>
      </c>
      <c r="T260" s="146">
        <f>S260*H260</f>
        <v>4.4088000000000002E-2</v>
      </c>
      <c r="AR260" s="147" t="s">
        <v>300</v>
      </c>
      <c r="AT260" s="147" t="s">
        <v>197</v>
      </c>
      <c r="AU260" s="147" t="s">
        <v>86</v>
      </c>
      <c r="AY260" s="17" t="s">
        <v>195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84</v>
      </c>
      <c r="BK260" s="148">
        <f>ROUND(I260*H260,2)</f>
        <v>0</v>
      </c>
      <c r="BL260" s="17" t="s">
        <v>300</v>
      </c>
      <c r="BM260" s="147" t="s">
        <v>1983</v>
      </c>
    </row>
    <row r="261" spans="2:65" s="13" customFormat="1" ht="10.199999999999999">
      <c r="B261" s="156"/>
      <c r="D261" s="150" t="s">
        <v>204</v>
      </c>
      <c r="E261" s="157" t="s">
        <v>1</v>
      </c>
      <c r="F261" s="158" t="s">
        <v>1984</v>
      </c>
      <c r="H261" s="159">
        <v>26.4</v>
      </c>
      <c r="I261" s="160"/>
      <c r="L261" s="156"/>
      <c r="M261" s="161"/>
      <c r="T261" s="162"/>
      <c r="AT261" s="157" t="s">
        <v>204</v>
      </c>
      <c r="AU261" s="157" t="s">
        <v>86</v>
      </c>
      <c r="AV261" s="13" t="s">
        <v>86</v>
      </c>
      <c r="AW261" s="13" t="s">
        <v>32</v>
      </c>
      <c r="AX261" s="13" t="s">
        <v>84</v>
      </c>
      <c r="AY261" s="157" t="s">
        <v>195</v>
      </c>
    </row>
    <row r="262" spans="2:65" s="1" customFormat="1" ht="16.5" customHeight="1">
      <c r="B262" s="32"/>
      <c r="C262" s="136" t="s">
        <v>409</v>
      </c>
      <c r="D262" s="136" t="s">
        <v>197</v>
      </c>
      <c r="E262" s="137" t="s">
        <v>473</v>
      </c>
      <c r="F262" s="138" t="s">
        <v>474</v>
      </c>
      <c r="G262" s="139" t="s">
        <v>329</v>
      </c>
      <c r="H262" s="140">
        <v>73</v>
      </c>
      <c r="I262" s="141"/>
      <c r="J262" s="142">
        <f>ROUND(I262*H262,2)</f>
        <v>0</v>
      </c>
      <c r="K262" s="138" t="s">
        <v>201</v>
      </c>
      <c r="L262" s="32"/>
      <c r="M262" s="143" t="s">
        <v>1</v>
      </c>
      <c r="N262" s="144" t="s">
        <v>42</v>
      </c>
      <c r="P262" s="145">
        <f>O262*H262</f>
        <v>0</v>
      </c>
      <c r="Q262" s="145">
        <v>0</v>
      </c>
      <c r="R262" s="145">
        <f>Q262*H262</f>
        <v>0</v>
      </c>
      <c r="S262" s="145">
        <v>2.5999999999999999E-3</v>
      </c>
      <c r="T262" s="146">
        <f>S262*H262</f>
        <v>0.1898</v>
      </c>
      <c r="AR262" s="147" t="s">
        <v>300</v>
      </c>
      <c r="AT262" s="147" t="s">
        <v>197</v>
      </c>
      <c r="AU262" s="147" t="s">
        <v>86</v>
      </c>
      <c r="AY262" s="17" t="s">
        <v>195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7" t="s">
        <v>84</v>
      </c>
      <c r="BK262" s="148">
        <f>ROUND(I262*H262,2)</f>
        <v>0</v>
      </c>
      <c r="BL262" s="17" t="s">
        <v>300</v>
      </c>
      <c r="BM262" s="147" t="s">
        <v>1985</v>
      </c>
    </row>
    <row r="263" spans="2:65" s="13" customFormat="1" ht="10.199999999999999">
      <c r="B263" s="156"/>
      <c r="D263" s="150" t="s">
        <v>204</v>
      </c>
      <c r="E263" s="157" t="s">
        <v>1</v>
      </c>
      <c r="F263" s="158" t="s">
        <v>1986</v>
      </c>
      <c r="H263" s="159">
        <v>73</v>
      </c>
      <c r="I263" s="160"/>
      <c r="L263" s="156"/>
      <c r="M263" s="161"/>
      <c r="T263" s="162"/>
      <c r="AT263" s="157" t="s">
        <v>204</v>
      </c>
      <c r="AU263" s="157" t="s">
        <v>86</v>
      </c>
      <c r="AV263" s="13" t="s">
        <v>86</v>
      </c>
      <c r="AW263" s="13" t="s">
        <v>32</v>
      </c>
      <c r="AX263" s="13" t="s">
        <v>84</v>
      </c>
      <c r="AY263" s="157" t="s">
        <v>195</v>
      </c>
    </row>
    <row r="264" spans="2:65" s="1" customFormat="1" ht="16.5" customHeight="1">
      <c r="B264" s="32"/>
      <c r="C264" s="136" t="s">
        <v>416</v>
      </c>
      <c r="D264" s="136" t="s">
        <v>197</v>
      </c>
      <c r="E264" s="137" t="s">
        <v>478</v>
      </c>
      <c r="F264" s="138" t="s">
        <v>479</v>
      </c>
      <c r="G264" s="139" t="s">
        <v>329</v>
      </c>
      <c r="H264" s="140">
        <v>28</v>
      </c>
      <c r="I264" s="141"/>
      <c r="J264" s="142">
        <f>ROUND(I264*H264,2)</f>
        <v>0</v>
      </c>
      <c r="K264" s="138" t="s">
        <v>201</v>
      </c>
      <c r="L264" s="32"/>
      <c r="M264" s="143" t="s">
        <v>1</v>
      </c>
      <c r="N264" s="144" t="s">
        <v>42</v>
      </c>
      <c r="P264" s="145">
        <f>O264*H264</f>
        <v>0</v>
      </c>
      <c r="Q264" s="145">
        <v>0</v>
      </c>
      <c r="R264" s="145">
        <f>Q264*H264</f>
        <v>0</v>
      </c>
      <c r="S264" s="145">
        <v>3.9399999999999999E-3</v>
      </c>
      <c r="T264" s="146">
        <f>S264*H264</f>
        <v>0.11032</v>
      </c>
      <c r="AR264" s="147" t="s">
        <v>300</v>
      </c>
      <c r="AT264" s="147" t="s">
        <v>197</v>
      </c>
      <c r="AU264" s="147" t="s">
        <v>86</v>
      </c>
      <c r="AY264" s="17" t="s">
        <v>195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84</v>
      </c>
      <c r="BK264" s="148">
        <f>ROUND(I264*H264,2)</f>
        <v>0</v>
      </c>
      <c r="BL264" s="17" t="s">
        <v>300</v>
      </c>
      <c r="BM264" s="147" t="s">
        <v>1987</v>
      </c>
    </row>
    <row r="265" spans="2:65" s="13" customFormat="1" ht="10.199999999999999">
      <c r="B265" s="156"/>
      <c r="D265" s="150" t="s">
        <v>204</v>
      </c>
      <c r="E265" s="157" t="s">
        <v>1</v>
      </c>
      <c r="F265" s="158" t="s">
        <v>1988</v>
      </c>
      <c r="H265" s="159">
        <v>28</v>
      </c>
      <c r="I265" s="160"/>
      <c r="L265" s="156"/>
      <c r="M265" s="161"/>
      <c r="T265" s="162"/>
      <c r="AT265" s="157" t="s">
        <v>204</v>
      </c>
      <c r="AU265" s="157" t="s">
        <v>86</v>
      </c>
      <c r="AV265" s="13" t="s">
        <v>86</v>
      </c>
      <c r="AW265" s="13" t="s">
        <v>32</v>
      </c>
      <c r="AX265" s="13" t="s">
        <v>84</v>
      </c>
      <c r="AY265" s="157" t="s">
        <v>195</v>
      </c>
    </row>
    <row r="266" spans="2:65" s="11" customFormat="1" ht="22.8" customHeight="1">
      <c r="B266" s="124"/>
      <c r="D266" s="125" t="s">
        <v>76</v>
      </c>
      <c r="E266" s="134" t="s">
        <v>482</v>
      </c>
      <c r="F266" s="134" t="s">
        <v>483</v>
      </c>
      <c r="I266" s="127"/>
      <c r="J266" s="135">
        <f>BK266</f>
        <v>0</v>
      </c>
      <c r="L266" s="124"/>
      <c r="M266" s="129"/>
      <c r="P266" s="130">
        <f>SUM(P267:P273)</f>
        <v>0</v>
      </c>
      <c r="R266" s="130">
        <f>SUM(R267:R273)</f>
        <v>0</v>
      </c>
      <c r="T266" s="131">
        <f>SUM(T267:T273)</f>
        <v>0.69277</v>
      </c>
      <c r="AR266" s="125" t="s">
        <v>86</v>
      </c>
      <c r="AT266" s="132" t="s">
        <v>76</v>
      </c>
      <c r="AU266" s="132" t="s">
        <v>84</v>
      </c>
      <c r="AY266" s="125" t="s">
        <v>195</v>
      </c>
      <c r="BK266" s="133">
        <f>SUM(BK267:BK273)</f>
        <v>0</v>
      </c>
    </row>
    <row r="267" spans="2:65" s="1" customFormat="1" ht="21.75" customHeight="1">
      <c r="B267" s="32"/>
      <c r="C267" s="136" t="s">
        <v>423</v>
      </c>
      <c r="D267" s="136" t="s">
        <v>197</v>
      </c>
      <c r="E267" s="137" t="s">
        <v>485</v>
      </c>
      <c r="F267" s="138" t="s">
        <v>486</v>
      </c>
      <c r="G267" s="139" t="s">
        <v>200</v>
      </c>
      <c r="H267" s="140">
        <v>36.5</v>
      </c>
      <c r="I267" s="141"/>
      <c r="J267" s="142">
        <f>ROUND(I267*H267,2)</f>
        <v>0</v>
      </c>
      <c r="K267" s="138" t="s">
        <v>201</v>
      </c>
      <c r="L267" s="32"/>
      <c r="M267" s="143" t="s">
        <v>1</v>
      </c>
      <c r="N267" s="144" t="s">
        <v>42</v>
      </c>
      <c r="P267" s="145">
        <f>O267*H267</f>
        <v>0</v>
      </c>
      <c r="Q267" s="145">
        <v>0</v>
      </c>
      <c r="R267" s="145">
        <f>Q267*H267</f>
        <v>0</v>
      </c>
      <c r="S267" s="145">
        <v>1.098E-2</v>
      </c>
      <c r="T267" s="146">
        <f>S267*H267</f>
        <v>0.40077000000000002</v>
      </c>
      <c r="AR267" s="147" t="s">
        <v>300</v>
      </c>
      <c r="AT267" s="147" t="s">
        <v>197</v>
      </c>
      <c r="AU267" s="147" t="s">
        <v>86</v>
      </c>
      <c r="AY267" s="17" t="s">
        <v>195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84</v>
      </c>
      <c r="BK267" s="148">
        <f>ROUND(I267*H267,2)</f>
        <v>0</v>
      </c>
      <c r="BL267" s="17" t="s">
        <v>300</v>
      </c>
      <c r="BM267" s="147" t="s">
        <v>1989</v>
      </c>
    </row>
    <row r="268" spans="2:65" s="12" customFormat="1" ht="10.199999999999999">
      <c r="B268" s="149"/>
      <c r="D268" s="150" t="s">
        <v>204</v>
      </c>
      <c r="E268" s="151" t="s">
        <v>1</v>
      </c>
      <c r="F268" s="152" t="s">
        <v>488</v>
      </c>
      <c r="H268" s="151" t="s">
        <v>1</v>
      </c>
      <c r="I268" s="153"/>
      <c r="L268" s="149"/>
      <c r="M268" s="154"/>
      <c r="T268" s="155"/>
      <c r="AT268" s="151" t="s">
        <v>204</v>
      </c>
      <c r="AU268" s="151" t="s">
        <v>86</v>
      </c>
      <c r="AV268" s="12" t="s">
        <v>84</v>
      </c>
      <c r="AW268" s="12" t="s">
        <v>32</v>
      </c>
      <c r="AX268" s="12" t="s">
        <v>77</v>
      </c>
      <c r="AY268" s="151" t="s">
        <v>195</v>
      </c>
    </row>
    <row r="269" spans="2:65" s="12" customFormat="1" ht="10.199999999999999">
      <c r="B269" s="149"/>
      <c r="D269" s="150" t="s">
        <v>204</v>
      </c>
      <c r="E269" s="151" t="s">
        <v>1</v>
      </c>
      <c r="F269" s="152" t="s">
        <v>489</v>
      </c>
      <c r="H269" s="151" t="s">
        <v>1</v>
      </c>
      <c r="I269" s="153"/>
      <c r="L269" s="149"/>
      <c r="M269" s="154"/>
      <c r="T269" s="155"/>
      <c r="AT269" s="151" t="s">
        <v>204</v>
      </c>
      <c r="AU269" s="151" t="s">
        <v>86</v>
      </c>
      <c r="AV269" s="12" t="s">
        <v>84</v>
      </c>
      <c r="AW269" s="12" t="s">
        <v>32</v>
      </c>
      <c r="AX269" s="12" t="s">
        <v>77</v>
      </c>
      <c r="AY269" s="151" t="s">
        <v>195</v>
      </c>
    </row>
    <row r="270" spans="2:65" s="13" customFormat="1" ht="10.199999999999999">
      <c r="B270" s="156"/>
      <c r="D270" s="150" t="s">
        <v>204</v>
      </c>
      <c r="E270" s="157" t="s">
        <v>1</v>
      </c>
      <c r="F270" s="158" t="s">
        <v>1990</v>
      </c>
      <c r="H270" s="159">
        <v>36.5</v>
      </c>
      <c r="I270" s="160"/>
      <c r="L270" s="156"/>
      <c r="M270" s="161"/>
      <c r="T270" s="162"/>
      <c r="AT270" s="157" t="s">
        <v>204</v>
      </c>
      <c r="AU270" s="157" t="s">
        <v>86</v>
      </c>
      <c r="AV270" s="13" t="s">
        <v>86</v>
      </c>
      <c r="AW270" s="13" t="s">
        <v>32</v>
      </c>
      <c r="AX270" s="13" t="s">
        <v>77</v>
      </c>
      <c r="AY270" s="157" t="s">
        <v>195</v>
      </c>
    </row>
    <row r="271" spans="2:65" s="14" customFormat="1" ht="10.199999999999999">
      <c r="B271" s="163"/>
      <c r="D271" s="150" t="s">
        <v>204</v>
      </c>
      <c r="E271" s="164" t="s">
        <v>1</v>
      </c>
      <c r="F271" s="165" t="s">
        <v>220</v>
      </c>
      <c r="H271" s="166">
        <v>36.5</v>
      </c>
      <c r="I271" s="167"/>
      <c r="L271" s="163"/>
      <c r="M271" s="168"/>
      <c r="T271" s="169"/>
      <c r="AT271" s="164" t="s">
        <v>204</v>
      </c>
      <c r="AU271" s="164" t="s">
        <v>86</v>
      </c>
      <c r="AV271" s="14" t="s">
        <v>202</v>
      </c>
      <c r="AW271" s="14" t="s">
        <v>32</v>
      </c>
      <c r="AX271" s="14" t="s">
        <v>84</v>
      </c>
      <c r="AY271" s="164" t="s">
        <v>195</v>
      </c>
    </row>
    <row r="272" spans="2:65" s="1" customFormat="1" ht="24.15" customHeight="1">
      <c r="B272" s="32"/>
      <c r="C272" s="136" t="s">
        <v>429</v>
      </c>
      <c r="D272" s="136" t="s">
        <v>197</v>
      </c>
      <c r="E272" s="137" t="s">
        <v>492</v>
      </c>
      <c r="F272" s="138" t="s">
        <v>493</v>
      </c>
      <c r="G272" s="139" t="s">
        <v>200</v>
      </c>
      <c r="H272" s="140">
        <v>36.5</v>
      </c>
      <c r="I272" s="141"/>
      <c r="J272" s="142">
        <f>ROUND(I272*H272,2)</f>
        <v>0</v>
      </c>
      <c r="K272" s="138" t="s">
        <v>201</v>
      </c>
      <c r="L272" s="32"/>
      <c r="M272" s="143" t="s">
        <v>1</v>
      </c>
      <c r="N272" s="144" t="s">
        <v>42</v>
      </c>
      <c r="P272" s="145">
        <f>O272*H272</f>
        <v>0</v>
      </c>
      <c r="Q272" s="145">
        <v>0</v>
      </c>
      <c r="R272" s="145">
        <f>Q272*H272</f>
        <v>0</v>
      </c>
      <c r="S272" s="145">
        <v>8.0000000000000002E-3</v>
      </c>
      <c r="T272" s="146">
        <f>S272*H272</f>
        <v>0.29199999999999998</v>
      </c>
      <c r="AR272" s="147" t="s">
        <v>300</v>
      </c>
      <c r="AT272" s="147" t="s">
        <v>197</v>
      </c>
      <c r="AU272" s="147" t="s">
        <v>86</v>
      </c>
      <c r="AY272" s="17" t="s">
        <v>195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84</v>
      </c>
      <c r="BK272" s="148">
        <f>ROUND(I272*H272,2)</f>
        <v>0</v>
      </c>
      <c r="BL272" s="17" t="s">
        <v>300</v>
      </c>
      <c r="BM272" s="147" t="s">
        <v>1991</v>
      </c>
    </row>
    <row r="273" spans="2:65" s="13" customFormat="1" ht="10.199999999999999">
      <c r="B273" s="156"/>
      <c r="D273" s="150" t="s">
        <v>204</v>
      </c>
      <c r="E273" s="157" t="s">
        <v>1</v>
      </c>
      <c r="F273" s="158" t="s">
        <v>1979</v>
      </c>
      <c r="H273" s="159">
        <v>36.5</v>
      </c>
      <c r="I273" s="160"/>
      <c r="L273" s="156"/>
      <c r="M273" s="161"/>
      <c r="T273" s="162"/>
      <c r="AT273" s="157" t="s">
        <v>204</v>
      </c>
      <c r="AU273" s="157" t="s">
        <v>86</v>
      </c>
      <c r="AV273" s="13" t="s">
        <v>86</v>
      </c>
      <c r="AW273" s="13" t="s">
        <v>32</v>
      </c>
      <c r="AX273" s="13" t="s">
        <v>84</v>
      </c>
      <c r="AY273" s="157" t="s">
        <v>195</v>
      </c>
    </row>
    <row r="274" spans="2:65" s="11" customFormat="1" ht="22.8" customHeight="1">
      <c r="B274" s="124"/>
      <c r="D274" s="125" t="s">
        <v>76</v>
      </c>
      <c r="E274" s="134" t="s">
        <v>495</v>
      </c>
      <c r="F274" s="134" t="s">
        <v>496</v>
      </c>
      <c r="I274" s="127"/>
      <c r="J274" s="135">
        <f>BK274</f>
        <v>0</v>
      </c>
      <c r="L274" s="124"/>
      <c r="M274" s="129"/>
      <c r="P274" s="130">
        <f>SUM(P275:P289)</f>
        <v>0</v>
      </c>
      <c r="R274" s="130">
        <f>SUM(R275:R289)</f>
        <v>0</v>
      </c>
      <c r="T274" s="131">
        <f>SUM(T275:T289)</f>
        <v>33.326339999999995</v>
      </c>
      <c r="AR274" s="125" t="s">
        <v>86</v>
      </c>
      <c r="AT274" s="132" t="s">
        <v>76</v>
      </c>
      <c r="AU274" s="132" t="s">
        <v>84</v>
      </c>
      <c r="AY274" s="125" t="s">
        <v>195</v>
      </c>
      <c r="BK274" s="133">
        <f>SUM(BK275:BK289)</f>
        <v>0</v>
      </c>
    </row>
    <row r="275" spans="2:65" s="1" customFormat="1" ht="16.5" customHeight="1">
      <c r="B275" s="32"/>
      <c r="C275" s="136" t="s">
        <v>436</v>
      </c>
      <c r="D275" s="136" t="s">
        <v>197</v>
      </c>
      <c r="E275" s="137" t="s">
        <v>503</v>
      </c>
      <c r="F275" s="138" t="s">
        <v>504</v>
      </c>
      <c r="G275" s="139" t="s">
        <v>200</v>
      </c>
      <c r="H275" s="140">
        <v>579.62</v>
      </c>
      <c r="I275" s="141"/>
      <c r="J275" s="142">
        <f>ROUND(I275*H275,2)</f>
        <v>0</v>
      </c>
      <c r="K275" s="138" t="s">
        <v>201</v>
      </c>
      <c r="L275" s="32"/>
      <c r="M275" s="143" t="s">
        <v>1</v>
      </c>
      <c r="N275" s="144" t="s">
        <v>42</v>
      </c>
      <c r="P275" s="145">
        <f>O275*H275</f>
        <v>0</v>
      </c>
      <c r="Q275" s="145">
        <v>0</v>
      </c>
      <c r="R275" s="145">
        <f>Q275*H275</f>
        <v>0</v>
      </c>
      <c r="S275" s="145">
        <v>5.5E-2</v>
      </c>
      <c r="T275" s="146">
        <f>S275*H275</f>
        <v>31.879100000000001</v>
      </c>
      <c r="AR275" s="147" t="s">
        <v>300</v>
      </c>
      <c r="AT275" s="147" t="s">
        <v>197</v>
      </c>
      <c r="AU275" s="147" t="s">
        <v>86</v>
      </c>
      <c r="AY275" s="17" t="s">
        <v>195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84</v>
      </c>
      <c r="BK275" s="148">
        <f>ROUND(I275*H275,2)</f>
        <v>0</v>
      </c>
      <c r="BL275" s="17" t="s">
        <v>300</v>
      </c>
      <c r="BM275" s="147" t="s">
        <v>1992</v>
      </c>
    </row>
    <row r="276" spans="2:65" s="12" customFormat="1" ht="10.199999999999999">
      <c r="B276" s="149"/>
      <c r="D276" s="150" t="s">
        <v>204</v>
      </c>
      <c r="E276" s="151" t="s">
        <v>1</v>
      </c>
      <c r="F276" s="152" t="s">
        <v>506</v>
      </c>
      <c r="H276" s="151" t="s">
        <v>1</v>
      </c>
      <c r="I276" s="153"/>
      <c r="L276" s="149"/>
      <c r="M276" s="154"/>
      <c r="T276" s="155"/>
      <c r="AT276" s="151" t="s">
        <v>204</v>
      </c>
      <c r="AU276" s="151" t="s">
        <v>86</v>
      </c>
      <c r="AV276" s="12" t="s">
        <v>84</v>
      </c>
      <c r="AW276" s="12" t="s">
        <v>32</v>
      </c>
      <c r="AX276" s="12" t="s">
        <v>77</v>
      </c>
      <c r="AY276" s="151" t="s">
        <v>195</v>
      </c>
    </row>
    <row r="277" spans="2:65" s="12" customFormat="1" ht="10.199999999999999">
      <c r="B277" s="149"/>
      <c r="D277" s="150" t="s">
        <v>204</v>
      </c>
      <c r="E277" s="151" t="s">
        <v>1</v>
      </c>
      <c r="F277" s="152" t="s">
        <v>507</v>
      </c>
      <c r="H277" s="151" t="s">
        <v>1</v>
      </c>
      <c r="I277" s="153"/>
      <c r="L277" s="149"/>
      <c r="M277" s="154"/>
      <c r="T277" s="155"/>
      <c r="AT277" s="151" t="s">
        <v>204</v>
      </c>
      <c r="AU277" s="151" t="s">
        <v>86</v>
      </c>
      <c r="AV277" s="12" t="s">
        <v>84</v>
      </c>
      <c r="AW277" s="12" t="s">
        <v>32</v>
      </c>
      <c r="AX277" s="12" t="s">
        <v>77</v>
      </c>
      <c r="AY277" s="151" t="s">
        <v>195</v>
      </c>
    </row>
    <row r="278" spans="2:65" s="13" customFormat="1" ht="10.199999999999999">
      <c r="B278" s="156"/>
      <c r="D278" s="150" t="s">
        <v>204</v>
      </c>
      <c r="E278" s="157" t="s">
        <v>1</v>
      </c>
      <c r="F278" s="158" t="s">
        <v>1971</v>
      </c>
      <c r="H278" s="159">
        <v>455.52</v>
      </c>
      <c r="I278" s="160"/>
      <c r="L278" s="156"/>
      <c r="M278" s="161"/>
      <c r="T278" s="162"/>
      <c r="AT278" s="157" t="s">
        <v>204</v>
      </c>
      <c r="AU278" s="157" t="s">
        <v>86</v>
      </c>
      <c r="AV278" s="13" t="s">
        <v>86</v>
      </c>
      <c r="AW278" s="13" t="s">
        <v>32</v>
      </c>
      <c r="AX278" s="13" t="s">
        <v>77</v>
      </c>
      <c r="AY278" s="157" t="s">
        <v>195</v>
      </c>
    </row>
    <row r="279" spans="2:65" s="15" customFormat="1" ht="10.199999999999999">
      <c r="B279" s="173"/>
      <c r="D279" s="150" t="s">
        <v>204</v>
      </c>
      <c r="E279" s="174" t="s">
        <v>1</v>
      </c>
      <c r="F279" s="175" t="s">
        <v>281</v>
      </c>
      <c r="H279" s="176">
        <v>455.52</v>
      </c>
      <c r="I279" s="177"/>
      <c r="L279" s="173"/>
      <c r="M279" s="178"/>
      <c r="T279" s="179"/>
      <c r="AT279" s="174" t="s">
        <v>204</v>
      </c>
      <c r="AU279" s="174" t="s">
        <v>86</v>
      </c>
      <c r="AV279" s="15" t="s">
        <v>100</v>
      </c>
      <c r="AW279" s="15" t="s">
        <v>32</v>
      </c>
      <c r="AX279" s="15" t="s">
        <v>77</v>
      </c>
      <c r="AY279" s="174" t="s">
        <v>195</v>
      </c>
    </row>
    <row r="280" spans="2:65" s="12" customFormat="1" ht="10.199999999999999">
      <c r="B280" s="149"/>
      <c r="D280" s="150" t="s">
        <v>204</v>
      </c>
      <c r="E280" s="151" t="s">
        <v>1</v>
      </c>
      <c r="F280" s="152" t="s">
        <v>488</v>
      </c>
      <c r="H280" s="151" t="s">
        <v>1</v>
      </c>
      <c r="I280" s="153"/>
      <c r="L280" s="149"/>
      <c r="M280" s="154"/>
      <c r="T280" s="155"/>
      <c r="AT280" s="151" t="s">
        <v>204</v>
      </c>
      <c r="AU280" s="151" t="s">
        <v>86</v>
      </c>
      <c r="AV280" s="12" t="s">
        <v>84</v>
      </c>
      <c r="AW280" s="12" t="s">
        <v>32</v>
      </c>
      <c r="AX280" s="12" t="s">
        <v>77</v>
      </c>
      <c r="AY280" s="151" t="s">
        <v>195</v>
      </c>
    </row>
    <row r="281" spans="2:65" s="12" customFormat="1" ht="10.199999999999999">
      <c r="B281" s="149"/>
      <c r="D281" s="150" t="s">
        <v>204</v>
      </c>
      <c r="E281" s="151" t="s">
        <v>1</v>
      </c>
      <c r="F281" s="152" t="s">
        <v>489</v>
      </c>
      <c r="H281" s="151" t="s">
        <v>1</v>
      </c>
      <c r="I281" s="153"/>
      <c r="L281" s="149"/>
      <c r="M281" s="154"/>
      <c r="T281" s="155"/>
      <c r="AT281" s="151" t="s">
        <v>204</v>
      </c>
      <c r="AU281" s="151" t="s">
        <v>86</v>
      </c>
      <c r="AV281" s="12" t="s">
        <v>84</v>
      </c>
      <c r="AW281" s="12" t="s">
        <v>32</v>
      </c>
      <c r="AX281" s="12" t="s">
        <v>77</v>
      </c>
      <c r="AY281" s="151" t="s">
        <v>195</v>
      </c>
    </row>
    <row r="282" spans="2:65" s="13" customFormat="1" ht="10.199999999999999">
      <c r="B282" s="156"/>
      <c r="D282" s="150" t="s">
        <v>204</v>
      </c>
      <c r="E282" s="157" t="s">
        <v>1</v>
      </c>
      <c r="F282" s="158" t="s">
        <v>1993</v>
      </c>
      <c r="H282" s="159">
        <v>124.1</v>
      </c>
      <c r="I282" s="160"/>
      <c r="L282" s="156"/>
      <c r="M282" s="161"/>
      <c r="T282" s="162"/>
      <c r="AT282" s="157" t="s">
        <v>204</v>
      </c>
      <c r="AU282" s="157" t="s">
        <v>86</v>
      </c>
      <c r="AV282" s="13" t="s">
        <v>86</v>
      </c>
      <c r="AW282" s="13" t="s">
        <v>32</v>
      </c>
      <c r="AX282" s="13" t="s">
        <v>77</v>
      </c>
      <c r="AY282" s="157" t="s">
        <v>195</v>
      </c>
    </row>
    <row r="283" spans="2:65" s="15" customFormat="1" ht="10.199999999999999">
      <c r="B283" s="173"/>
      <c r="D283" s="150" t="s">
        <v>204</v>
      </c>
      <c r="E283" s="174" t="s">
        <v>1</v>
      </c>
      <c r="F283" s="175" t="s">
        <v>281</v>
      </c>
      <c r="H283" s="176">
        <v>124.1</v>
      </c>
      <c r="I283" s="177"/>
      <c r="L283" s="173"/>
      <c r="M283" s="178"/>
      <c r="T283" s="179"/>
      <c r="AT283" s="174" t="s">
        <v>204</v>
      </c>
      <c r="AU283" s="174" t="s">
        <v>86</v>
      </c>
      <c r="AV283" s="15" t="s">
        <v>100</v>
      </c>
      <c r="AW283" s="15" t="s">
        <v>32</v>
      </c>
      <c r="AX283" s="15" t="s">
        <v>77</v>
      </c>
      <c r="AY283" s="174" t="s">
        <v>195</v>
      </c>
    </row>
    <row r="284" spans="2:65" s="14" customFormat="1" ht="10.199999999999999">
      <c r="B284" s="163"/>
      <c r="D284" s="150" t="s">
        <v>204</v>
      </c>
      <c r="E284" s="164" t="s">
        <v>1</v>
      </c>
      <c r="F284" s="165" t="s">
        <v>220</v>
      </c>
      <c r="H284" s="166">
        <v>579.62</v>
      </c>
      <c r="I284" s="167"/>
      <c r="L284" s="163"/>
      <c r="M284" s="168"/>
      <c r="T284" s="169"/>
      <c r="AT284" s="164" t="s">
        <v>204</v>
      </c>
      <c r="AU284" s="164" t="s">
        <v>86</v>
      </c>
      <c r="AV284" s="14" t="s">
        <v>202</v>
      </c>
      <c r="AW284" s="14" t="s">
        <v>32</v>
      </c>
      <c r="AX284" s="14" t="s">
        <v>84</v>
      </c>
      <c r="AY284" s="164" t="s">
        <v>195</v>
      </c>
    </row>
    <row r="285" spans="2:65" s="1" customFormat="1" ht="16.5" customHeight="1">
      <c r="B285" s="32"/>
      <c r="C285" s="136" t="s">
        <v>440</v>
      </c>
      <c r="D285" s="136" t="s">
        <v>197</v>
      </c>
      <c r="E285" s="137" t="s">
        <v>510</v>
      </c>
      <c r="F285" s="138" t="s">
        <v>511</v>
      </c>
      <c r="G285" s="139" t="s">
        <v>200</v>
      </c>
      <c r="H285" s="140">
        <v>579.62</v>
      </c>
      <c r="I285" s="141"/>
      <c r="J285" s="142">
        <f>ROUND(I285*H285,2)</f>
        <v>0</v>
      </c>
      <c r="K285" s="138" t="s">
        <v>201</v>
      </c>
      <c r="L285" s="32"/>
      <c r="M285" s="143" t="s">
        <v>1</v>
      </c>
      <c r="N285" s="144" t="s">
        <v>42</v>
      </c>
      <c r="P285" s="145">
        <f>O285*H285</f>
        <v>0</v>
      </c>
      <c r="Q285" s="145">
        <v>0</v>
      </c>
      <c r="R285" s="145">
        <f>Q285*H285</f>
        <v>0</v>
      </c>
      <c r="S285" s="145">
        <v>2E-3</v>
      </c>
      <c r="T285" s="146">
        <f>S285*H285</f>
        <v>1.15924</v>
      </c>
      <c r="AR285" s="147" t="s">
        <v>300</v>
      </c>
      <c r="AT285" s="147" t="s">
        <v>197</v>
      </c>
      <c r="AU285" s="147" t="s">
        <v>86</v>
      </c>
      <c r="AY285" s="17" t="s">
        <v>195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84</v>
      </c>
      <c r="BK285" s="148">
        <f>ROUND(I285*H285,2)</f>
        <v>0</v>
      </c>
      <c r="BL285" s="17" t="s">
        <v>300</v>
      </c>
      <c r="BM285" s="147" t="s">
        <v>1994</v>
      </c>
    </row>
    <row r="286" spans="2:65" s="13" customFormat="1" ht="10.199999999999999">
      <c r="B286" s="156"/>
      <c r="D286" s="150" t="s">
        <v>204</v>
      </c>
      <c r="E286" s="157" t="s">
        <v>1</v>
      </c>
      <c r="F286" s="158" t="s">
        <v>1995</v>
      </c>
      <c r="H286" s="159">
        <v>579.62</v>
      </c>
      <c r="I286" s="160"/>
      <c r="L286" s="156"/>
      <c r="M286" s="161"/>
      <c r="T286" s="162"/>
      <c r="AT286" s="157" t="s">
        <v>204</v>
      </c>
      <c r="AU286" s="157" t="s">
        <v>86</v>
      </c>
      <c r="AV286" s="13" t="s">
        <v>86</v>
      </c>
      <c r="AW286" s="13" t="s">
        <v>32</v>
      </c>
      <c r="AX286" s="13" t="s">
        <v>84</v>
      </c>
      <c r="AY286" s="157" t="s">
        <v>195</v>
      </c>
    </row>
    <row r="287" spans="2:65" s="1" customFormat="1" ht="24.15" customHeight="1">
      <c r="B287" s="32"/>
      <c r="C287" s="136" t="s">
        <v>267</v>
      </c>
      <c r="D287" s="136" t="s">
        <v>197</v>
      </c>
      <c r="E287" s="137" t="s">
        <v>514</v>
      </c>
      <c r="F287" s="138" t="s">
        <v>515</v>
      </c>
      <c r="G287" s="139" t="s">
        <v>516</v>
      </c>
      <c r="H287" s="140">
        <v>288</v>
      </c>
      <c r="I287" s="141"/>
      <c r="J287" s="142">
        <f>ROUND(I287*H287,2)</f>
        <v>0</v>
      </c>
      <c r="K287" s="138" t="s">
        <v>201</v>
      </c>
      <c r="L287" s="32"/>
      <c r="M287" s="143" t="s">
        <v>1</v>
      </c>
      <c r="N287" s="144" t="s">
        <v>42</v>
      </c>
      <c r="P287" s="145">
        <f>O287*H287</f>
        <v>0</v>
      </c>
      <c r="Q287" s="145">
        <v>0</v>
      </c>
      <c r="R287" s="145">
        <f>Q287*H287</f>
        <v>0</v>
      </c>
      <c r="S287" s="145">
        <v>1E-3</v>
      </c>
      <c r="T287" s="146">
        <f>S287*H287</f>
        <v>0.28800000000000003</v>
      </c>
      <c r="AR287" s="147" t="s">
        <v>300</v>
      </c>
      <c r="AT287" s="147" t="s">
        <v>197</v>
      </c>
      <c r="AU287" s="147" t="s">
        <v>86</v>
      </c>
      <c r="AY287" s="17" t="s">
        <v>195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84</v>
      </c>
      <c r="BK287" s="148">
        <f>ROUND(I287*H287,2)</f>
        <v>0</v>
      </c>
      <c r="BL287" s="17" t="s">
        <v>300</v>
      </c>
      <c r="BM287" s="147" t="s">
        <v>1996</v>
      </c>
    </row>
    <row r="288" spans="2:65" s="12" customFormat="1" ht="10.199999999999999">
      <c r="B288" s="149"/>
      <c r="D288" s="150" t="s">
        <v>204</v>
      </c>
      <c r="E288" s="151" t="s">
        <v>1</v>
      </c>
      <c r="F288" s="152" t="s">
        <v>518</v>
      </c>
      <c r="H288" s="151" t="s">
        <v>1</v>
      </c>
      <c r="I288" s="153"/>
      <c r="L288" s="149"/>
      <c r="M288" s="154"/>
      <c r="T288" s="155"/>
      <c r="AT288" s="151" t="s">
        <v>204</v>
      </c>
      <c r="AU288" s="151" t="s">
        <v>86</v>
      </c>
      <c r="AV288" s="12" t="s">
        <v>84</v>
      </c>
      <c r="AW288" s="12" t="s">
        <v>32</v>
      </c>
      <c r="AX288" s="12" t="s">
        <v>77</v>
      </c>
      <c r="AY288" s="151" t="s">
        <v>195</v>
      </c>
    </row>
    <row r="289" spans="2:65" s="13" customFormat="1" ht="10.199999999999999">
      <c r="B289" s="156"/>
      <c r="D289" s="150" t="s">
        <v>204</v>
      </c>
      <c r="E289" s="157" t="s">
        <v>1</v>
      </c>
      <c r="F289" s="158" t="s">
        <v>1997</v>
      </c>
      <c r="H289" s="159">
        <v>288</v>
      </c>
      <c r="I289" s="160"/>
      <c r="L289" s="156"/>
      <c r="M289" s="161"/>
      <c r="T289" s="162"/>
      <c r="AT289" s="157" t="s">
        <v>204</v>
      </c>
      <c r="AU289" s="157" t="s">
        <v>86</v>
      </c>
      <c r="AV289" s="13" t="s">
        <v>86</v>
      </c>
      <c r="AW289" s="13" t="s">
        <v>32</v>
      </c>
      <c r="AX289" s="13" t="s">
        <v>84</v>
      </c>
      <c r="AY289" s="157" t="s">
        <v>195</v>
      </c>
    </row>
    <row r="290" spans="2:65" s="11" customFormat="1" ht="22.8" customHeight="1">
      <c r="B290" s="124"/>
      <c r="D290" s="125" t="s">
        <v>76</v>
      </c>
      <c r="E290" s="134" t="s">
        <v>531</v>
      </c>
      <c r="F290" s="134" t="s">
        <v>532</v>
      </c>
      <c r="I290" s="127"/>
      <c r="J290" s="135">
        <f>BK290</f>
        <v>0</v>
      </c>
      <c r="L290" s="124"/>
      <c r="M290" s="129"/>
      <c r="P290" s="130">
        <f>SUM(P291:P301)</f>
        <v>0</v>
      </c>
      <c r="R290" s="130">
        <f>SUM(R291:R301)</f>
        <v>0.10980519999999998</v>
      </c>
      <c r="T290" s="131">
        <f>SUM(T291:T301)</f>
        <v>0</v>
      </c>
      <c r="AR290" s="125" t="s">
        <v>86</v>
      </c>
      <c r="AT290" s="132" t="s">
        <v>76</v>
      </c>
      <c r="AU290" s="132" t="s">
        <v>84</v>
      </c>
      <c r="AY290" s="125" t="s">
        <v>195</v>
      </c>
      <c r="BK290" s="133">
        <f>SUM(BK291:BK301)</f>
        <v>0</v>
      </c>
    </row>
    <row r="291" spans="2:65" s="1" customFormat="1" ht="16.5" customHeight="1">
      <c r="B291" s="32"/>
      <c r="C291" s="136" t="s">
        <v>451</v>
      </c>
      <c r="D291" s="136" t="s">
        <v>197</v>
      </c>
      <c r="E291" s="137" t="s">
        <v>534</v>
      </c>
      <c r="F291" s="138" t="s">
        <v>535</v>
      </c>
      <c r="G291" s="139" t="s">
        <v>200</v>
      </c>
      <c r="H291" s="140">
        <v>549.02599999999995</v>
      </c>
      <c r="I291" s="141"/>
      <c r="J291" s="142">
        <f>ROUND(I291*H291,2)</f>
        <v>0</v>
      </c>
      <c r="K291" s="138" t="s">
        <v>201</v>
      </c>
      <c r="L291" s="32"/>
      <c r="M291" s="143" t="s">
        <v>1</v>
      </c>
      <c r="N291" s="144" t="s">
        <v>42</v>
      </c>
      <c r="P291" s="145">
        <f>O291*H291</f>
        <v>0</v>
      </c>
      <c r="Q291" s="145">
        <v>6.9999999999999994E-5</v>
      </c>
      <c r="R291" s="145">
        <f>Q291*H291</f>
        <v>3.8431819999999992E-2</v>
      </c>
      <c r="S291" s="145">
        <v>0</v>
      </c>
      <c r="T291" s="146">
        <f>S291*H291</f>
        <v>0</v>
      </c>
      <c r="AR291" s="147" t="s">
        <v>300</v>
      </c>
      <c r="AT291" s="147" t="s">
        <v>197</v>
      </c>
      <c r="AU291" s="147" t="s">
        <v>86</v>
      </c>
      <c r="AY291" s="17" t="s">
        <v>195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7" t="s">
        <v>84</v>
      </c>
      <c r="BK291" s="148">
        <f>ROUND(I291*H291,2)</f>
        <v>0</v>
      </c>
      <c r="BL291" s="17" t="s">
        <v>300</v>
      </c>
      <c r="BM291" s="147" t="s">
        <v>1998</v>
      </c>
    </row>
    <row r="292" spans="2:65" s="1" customFormat="1" ht="24.15" customHeight="1">
      <c r="B292" s="32"/>
      <c r="C292" s="136" t="s">
        <v>456</v>
      </c>
      <c r="D292" s="136" t="s">
        <v>197</v>
      </c>
      <c r="E292" s="137" t="s">
        <v>538</v>
      </c>
      <c r="F292" s="138" t="s">
        <v>539</v>
      </c>
      <c r="G292" s="139" t="s">
        <v>200</v>
      </c>
      <c r="H292" s="140">
        <v>549.02599999999995</v>
      </c>
      <c r="I292" s="141"/>
      <c r="J292" s="142">
        <f>ROUND(I292*H292,2)</f>
        <v>0</v>
      </c>
      <c r="K292" s="138" t="s">
        <v>201</v>
      </c>
      <c r="L292" s="32"/>
      <c r="M292" s="143" t="s">
        <v>1</v>
      </c>
      <c r="N292" s="144" t="s">
        <v>42</v>
      </c>
      <c r="P292" s="145">
        <f>O292*H292</f>
        <v>0</v>
      </c>
      <c r="Q292" s="145">
        <v>6.9999999999999994E-5</v>
      </c>
      <c r="R292" s="145">
        <f>Q292*H292</f>
        <v>3.8431819999999992E-2</v>
      </c>
      <c r="S292" s="145">
        <v>0</v>
      </c>
      <c r="T292" s="146">
        <f>S292*H292</f>
        <v>0</v>
      </c>
      <c r="AR292" s="147" t="s">
        <v>300</v>
      </c>
      <c r="AT292" s="147" t="s">
        <v>197</v>
      </c>
      <c r="AU292" s="147" t="s">
        <v>86</v>
      </c>
      <c r="AY292" s="17" t="s">
        <v>195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84</v>
      </c>
      <c r="BK292" s="148">
        <f>ROUND(I292*H292,2)</f>
        <v>0</v>
      </c>
      <c r="BL292" s="17" t="s">
        <v>300</v>
      </c>
      <c r="BM292" s="147" t="s">
        <v>1999</v>
      </c>
    </row>
    <row r="293" spans="2:65" s="1" customFormat="1" ht="24.15" customHeight="1">
      <c r="B293" s="32"/>
      <c r="C293" s="136" t="s">
        <v>461</v>
      </c>
      <c r="D293" s="136" t="s">
        <v>197</v>
      </c>
      <c r="E293" s="137" t="s">
        <v>542</v>
      </c>
      <c r="F293" s="138" t="s">
        <v>543</v>
      </c>
      <c r="G293" s="139" t="s">
        <v>200</v>
      </c>
      <c r="H293" s="140">
        <v>549.02599999999995</v>
      </c>
      <c r="I293" s="141"/>
      <c r="J293" s="142">
        <f>ROUND(I293*H293,2)</f>
        <v>0</v>
      </c>
      <c r="K293" s="138" t="s">
        <v>201</v>
      </c>
      <c r="L293" s="32"/>
      <c r="M293" s="143" t="s">
        <v>1</v>
      </c>
      <c r="N293" s="144" t="s">
        <v>42</v>
      </c>
      <c r="P293" s="145">
        <f>O293*H293</f>
        <v>0</v>
      </c>
      <c r="Q293" s="145">
        <v>6.0000000000000002E-5</v>
      </c>
      <c r="R293" s="145">
        <f>Q293*H293</f>
        <v>3.2941559999999995E-2</v>
      </c>
      <c r="S293" s="145">
        <v>0</v>
      </c>
      <c r="T293" s="146">
        <f>S293*H293</f>
        <v>0</v>
      </c>
      <c r="AR293" s="147" t="s">
        <v>300</v>
      </c>
      <c r="AT293" s="147" t="s">
        <v>197</v>
      </c>
      <c r="AU293" s="147" t="s">
        <v>86</v>
      </c>
      <c r="AY293" s="17" t="s">
        <v>195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84</v>
      </c>
      <c r="BK293" s="148">
        <f>ROUND(I293*H293,2)</f>
        <v>0</v>
      </c>
      <c r="BL293" s="17" t="s">
        <v>300</v>
      </c>
      <c r="BM293" s="147" t="s">
        <v>2000</v>
      </c>
    </row>
    <row r="294" spans="2:65" s="12" customFormat="1" ht="10.199999999999999">
      <c r="B294" s="149"/>
      <c r="D294" s="150" t="s">
        <v>204</v>
      </c>
      <c r="E294" s="151" t="s">
        <v>1</v>
      </c>
      <c r="F294" s="152" t="s">
        <v>545</v>
      </c>
      <c r="H294" s="151" t="s">
        <v>1</v>
      </c>
      <c r="I294" s="153"/>
      <c r="L294" s="149"/>
      <c r="M294" s="154"/>
      <c r="T294" s="155"/>
      <c r="AT294" s="151" t="s">
        <v>204</v>
      </c>
      <c r="AU294" s="151" t="s">
        <v>86</v>
      </c>
      <c r="AV294" s="12" t="s">
        <v>84</v>
      </c>
      <c r="AW294" s="12" t="s">
        <v>32</v>
      </c>
      <c r="AX294" s="12" t="s">
        <v>77</v>
      </c>
      <c r="AY294" s="151" t="s">
        <v>195</v>
      </c>
    </row>
    <row r="295" spans="2:65" s="13" customFormat="1" ht="10.199999999999999">
      <c r="B295" s="156"/>
      <c r="D295" s="150" t="s">
        <v>204</v>
      </c>
      <c r="E295" s="157" t="s">
        <v>1</v>
      </c>
      <c r="F295" s="158" t="s">
        <v>2001</v>
      </c>
      <c r="H295" s="159">
        <v>1.4179999999999999</v>
      </c>
      <c r="I295" s="160"/>
      <c r="L295" s="156"/>
      <c r="M295" s="161"/>
      <c r="T295" s="162"/>
      <c r="AT295" s="157" t="s">
        <v>204</v>
      </c>
      <c r="AU295" s="157" t="s">
        <v>86</v>
      </c>
      <c r="AV295" s="13" t="s">
        <v>86</v>
      </c>
      <c r="AW295" s="13" t="s">
        <v>32</v>
      </c>
      <c r="AX295" s="13" t="s">
        <v>77</v>
      </c>
      <c r="AY295" s="157" t="s">
        <v>195</v>
      </c>
    </row>
    <row r="296" spans="2:65" s="13" customFormat="1" ht="10.199999999999999">
      <c r="B296" s="156"/>
      <c r="D296" s="150" t="s">
        <v>204</v>
      </c>
      <c r="E296" s="157" t="s">
        <v>1</v>
      </c>
      <c r="F296" s="158" t="s">
        <v>2002</v>
      </c>
      <c r="H296" s="159">
        <v>0.108</v>
      </c>
      <c r="I296" s="160"/>
      <c r="L296" s="156"/>
      <c r="M296" s="161"/>
      <c r="T296" s="162"/>
      <c r="AT296" s="157" t="s">
        <v>204</v>
      </c>
      <c r="AU296" s="157" t="s">
        <v>86</v>
      </c>
      <c r="AV296" s="13" t="s">
        <v>86</v>
      </c>
      <c r="AW296" s="13" t="s">
        <v>32</v>
      </c>
      <c r="AX296" s="13" t="s">
        <v>77</v>
      </c>
      <c r="AY296" s="157" t="s">
        <v>195</v>
      </c>
    </row>
    <row r="297" spans="2:65" s="15" customFormat="1" ht="10.199999999999999">
      <c r="B297" s="173"/>
      <c r="D297" s="150" t="s">
        <v>204</v>
      </c>
      <c r="E297" s="174" t="s">
        <v>1</v>
      </c>
      <c r="F297" s="175" t="s">
        <v>281</v>
      </c>
      <c r="H297" s="176">
        <v>1.526</v>
      </c>
      <c r="I297" s="177"/>
      <c r="L297" s="173"/>
      <c r="M297" s="178"/>
      <c r="T297" s="179"/>
      <c r="AT297" s="174" t="s">
        <v>204</v>
      </c>
      <c r="AU297" s="174" t="s">
        <v>86</v>
      </c>
      <c r="AV297" s="15" t="s">
        <v>100</v>
      </c>
      <c r="AW297" s="15" t="s">
        <v>32</v>
      </c>
      <c r="AX297" s="15" t="s">
        <v>77</v>
      </c>
      <c r="AY297" s="174" t="s">
        <v>195</v>
      </c>
    </row>
    <row r="298" spans="2:65" s="12" customFormat="1" ht="10.199999999999999">
      <c r="B298" s="149"/>
      <c r="D298" s="150" t="s">
        <v>204</v>
      </c>
      <c r="E298" s="151" t="s">
        <v>1</v>
      </c>
      <c r="F298" s="152" t="s">
        <v>548</v>
      </c>
      <c r="H298" s="151" t="s">
        <v>1</v>
      </c>
      <c r="I298" s="153"/>
      <c r="L298" s="149"/>
      <c r="M298" s="154"/>
      <c r="T298" s="155"/>
      <c r="AT298" s="151" t="s">
        <v>204</v>
      </c>
      <c r="AU298" s="151" t="s">
        <v>86</v>
      </c>
      <c r="AV298" s="12" t="s">
        <v>84</v>
      </c>
      <c r="AW298" s="12" t="s">
        <v>32</v>
      </c>
      <c r="AX298" s="12" t="s">
        <v>77</v>
      </c>
      <c r="AY298" s="151" t="s">
        <v>195</v>
      </c>
    </row>
    <row r="299" spans="2:65" s="13" customFormat="1" ht="10.199999999999999">
      <c r="B299" s="156"/>
      <c r="D299" s="150" t="s">
        <v>204</v>
      </c>
      <c r="E299" s="157" t="s">
        <v>1</v>
      </c>
      <c r="F299" s="158" t="s">
        <v>2003</v>
      </c>
      <c r="H299" s="159">
        <v>547.5</v>
      </c>
      <c r="I299" s="160"/>
      <c r="L299" s="156"/>
      <c r="M299" s="161"/>
      <c r="T299" s="162"/>
      <c r="AT299" s="157" t="s">
        <v>204</v>
      </c>
      <c r="AU299" s="157" t="s">
        <v>86</v>
      </c>
      <c r="AV299" s="13" t="s">
        <v>86</v>
      </c>
      <c r="AW299" s="13" t="s">
        <v>32</v>
      </c>
      <c r="AX299" s="13" t="s">
        <v>77</v>
      </c>
      <c r="AY299" s="157" t="s">
        <v>195</v>
      </c>
    </row>
    <row r="300" spans="2:65" s="15" customFormat="1" ht="10.199999999999999">
      <c r="B300" s="173"/>
      <c r="D300" s="150" t="s">
        <v>204</v>
      </c>
      <c r="E300" s="174" t="s">
        <v>1</v>
      </c>
      <c r="F300" s="175" t="s">
        <v>281</v>
      </c>
      <c r="H300" s="176">
        <v>547.5</v>
      </c>
      <c r="I300" s="177"/>
      <c r="L300" s="173"/>
      <c r="M300" s="178"/>
      <c r="T300" s="179"/>
      <c r="AT300" s="174" t="s">
        <v>204</v>
      </c>
      <c r="AU300" s="174" t="s">
        <v>86</v>
      </c>
      <c r="AV300" s="15" t="s">
        <v>100</v>
      </c>
      <c r="AW300" s="15" t="s">
        <v>32</v>
      </c>
      <c r="AX300" s="15" t="s">
        <v>77</v>
      </c>
      <c r="AY300" s="174" t="s">
        <v>195</v>
      </c>
    </row>
    <row r="301" spans="2:65" s="14" customFormat="1" ht="10.199999999999999">
      <c r="B301" s="163"/>
      <c r="D301" s="150" t="s">
        <v>204</v>
      </c>
      <c r="E301" s="164" t="s">
        <v>1</v>
      </c>
      <c r="F301" s="165" t="s">
        <v>220</v>
      </c>
      <c r="H301" s="166">
        <v>549.02599999999995</v>
      </c>
      <c r="I301" s="167"/>
      <c r="L301" s="163"/>
      <c r="M301" s="168"/>
      <c r="T301" s="169"/>
      <c r="AT301" s="164" t="s">
        <v>204</v>
      </c>
      <c r="AU301" s="164" t="s">
        <v>86</v>
      </c>
      <c r="AV301" s="14" t="s">
        <v>202</v>
      </c>
      <c r="AW301" s="14" t="s">
        <v>32</v>
      </c>
      <c r="AX301" s="14" t="s">
        <v>84</v>
      </c>
      <c r="AY301" s="164" t="s">
        <v>195</v>
      </c>
    </row>
    <row r="302" spans="2:65" s="11" customFormat="1" ht="22.8" customHeight="1">
      <c r="B302" s="124"/>
      <c r="D302" s="125" t="s">
        <v>76</v>
      </c>
      <c r="E302" s="134" t="s">
        <v>550</v>
      </c>
      <c r="F302" s="134" t="s">
        <v>551</v>
      </c>
      <c r="I302" s="127"/>
      <c r="J302" s="135">
        <f>BK302</f>
        <v>0</v>
      </c>
      <c r="L302" s="124"/>
      <c r="M302" s="129"/>
      <c r="P302" s="130">
        <f>SUM(P303:P305)</f>
        <v>0</v>
      </c>
      <c r="R302" s="130">
        <f>SUM(R303:R305)</f>
        <v>0.19667200000000001</v>
      </c>
      <c r="T302" s="131">
        <f>SUM(T303:T305)</f>
        <v>6.0968319999999999E-2</v>
      </c>
      <c r="AR302" s="125" t="s">
        <v>86</v>
      </c>
      <c r="AT302" s="132" t="s">
        <v>76</v>
      </c>
      <c r="AU302" s="132" t="s">
        <v>84</v>
      </c>
      <c r="AY302" s="125" t="s">
        <v>195</v>
      </c>
      <c r="BK302" s="133">
        <f>SUM(BK303:BK305)</f>
        <v>0</v>
      </c>
    </row>
    <row r="303" spans="2:65" s="1" customFormat="1" ht="21.75" customHeight="1">
      <c r="B303" s="32"/>
      <c r="C303" s="136" t="s">
        <v>467</v>
      </c>
      <c r="D303" s="136" t="s">
        <v>197</v>
      </c>
      <c r="E303" s="137" t="s">
        <v>553</v>
      </c>
      <c r="F303" s="138" t="s">
        <v>554</v>
      </c>
      <c r="G303" s="139" t="s">
        <v>200</v>
      </c>
      <c r="H303" s="140">
        <v>196.672</v>
      </c>
      <c r="I303" s="141"/>
      <c r="J303" s="142">
        <f>ROUND(I303*H303,2)</f>
        <v>0</v>
      </c>
      <c r="K303" s="138" t="s">
        <v>201</v>
      </c>
      <c r="L303" s="32"/>
      <c r="M303" s="143" t="s">
        <v>1</v>
      </c>
      <c r="N303" s="144" t="s">
        <v>42</v>
      </c>
      <c r="P303" s="145">
        <f>O303*H303</f>
        <v>0</v>
      </c>
      <c r="Q303" s="145">
        <v>1E-3</v>
      </c>
      <c r="R303" s="145">
        <f>Q303*H303</f>
        <v>0.19667200000000001</v>
      </c>
      <c r="S303" s="145">
        <v>3.1E-4</v>
      </c>
      <c r="T303" s="146">
        <f>S303*H303</f>
        <v>6.0968319999999999E-2</v>
      </c>
      <c r="AR303" s="147" t="s">
        <v>300</v>
      </c>
      <c r="AT303" s="147" t="s">
        <v>197</v>
      </c>
      <c r="AU303" s="147" t="s">
        <v>86</v>
      </c>
      <c r="AY303" s="17" t="s">
        <v>195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17" t="s">
        <v>84</v>
      </c>
      <c r="BK303" s="148">
        <f>ROUND(I303*H303,2)</f>
        <v>0</v>
      </c>
      <c r="BL303" s="17" t="s">
        <v>300</v>
      </c>
      <c r="BM303" s="147" t="s">
        <v>2004</v>
      </c>
    </row>
    <row r="304" spans="2:65" s="12" customFormat="1" ht="20.399999999999999">
      <c r="B304" s="149"/>
      <c r="D304" s="150" t="s">
        <v>204</v>
      </c>
      <c r="E304" s="151" t="s">
        <v>1</v>
      </c>
      <c r="F304" s="152" t="s">
        <v>344</v>
      </c>
      <c r="H304" s="151" t="s">
        <v>1</v>
      </c>
      <c r="I304" s="153"/>
      <c r="L304" s="149"/>
      <c r="M304" s="154"/>
      <c r="T304" s="155"/>
      <c r="AT304" s="151" t="s">
        <v>204</v>
      </c>
      <c r="AU304" s="151" t="s">
        <v>86</v>
      </c>
      <c r="AV304" s="12" t="s">
        <v>84</v>
      </c>
      <c r="AW304" s="12" t="s">
        <v>32</v>
      </c>
      <c r="AX304" s="12" t="s">
        <v>77</v>
      </c>
      <c r="AY304" s="151" t="s">
        <v>195</v>
      </c>
    </row>
    <row r="305" spans="2:65" s="13" customFormat="1" ht="10.199999999999999">
      <c r="B305" s="156"/>
      <c r="D305" s="150" t="s">
        <v>204</v>
      </c>
      <c r="E305" s="157" t="s">
        <v>1</v>
      </c>
      <c r="F305" s="158" t="s">
        <v>2005</v>
      </c>
      <c r="H305" s="159">
        <v>196.672</v>
      </c>
      <c r="I305" s="160"/>
      <c r="L305" s="156"/>
      <c r="M305" s="161"/>
      <c r="T305" s="162"/>
      <c r="AT305" s="157" t="s">
        <v>204</v>
      </c>
      <c r="AU305" s="157" t="s">
        <v>86</v>
      </c>
      <c r="AV305" s="13" t="s">
        <v>86</v>
      </c>
      <c r="AW305" s="13" t="s">
        <v>32</v>
      </c>
      <c r="AX305" s="13" t="s">
        <v>84</v>
      </c>
      <c r="AY305" s="157" t="s">
        <v>195</v>
      </c>
    </row>
    <row r="306" spans="2:65" s="11" customFormat="1" ht="25.95" customHeight="1">
      <c r="B306" s="124"/>
      <c r="D306" s="125" t="s">
        <v>76</v>
      </c>
      <c r="E306" s="126" t="s">
        <v>556</v>
      </c>
      <c r="F306" s="126" t="s">
        <v>557</v>
      </c>
      <c r="I306" s="127"/>
      <c r="J306" s="128">
        <f>BK306</f>
        <v>0</v>
      </c>
      <c r="L306" s="124"/>
      <c r="M306" s="129"/>
      <c r="P306" s="130">
        <f>SUM(P307:P309)</f>
        <v>0</v>
      </c>
      <c r="R306" s="130">
        <f>SUM(R307:R309)</f>
        <v>0</v>
      </c>
      <c r="T306" s="131">
        <f>SUM(T307:T309)</f>
        <v>0</v>
      </c>
      <c r="AR306" s="125" t="s">
        <v>202</v>
      </c>
      <c r="AT306" s="132" t="s">
        <v>76</v>
      </c>
      <c r="AU306" s="132" t="s">
        <v>77</v>
      </c>
      <c r="AY306" s="125" t="s">
        <v>195</v>
      </c>
      <c r="BK306" s="133">
        <f>SUM(BK307:BK309)</f>
        <v>0</v>
      </c>
    </row>
    <row r="307" spans="2:65" s="1" customFormat="1" ht="21.75" customHeight="1">
      <c r="B307" s="32"/>
      <c r="C307" s="136" t="s">
        <v>472</v>
      </c>
      <c r="D307" s="136" t="s">
        <v>197</v>
      </c>
      <c r="E307" s="137" t="s">
        <v>559</v>
      </c>
      <c r="F307" s="138" t="s">
        <v>560</v>
      </c>
      <c r="G307" s="139" t="s">
        <v>561</v>
      </c>
      <c r="H307" s="140">
        <v>80</v>
      </c>
      <c r="I307" s="141"/>
      <c r="J307" s="142">
        <f>ROUND(I307*H307,2)</f>
        <v>0</v>
      </c>
      <c r="K307" s="138" t="s">
        <v>201</v>
      </c>
      <c r="L307" s="32"/>
      <c r="M307" s="143" t="s">
        <v>1</v>
      </c>
      <c r="N307" s="144" t="s">
        <v>42</v>
      </c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AR307" s="147" t="s">
        <v>562</v>
      </c>
      <c r="AT307" s="147" t="s">
        <v>197</v>
      </c>
      <c r="AU307" s="147" t="s">
        <v>84</v>
      </c>
      <c r="AY307" s="17" t="s">
        <v>195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84</v>
      </c>
      <c r="BK307" s="148">
        <f>ROUND(I307*H307,2)</f>
        <v>0</v>
      </c>
      <c r="BL307" s="17" t="s">
        <v>562</v>
      </c>
      <c r="BM307" s="147" t="s">
        <v>2006</v>
      </c>
    </row>
    <row r="308" spans="2:65" s="12" customFormat="1" ht="20.399999999999999">
      <c r="B308" s="149"/>
      <c r="D308" s="150" t="s">
        <v>204</v>
      </c>
      <c r="E308" s="151" t="s">
        <v>1</v>
      </c>
      <c r="F308" s="152" t="s">
        <v>564</v>
      </c>
      <c r="H308" s="151" t="s">
        <v>1</v>
      </c>
      <c r="I308" s="153"/>
      <c r="L308" s="149"/>
      <c r="M308" s="154"/>
      <c r="T308" s="155"/>
      <c r="AT308" s="151" t="s">
        <v>204</v>
      </c>
      <c r="AU308" s="151" t="s">
        <v>84</v>
      </c>
      <c r="AV308" s="12" t="s">
        <v>84</v>
      </c>
      <c r="AW308" s="12" t="s">
        <v>32</v>
      </c>
      <c r="AX308" s="12" t="s">
        <v>77</v>
      </c>
      <c r="AY308" s="151" t="s">
        <v>195</v>
      </c>
    </row>
    <row r="309" spans="2:65" s="13" customFormat="1" ht="10.199999999999999">
      <c r="B309" s="156"/>
      <c r="D309" s="150" t="s">
        <v>204</v>
      </c>
      <c r="E309" s="157" t="s">
        <v>1</v>
      </c>
      <c r="F309" s="158" t="s">
        <v>996</v>
      </c>
      <c r="H309" s="159">
        <v>80</v>
      </c>
      <c r="I309" s="160"/>
      <c r="L309" s="156"/>
      <c r="M309" s="180"/>
      <c r="N309" s="181"/>
      <c r="O309" s="181"/>
      <c r="P309" s="181"/>
      <c r="Q309" s="181"/>
      <c r="R309" s="181"/>
      <c r="S309" s="181"/>
      <c r="T309" s="182"/>
      <c r="AT309" s="157" t="s">
        <v>204</v>
      </c>
      <c r="AU309" s="157" t="s">
        <v>84</v>
      </c>
      <c r="AV309" s="13" t="s">
        <v>86</v>
      </c>
      <c r="AW309" s="13" t="s">
        <v>32</v>
      </c>
      <c r="AX309" s="13" t="s">
        <v>84</v>
      </c>
      <c r="AY309" s="157" t="s">
        <v>195</v>
      </c>
    </row>
    <row r="310" spans="2:65" s="1" customFormat="1" ht="6.9" customHeight="1">
      <c r="B310" s="44"/>
      <c r="C310" s="45"/>
      <c r="D310" s="45"/>
      <c r="E310" s="45"/>
      <c r="F310" s="45"/>
      <c r="G310" s="45"/>
      <c r="H310" s="45"/>
      <c r="I310" s="45"/>
      <c r="J310" s="45"/>
      <c r="K310" s="45"/>
      <c r="L310" s="32"/>
    </row>
  </sheetData>
  <sheetProtection algorithmName="SHA-512" hashValue="TT8e5insy8ZFNQpZlUeD4e8ZvcwoIrZCfKqdLw3A/xkhZBFfxWnFKJbHu8AzVuTrtuta512rGXfaq/05vlgmdw==" saltValue="KG3NnxT2iebcn9ZC/uBeM3DhL3144NXFq5FqHrp+Dpd/HXXNoaYu3NILYL19kZhK6TbJ6u49zZPb4g5xy1tsKg==" spinCount="100000" sheet="1" objects="1" scenarios="1" formatColumns="0" formatRows="0" autoFilter="0"/>
  <autoFilter ref="C136:K309" xr:uid="{00000000-0009-0000-0000-000008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42</vt:i4>
      </vt:variant>
    </vt:vector>
  </HeadingPairs>
  <TitlesOfParts>
    <vt:vector size="63" baseType="lpstr">
      <vt:lpstr>Rekapitulace stavby</vt:lpstr>
      <vt:lpstr>01.1 - Bourací práce</vt:lpstr>
      <vt:lpstr>01.2 - Rekonstrukce a nov...</vt:lpstr>
      <vt:lpstr>01.3.1 - Dešťová kanaliza...</vt:lpstr>
      <vt:lpstr>01.3.2 - Oplocení</vt:lpstr>
      <vt:lpstr>01.4 - Rrozvody stlačenéh...</vt:lpstr>
      <vt:lpstr>01.5 - Slaboproud</vt:lpstr>
      <vt:lpstr>01.6 - Silnoproud</vt:lpstr>
      <vt:lpstr>02.1 - Bourací práce</vt:lpstr>
      <vt:lpstr>02.2 - Rekonstrukce a nov...</vt:lpstr>
      <vt:lpstr>02.3.1 - Dešťová kanaliza...</vt:lpstr>
      <vt:lpstr>02.4 - Rozvody stlačeného...</vt:lpstr>
      <vt:lpstr>02.5 - Slaboproud</vt:lpstr>
      <vt:lpstr>02.6 - Silnoproud</vt:lpstr>
      <vt:lpstr>03.1 - Bourací práce</vt:lpstr>
      <vt:lpstr>03.2 - Rekonstrukce a nov...</vt:lpstr>
      <vt:lpstr>03.3.1 - Dešťová kanaliza...</vt:lpstr>
      <vt:lpstr>03.4 - Rozvody stlačeného...</vt:lpstr>
      <vt:lpstr>03.5 - Slaboproud</vt:lpstr>
      <vt:lpstr>03.6 - Silnoproud</vt:lpstr>
      <vt:lpstr>VRN - Vedlejší rozpočtové...</vt:lpstr>
      <vt:lpstr>'01.1 - Bourací práce'!Názvy_tisku</vt:lpstr>
      <vt:lpstr>'01.2 - Rekonstrukce a nov...'!Názvy_tisku</vt:lpstr>
      <vt:lpstr>'01.3.1 - Dešťová kanaliza...'!Názvy_tisku</vt:lpstr>
      <vt:lpstr>'01.3.2 - Oplocení'!Názvy_tisku</vt:lpstr>
      <vt:lpstr>'01.4 - Rrozvody stlačenéh...'!Názvy_tisku</vt:lpstr>
      <vt:lpstr>'01.5 - Slaboproud'!Názvy_tisku</vt:lpstr>
      <vt:lpstr>'01.6 - Silnoproud'!Názvy_tisku</vt:lpstr>
      <vt:lpstr>'02.1 - Bourací práce'!Názvy_tisku</vt:lpstr>
      <vt:lpstr>'02.2 - Rekonstrukce a nov...'!Názvy_tisku</vt:lpstr>
      <vt:lpstr>'02.3.1 - Dešťová kanaliza...'!Názvy_tisku</vt:lpstr>
      <vt:lpstr>'02.4 - Rozvody stlačeného...'!Názvy_tisku</vt:lpstr>
      <vt:lpstr>'02.5 - Slaboproud'!Názvy_tisku</vt:lpstr>
      <vt:lpstr>'02.6 - Silnoproud'!Názvy_tisku</vt:lpstr>
      <vt:lpstr>'03.1 - Bourací práce'!Názvy_tisku</vt:lpstr>
      <vt:lpstr>'03.2 - Rekonstrukce a nov...'!Názvy_tisku</vt:lpstr>
      <vt:lpstr>'03.3.1 - Dešťová kanaliza...'!Názvy_tisku</vt:lpstr>
      <vt:lpstr>'03.4 - Rozvody stlačeného...'!Názvy_tisku</vt:lpstr>
      <vt:lpstr>'03.5 - Slaboproud'!Názvy_tisku</vt:lpstr>
      <vt:lpstr>'03.6 - Silnoproud'!Názvy_tisku</vt:lpstr>
      <vt:lpstr>'Rekapitulace stavby'!Názvy_tisku</vt:lpstr>
      <vt:lpstr>'VRN - Vedlejší rozpočtové...'!Názvy_tisku</vt:lpstr>
      <vt:lpstr>'01.1 - Bourací práce'!Oblast_tisku</vt:lpstr>
      <vt:lpstr>'01.2 - Rekonstrukce a nov...'!Oblast_tisku</vt:lpstr>
      <vt:lpstr>'01.3.1 - Dešťová kanaliza...'!Oblast_tisku</vt:lpstr>
      <vt:lpstr>'01.3.2 - Oplocení'!Oblast_tisku</vt:lpstr>
      <vt:lpstr>'01.4 - Rrozvody stlačenéh...'!Oblast_tisku</vt:lpstr>
      <vt:lpstr>'01.5 - Slaboproud'!Oblast_tisku</vt:lpstr>
      <vt:lpstr>'01.6 - Silnoproud'!Oblast_tisku</vt:lpstr>
      <vt:lpstr>'02.1 - Bourací práce'!Oblast_tisku</vt:lpstr>
      <vt:lpstr>'02.2 - Rekonstrukce a nov...'!Oblast_tisku</vt:lpstr>
      <vt:lpstr>'02.3.1 - Dešťová kanaliza...'!Oblast_tisku</vt:lpstr>
      <vt:lpstr>'02.4 - Rozvody stlačeného...'!Oblast_tisku</vt:lpstr>
      <vt:lpstr>'02.5 - Slaboproud'!Oblast_tisku</vt:lpstr>
      <vt:lpstr>'02.6 - Silnoproud'!Oblast_tisku</vt:lpstr>
      <vt:lpstr>'03.1 - Bourací práce'!Oblast_tisku</vt:lpstr>
      <vt:lpstr>'03.2 - Rekonstrukce a nov...'!Oblast_tisku</vt:lpstr>
      <vt:lpstr>'03.3.1 - Dešťová kanaliza...'!Oblast_tisku</vt:lpstr>
      <vt:lpstr>'03.4 - Rozvody stlačeného...'!Oblast_tisku</vt:lpstr>
      <vt:lpstr>'03.5 - Slaboproud'!Oblast_tisku</vt:lpstr>
      <vt:lpstr>'03.6 - Silnoproud'!Oblast_tisku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LAPTOP-N0CRFKLO\Líba</dc:creator>
  <cp:lastModifiedBy>Nikola Petráčková</cp:lastModifiedBy>
  <dcterms:created xsi:type="dcterms:W3CDTF">2024-09-30T14:23:49Z</dcterms:created>
  <dcterms:modified xsi:type="dcterms:W3CDTF">2025-04-29T07:57:10Z</dcterms:modified>
</cp:coreProperties>
</file>