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y\Desktop\AKTUÁLNÍ\2024\VZ střecha ČD\Do EZAK\"/>
    </mc:Choice>
  </mc:AlternateContent>
  <bookViews>
    <workbookView xWindow="0" yWindow="0" windowWidth="28800" windowHeight="11700" tabRatio="500" activeTab="2"/>
  </bookViews>
  <sheets>
    <sheet name="Krycí List" sheetId="1" r:id="rId1"/>
    <sheet name="Rekapitulace" sheetId="2" r:id="rId2"/>
    <sheet name="Zakázka" sheetId="3" r:id="rId3"/>
    <sheet name="Figury" sheetId="4" r:id="rId4"/>
  </sheets>
  <definedNames>
    <definedName name="__08F21C13_4762_4D33_8AE4_8E20A428EBE8_FIGURE__">Figury!#REF!</definedName>
    <definedName name="__08F21C13_4762_4D33_8AE4_8E20A428EBE8_ITEM__">Zakázka!$A$9:$Q$9</definedName>
    <definedName name="__08F21C13_4762_4D33_8AE4_8E20A428EBE8_ITEM_GROUP1__">Zakázka!$A$6:$Q$70</definedName>
    <definedName name="__08F21C13_4762_4D33_8AE4_8E20A428EBE8_ITEM_GROUP1_RECAP__">Rekapitulace!$A$6:$F$8</definedName>
    <definedName name="__08F21C13_4762_4D33_8AE4_8E20A428EBE8_ITEM_GROUP2__">Zakázka!$A$7:$Q$69</definedName>
    <definedName name="__08F21C13_4762_4D33_8AE4_8E20A428EBE8_ITEM_GROUP2_RECAP__">Rekapitulace!$A$7:$F$8</definedName>
    <definedName name="__08F21C13_4762_4D33_8AE4_8E20A428EBE8_ITEM_GROUP3__X">Zakázka!$A$8:$Q$14</definedName>
    <definedName name="__08F21C13_4762_4D33_8AE4_8E20A428EBE8_ITEM_GROUP3_RECAP__">Rekapitulace!$A$8:$F$8</definedName>
    <definedName name="__08F21C13_4762_4D33_8AE4_8E20A428EBE8_QBILL__">Zakázka!#REF!</definedName>
    <definedName name="__08F21C13_4762_4D33_8AE4_8E20A428EBE8_QBILLFIG__">Figury!#REF!</definedName>
    <definedName name="__08F21C13_4762_4D33_8AE4_8E20A428EBE8_QINDEX__">Zakázka!#REF!</definedName>
    <definedName name="GROUP_ID">Zakázka!$B$6:$B$71</definedName>
    <definedName name="ITEM_PRICES">Zakázka!$J$6:$J$71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Rekapitulace!$B$1:$F$20</definedName>
    <definedName name="_xlnm.Print_Area" localSheetId="2">Zakázka!$C$1:$Q$71</definedName>
    <definedName name="VAT_RATES">Zakázka!$O$6:$O$71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68" i="3" l="1"/>
  <c r="N68" i="3"/>
  <c r="N67" i="3" s="1"/>
  <c r="L68" i="3"/>
  <c r="L67" i="3" s="1"/>
  <c r="D13" i="2" s="1"/>
  <c r="J68" i="3"/>
  <c r="Q68" i="3" s="1"/>
  <c r="Q67" i="3" s="1"/>
  <c r="F13" i="2" s="1"/>
  <c r="P67" i="3"/>
  <c r="J67" i="3"/>
  <c r="P65" i="3"/>
  <c r="N65" i="3"/>
  <c r="L65" i="3"/>
  <c r="J65" i="3"/>
  <c r="Q65" i="3" s="1"/>
  <c r="N64" i="3"/>
  <c r="L64" i="3"/>
  <c r="J64" i="3"/>
  <c r="P64" i="3" s="1"/>
  <c r="P61" i="3"/>
  <c r="N61" i="3"/>
  <c r="L61" i="3"/>
  <c r="J61" i="3"/>
  <c r="Q61" i="3" s="1"/>
  <c r="P60" i="3"/>
  <c r="N60" i="3"/>
  <c r="N57" i="3" s="1"/>
  <c r="L60" i="3"/>
  <c r="J60" i="3"/>
  <c r="Q60" i="3" s="1"/>
  <c r="P59" i="3"/>
  <c r="N59" i="3"/>
  <c r="L59" i="3"/>
  <c r="J59" i="3"/>
  <c r="Q59" i="3" s="1"/>
  <c r="N58" i="3"/>
  <c r="L58" i="3"/>
  <c r="J58" i="3"/>
  <c r="P58" i="3" s="1"/>
  <c r="P57" i="3" s="1"/>
  <c r="E12" i="2" s="1"/>
  <c r="L57" i="3"/>
  <c r="P55" i="3"/>
  <c r="N55" i="3"/>
  <c r="L55" i="3"/>
  <c r="J55" i="3"/>
  <c r="Q55" i="3" s="1"/>
  <c r="P54" i="3"/>
  <c r="N54" i="3"/>
  <c r="L54" i="3"/>
  <c r="J54" i="3"/>
  <c r="Q54" i="3" s="1"/>
  <c r="N53" i="3"/>
  <c r="L53" i="3"/>
  <c r="J53" i="3"/>
  <c r="P53" i="3" s="1"/>
  <c r="P52" i="3"/>
  <c r="N52" i="3"/>
  <c r="L52" i="3"/>
  <c r="J52" i="3"/>
  <c r="Q52" i="3" s="1"/>
  <c r="P51" i="3"/>
  <c r="N51" i="3"/>
  <c r="L51" i="3"/>
  <c r="J51" i="3"/>
  <c r="Q51" i="3" s="1"/>
  <c r="P50" i="3"/>
  <c r="N50" i="3"/>
  <c r="L50" i="3"/>
  <c r="J50" i="3"/>
  <c r="Q50" i="3" s="1"/>
  <c r="N49" i="3"/>
  <c r="L49" i="3"/>
  <c r="J49" i="3"/>
  <c r="P48" i="3"/>
  <c r="N48" i="3"/>
  <c r="L48" i="3"/>
  <c r="J48" i="3"/>
  <c r="Q48" i="3" s="1"/>
  <c r="P47" i="3"/>
  <c r="N47" i="3"/>
  <c r="L47" i="3"/>
  <c r="J47" i="3"/>
  <c r="Q47" i="3" s="1"/>
  <c r="P46" i="3"/>
  <c r="N46" i="3"/>
  <c r="L46" i="3"/>
  <c r="J46" i="3"/>
  <c r="Q45" i="3"/>
  <c r="N45" i="3"/>
  <c r="L45" i="3"/>
  <c r="J45" i="3"/>
  <c r="P45" i="3" s="1"/>
  <c r="P44" i="3"/>
  <c r="N44" i="3"/>
  <c r="L44" i="3"/>
  <c r="J44" i="3"/>
  <c r="Q44" i="3" s="1"/>
  <c r="P43" i="3"/>
  <c r="N43" i="3"/>
  <c r="L43" i="3"/>
  <c r="J43" i="3"/>
  <c r="Q43" i="3" s="1"/>
  <c r="P42" i="3"/>
  <c r="N42" i="3"/>
  <c r="L42" i="3"/>
  <c r="J42" i="3"/>
  <c r="Q41" i="3"/>
  <c r="N41" i="3"/>
  <c r="L41" i="3"/>
  <c r="J41" i="3"/>
  <c r="P41" i="3" s="1"/>
  <c r="P40" i="3"/>
  <c r="N40" i="3"/>
  <c r="L40" i="3"/>
  <c r="J40" i="3"/>
  <c r="Q40" i="3" s="1"/>
  <c r="P39" i="3"/>
  <c r="N39" i="3"/>
  <c r="L39" i="3"/>
  <c r="J39" i="3"/>
  <c r="Q39" i="3" s="1"/>
  <c r="P38" i="3"/>
  <c r="N38" i="3"/>
  <c r="L38" i="3"/>
  <c r="J38" i="3"/>
  <c r="Q37" i="3"/>
  <c r="N37" i="3"/>
  <c r="L37" i="3"/>
  <c r="J37" i="3"/>
  <c r="P37" i="3" s="1"/>
  <c r="P36" i="3"/>
  <c r="N36" i="3"/>
  <c r="L36" i="3"/>
  <c r="J36" i="3"/>
  <c r="Q36" i="3" s="1"/>
  <c r="P35" i="3"/>
  <c r="N35" i="3"/>
  <c r="L35" i="3"/>
  <c r="J35" i="3"/>
  <c r="Q35" i="3" s="1"/>
  <c r="P34" i="3"/>
  <c r="N34" i="3"/>
  <c r="L34" i="3"/>
  <c r="J34" i="3"/>
  <c r="N33" i="3"/>
  <c r="L33" i="3"/>
  <c r="J33" i="3"/>
  <c r="P32" i="3"/>
  <c r="N32" i="3"/>
  <c r="L32" i="3"/>
  <c r="L30" i="3" s="1"/>
  <c r="J32" i="3"/>
  <c r="Q32" i="3" s="1"/>
  <c r="P31" i="3"/>
  <c r="N31" i="3"/>
  <c r="N30" i="3" s="1"/>
  <c r="L31" i="3"/>
  <c r="J31" i="3"/>
  <c r="Q31" i="3" s="1"/>
  <c r="N28" i="3"/>
  <c r="L28" i="3"/>
  <c r="J28" i="3"/>
  <c r="P28" i="3" s="1"/>
  <c r="P27" i="3"/>
  <c r="N27" i="3"/>
  <c r="L27" i="3"/>
  <c r="J27" i="3"/>
  <c r="Q27" i="3" s="1"/>
  <c r="P26" i="3"/>
  <c r="N26" i="3"/>
  <c r="L26" i="3"/>
  <c r="J26" i="3"/>
  <c r="Q26" i="3" s="1"/>
  <c r="P25" i="3"/>
  <c r="N25" i="3"/>
  <c r="L25" i="3"/>
  <c r="J25" i="3"/>
  <c r="Q25" i="3" s="1"/>
  <c r="N24" i="3"/>
  <c r="L24" i="3"/>
  <c r="J24" i="3"/>
  <c r="P24" i="3" s="1"/>
  <c r="P21" i="3"/>
  <c r="N21" i="3"/>
  <c r="L21" i="3"/>
  <c r="L18" i="3" s="1"/>
  <c r="D10" i="2" s="1"/>
  <c r="J21" i="3"/>
  <c r="Q21" i="3" s="1"/>
  <c r="P20" i="3"/>
  <c r="N20" i="3"/>
  <c r="N18" i="3" s="1"/>
  <c r="L20" i="3"/>
  <c r="J20" i="3"/>
  <c r="Q20" i="3" s="1"/>
  <c r="P19" i="3"/>
  <c r="N19" i="3"/>
  <c r="L19" i="3"/>
  <c r="J19" i="3"/>
  <c r="Q19" i="3" s="1"/>
  <c r="P16" i="3"/>
  <c r="N16" i="3"/>
  <c r="L16" i="3"/>
  <c r="L15" i="3" s="1"/>
  <c r="J16" i="3"/>
  <c r="Q16" i="3" s="1"/>
  <c r="Q15" i="3" s="1"/>
  <c r="F9" i="2" s="1"/>
  <c r="P15" i="3"/>
  <c r="N15" i="3"/>
  <c r="J15" i="3"/>
  <c r="P13" i="3"/>
  <c r="N13" i="3"/>
  <c r="L13" i="3"/>
  <c r="J13" i="3"/>
  <c r="Q12" i="3"/>
  <c r="N12" i="3"/>
  <c r="L12" i="3"/>
  <c r="J12" i="3"/>
  <c r="P12" i="3" s="1"/>
  <c r="P11" i="3"/>
  <c r="N11" i="3"/>
  <c r="L11" i="3"/>
  <c r="L8" i="3" s="1"/>
  <c r="D8" i="2" s="1"/>
  <c r="J11" i="3"/>
  <c r="Q11" i="3" s="1"/>
  <c r="P10" i="3"/>
  <c r="N10" i="3"/>
  <c r="N8" i="3" s="1"/>
  <c r="L10" i="3"/>
  <c r="J10" i="3"/>
  <c r="Q10" i="3" s="1"/>
  <c r="P9" i="3"/>
  <c r="P8" i="3" s="1"/>
  <c r="N9" i="3"/>
  <c r="L9" i="3"/>
  <c r="J9" i="3"/>
  <c r="J8" i="3"/>
  <c r="L7" i="3"/>
  <c r="L6" i="3" s="1"/>
  <c r="D6" i="2" s="1"/>
  <c r="E13" i="2"/>
  <c r="C13" i="2"/>
  <c r="D12" i="2"/>
  <c r="D11" i="2"/>
  <c r="E9" i="2"/>
  <c r="D9" i="2"/>
  <c r="C9" i="2"/>
  <c r="F28" i="1"/>
  <c r="F27" i="1"/>
  <c r="L11" i="1"/>
  <c r="L10" i="1"/>
  <c r="L9" i="1"/>
  <c r="L8" i="1"/>
  <c r="A4" i="1" a="1"/>
  <c r="A4" i="1" s="1"/>
  <c r="A8" i="1" s="1"/>
  <c r="A3" i="1" a="1"/>
  <c r="A3" i="1"/>
  <c r="A14" i="1" l="1"/>
  <c r="A11" i="1"/>
  <c r="A7" i="1"/>
  <c r="C8" i="2"/>
  <c r="N7" i="3"/>
  <c r="N6" i="3" s="1"/>
  <c r="P33" i="3"/>
  <c r="J30" i="3"/>
  <c r="C11" i="2" s="1"/>
  <c r="Q34" i="3"/>
  <c r="Q38" i="3"/>
  <c r="Q42" i="3"/>
  <c r="Q46" i="3"/>
  <c r="P49" i="3"/>
  <c r="Q49" i="3"/>
  <c r="A5" i="1" a="1"/>
  <c r="A5" i="1" s="1"/>
  <c r="A9" i="1" s="1"/>
  <c r="D7" i="2"/>
  <c r="E8" i="2"/>
  <c r="J18" i="3"/>
  <c r="C10" i="2" s="1"/>
  <c r="C15" i="2"/>
  <c r="Q13" i="3"/>
  <c r="P18" i="3"/>
  <c r="E10" i="2" s="1"/>
  <c r="Q24" i="3"/>
  <c r="Q18" i="3" s="1"/>
  <c r="F10" i="2" s="1"/>
  <c r="Q28" i="3"/>
  <c r="Q53" i="3"/>
  <c r="Q58" i="3"/>
  <c r="Q64" i="3"/>
  <c r="Q9" i="3"/>
  <c r="A6" i="1"/>
  <c r="J57" i="3"/>
  <c r="C12" i="2" s="1"/>
  <c r="C18" i="2"/>
  <c r="B18" i="2"/>
  <c r="E26" i="1"/>
  <c r="A12" i="1" l="1"/>
  <c r="A15" i="1"/>
  <c r="Q33" i="3"/>
  <c r="Q30" i="3" s="1"/>
  <c r="F11" i="2" s="1"/>
  <c r="P30" i="3"/>
  <c r="E11" i="2" s="1"/>
  <c r="J7" i="3"/>
  <c r="Q57" i="3"/>
  <c r="F12" i="2" s="1"/>
  <c r="A10" i="1"/>
  <c r="A13" i="1"/>
  <c r="Q8" i="3"/>
  <c r="B17" i="2"/>
  <c r="C17" i="2"/>
  <c r="C16" i="2" l="1"/>
  <c r="C19" i="2" s="1"/>
  <c r="P7" i="3"/>
  <c r="Q7" i="3"/>
  <c r="F8" i="2"/>
  <c r="A16" i="1"/>
  <c r="C7" i="2"/>
  <c r="J6" i="3"/>
  <c r="C6" i="2" s="1"/>
  <c r="E27" i="1"/>
  <c r="E28" i="1" l="1"/>
  <c r="Q6" i="3"/>
  <c r="F6" i="2" s="1"/>
  <c r="F7" i="2"/>
  <c r="P6" i="3"/>
  <c r="E6" i="2" s="1"/>
  <c r="E7" i="2"/>
</calcChain>
</file>

<file path=xl/sharedStrings.xml><?xml version="1.0" encoding="utf-8"?>
<sst xmlns="http://schemas.openxmlformats.org/spreadsheetml/2006/main" count="277" uniqueCount="165">
  <si>
    <t>CENOVÁ NABÍDKA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</si>
  <si>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</si>
  <si>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</si>
  <si>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</si>
  <si>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</si>
  <si>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</si>
  <si>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</si>
  <si>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</si>
  <si>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</si>
  <si>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</si>
  <si>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</si>
  <si>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</si>
  <si>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</si>
  <si>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</si>
  <si>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</si>
  <si>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 xml:space="preserve"> </t>
  </si>
  <si>
    <t>Popis</t>
  </si>
  <si>
    <t>Cena</t>
  </si>
  <si>
    <t>Hmotnost</t>
  </si>
  <si>
    <t>DPH</t>
  </si>
  <si>
    <t>Cena s DPH</t>
  </si>
  <si>
    <t>S</t>
  </si>
  <si>
    <t>S/SO 01</t>
  </si>
  <si>
    <t>S/SO 01/009</t>
  </si>
  <si>
    <t>009: Ostatní konstrukce a práce, bourání</t>
  </si>
  <si>
    <t>S/SO 01/099</t>
  </si>
  <si>
    <t>099: Přesun hmot a manipulace se sutí</t>
  </si>
  <si>
    <t>S/SO 01/762</t>
  </si>
  <si>
    <t>762: Konstrukce tesařské</t>
  </si>
  <si>
    <t>S/SO 01/764</t>
  </si>
  <si>
    <t>764: Konstrukce klempířské</t>
  </si>
  <si>
    <t>S/SO 01/765</t>
  </si>
  <si>
    <t>765: Krytina skládaná</t>
  </si>
  <si>
    <t>S/SO 01/VRN</t>
  </si>
  <si>
    <t>VRN: Vedlejší rozpočtové náklady</t>
  </si>
  <si>
    <t>Celkem (bez DPH)</t>
  </si>
  <si>
    <t>Celkem (včetně DPH)</t>
  </si>
  <si>
    <t>Poř.</t>
  </si>
  <si>
    <t>Typ</t>
  </si>
  <si>
    <t>Kód</t>
  </si>
  <si>
    <t>MJ</t>
  </si>
  <si>
    <t>Výměra</t>
  </si>
  <si>
    <t>Jedn. Cena</t>
  </si>
  <si>
    <t>Jedn. hmotn.</t>
  </si>
  <si>
    <t>Jedn. suť</t>
  </si>
  <si>
    <t>Suť</t>
  </si>
  <si>
    <t>Sazba DPH</t>
  </si>
  <si>
    <t>Stavba</t>
  </si>
  <si>
    <t>Objekt</t>
  </si>
  <si>
    <t>Oddíl</t>
  </si>
  <si>
    <t>SP</t>
  </si>
  <si>
    <t>941221111</t>
  </si>
  <si>
    <t>Montáž lešení řadového rámového těžkého zatížení do 300 kg/m2 š přes 0,9 do 1,2 m v do 10 m</t>
  </si>
  <si>
    <t>m2</t>
  </si>
  <si>
    <t>941221811</t>
  </si>
  <si>
    <t>Demontáž lešení řadového rámového těžkého zatížení do 300 kg/m2 š přes 0,9 do 1,2 m v do 10 m</t>
  </si>
  <si>
    <t>MP</t>
  </si>
  <si>
    <t>X1221</t>
  </si>
  <si>
    <t>demontáž hromosvodu</t>
  </si>
  <si>
    <t>kus</t>
  </si>
  <si>
    <t>993111111</t>
  </si>
  <si>
    <t>Dovoz a odvoz lešení řadového do 10 km včetně naložení a složení</t>
  </si>
  <si>
    <t>993111119</t>
  </si>
  <si>
    <t>Příplatek k ceně dovozu a odvozu lešení řadového ZKD 10 km přes 10 km</t>
  </si>
  <si>
    <t>X171</t>
  </si>
  <si>
    <t>Kontejner na suť</t>
  </si>
  <si>
    <t>ks</t>
  </si>
  <si>
    <t>762342511</t>
  </si>
  <si>
    <t>Montáž kontralatí na podklad bez tepelné izolace</t>
  </si>
  <si>
    <t>m</t>
  </si>
  <si>
    <t>X151</t>
  </si>
  <si>
    <t>Hřebíky Paslode 21 ° šroubovací závit 2,8×63 mm</t>
  </si>
  <si>
    <t>balení</t>
  </si>
  <si>
    <t>H</t>
  </si>
  <si>
    <t>60514106</t>
  </si>
  <si>
    <t>řezivo jehličnaté lať pevnostní třída S10-13 průřez 40x60mm</t>
  </si>
  <si>
    <t>m3</t>
  </si>
  <si>
    <t>Výkaz výměr:</t>
  </si>
  <si>
    <t>0,06*0,04*192</t>
  </si>
  <si>
    <t>B</t>
  </si>
  <si>
    <t>X101</t>
  </si>
  <si>
    <t>Lepidlo pod kontralatě (1kus na 50bm)</t>
  </si>
  <si>
    <t>X103</t>
  </si>
  <si>
    <t>Hřebíky Paslode 21 ° šroubovací závit 2,8×90 mm</t>
  </si>
  <si>
    <t>762341210</t>
  </si>
  <si>
    <t>Montáž bednění střech rovných a šikmých sklonu do 60° z hrubých prken na sraz tl do 32 mm</t>
  </si>
  <si>
    <t>60511150</t>
  </si>
  <si>
    <t>řezivo stavební prkna omítaná netříděná tl 25mm dl 4m</t>
  </si>
  <si>
    <t>998762202</t>
  </si>
  <si>
    <t>Přesun hmot procentní pro kce tesařské v objektech v přes 6 do 12 m</t>
  </si>
  <si>
    <t>%</t>
  </si>
  <si>
    <t>764002801</t>
  </si>
  <si>
    <t>Demontáž závětrné lišty do suti</t>
  </si>
  <si>
    <t>764004801</t>
  </si>
  <si>
    <t>Demontáž podokapního žlabu do suti</t>
  </si>
  <si>
    <t>764002812</t>
  </si>
  <si>
    <t>Demontáž okapového plechu do suti v krytině skládané</t>
  </si>
  <si>
    <t>764004861</t>
  </si>
  <si>
    <t>Demontáž svodu do suti</t>
  </si>
  <si>
    <t>764222437</t>
  </si>
  <si>
    <t>Oplechování rovné okapové hrany z Al plechu rš 670 mm (okap + podklad)</t>
  </si>
  <si>
    <t>X104</t>
  </si>
  <si>
    <t>montáž ochranné mříže proti ptákům</t>
  </si>
  <si>
    <t>764121413</t>
  </si>
  <si>
    <t>Krytina střechy rovné drážkováním ze svitků z Al plechu rš 670 mm sklonu přes 30 do 60°</t>
  </si>
  <si>
    <t>764222406</t>
  </si>
  <si>
    <t>Oplechování štítu závětrnou lištou z Al plechu rš 500 mm</t>
  </si>
  <si>
    <t>764222430</t>
  </si>
  <si>
    <t>Oplechování rovné okapové hrany z Al plechu rš 120 mm</t>
  </si>
  <si>
    <t>764222407</t>
  </si>
  <si>
    <t>Oplechování štítu závětrnou lištou z Al plechu rš 670 mm</t>
  </si>
  <si>
    <t>764212432</t>
  </si>
  <si>
    <t>Oplechování rovné okapové hrany z Pz plechu rš 200 mm tl. 0,8mm</t>
  </si>
  <si>
    <t>X4720</t>
  </si>
  <si>
    <t>ukončení větraného hřebene</t>
  </si>
  <si>
    <t>764221408</t>
  </si>
  <si>
    <t>Oplechování větraného hřebene z Al plechu z hřebenáčů</t>
  </si>
  <si>
    <t>764221447</t>
  </si>
  <si>
    <t>Oplechování nevětraného nároží z Al plechu z hřebenáčů</t>
  </si>
  <si>
    <t>764521404</t>
  </si>
  <si>
    <t>Žlab podokapní půlkruhový z Al plechu rš 330 mm</t>
  </si>
  <si>
    <t>764521444</t>
  </si>
  <si>
    <t>Kotlík oválný (trychtýřový) pro podokapní žlaby z Al plechu 330/100 mm</t>
  </si>
  <si>
    <t>764528422</t>
  </si>
  <si>
    <t>Svody kruhové včetně objímek, kolen, odskoků z Al plechu průměru 100 mm</t>
  </si>
  <si>
    <t>X402</t>
  </si>
  <si>
    <t>výlezové okno včetně oplechování</t>
  </si>
  <si>
    <t>X1515</t>
  </si>
  <si>
    <t>Nástavec odvětrání 120mm včetně montáže</t>
  </si>
  <si>
    <t>X1516</t>
  </si>
  <si>
    <t xml:space="preserve">univerzální prostup </t>
  </si>
  <si>
    <t>764223455Kli</t>
  </si>
  <si>
    <t>Sněhový zachytávač krytiny z Al plechu průběžný jednotrubkový</t>
  </si>
  <si>
    <t>764223456Kli</t>
  </si>
  <si>
    <t>Sněhový zachytávač krytiny z Al plechu průběžný dvoutrubkový</t>
  </si>
  <si>
    <t>X1222</t>
  </si>
  <si>
    <t>Kompletní dodávka hromosvodu vč. revize</t>
  </si>
  <si>
    <t>komplet</t>
  </si>
  <si>
    <t>X1223</t>
  </si>
  <si>
    <t>Střešní okno 55x78 izolační montáž vč. oplechování</t>
  </si>
  <si>
    <t>998764202</t>
  </si>
  <si>
    <t>Přesun hmot procentní pro konstrukce klempířské v objektech v přes 6 do 12 m</t>
  </si>
  <si>
    <t>765131821</t>
  </si>
  <si>
    <t>Demontáž hřebene nebo nároží z hřebenáčů vláknocementové skládané krytiny sklonu do 30° do suti</t>
  </si>
  <si>
    <t>765131801</t>
  </si>
  <si>
    <t>Demontáž vláknocementové skládané krytiny sklonu do 30° do suti</t>
  </si>
  <si>
    <t>765191021</t>
  </si>
  <si>
    <t>Montáž pojistné hydroizolační nebo parotěsné fólie kladené ve sklonu přes 20° s lepenými spoji na krokve</t>
  </si>
  <si>
    <t>0003-00022167-00001</t>
  </si>
  <si>
    <t xml:space="preserve">Difúzně propustná fólie 150 A.P. </t>
  </si>
  <si>
    <t>138,5*1,15</t>
  </si>
  <si>
    <t>765191021Iko</t>
  </si>
  <si>
    <t>Montáž pojistné hydroizolační fólie 1,5mm kladené ve sklonu přes 20° na badnění</t>
  </si>
  <si>
    <t>998765202</t>
  </si>
  <si>
    <t>Přesun hmot procentní pro krytiny skládané v objektech v přes 6 do 12 m</t>
  </si>
  <si>
    <t>ON</t>
  </si>
  <si>
    <t>04</t>
  </si>
  <si>
    <t>Mimostaveništní doprava</t>
  </si>
  <si>
    <t>Figura</t>
  </si>
  <si>
    <t>Výraz</t>
  </si>
  <si>
    <t>Hodnota</t>
  </si>
  <si>
    <t>Červený dům</t>
  </si>
  <si>
    <t>Oprava střechy Červený dům</t>
  </si>
  <si>
    <t>S: Stavba : Oprava střechy Červený dům</t>
  </si>
  <si>
    <t>Barevné domky Hajnice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</si>
</sst>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_);[Red]&quot;- &quot;#,##0_);\–??;_(@_)"/>
    <numFmt numFmtId="165" formatCode="_(#,##0.000_);[Red]&quot;- &quot;#,##0.000_);\–??;_(@_)"/>
    <numFmt numFmtId="166" formatCode="_(#,##0.00_);[Red]&quot;- &quot;#,##0.00_);\–??;_(@_)"/>
  </numFmts>
  <fonts count="18" x14ac:knownFonts="1">
    <font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C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B303B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2" borderId="0" xfId="0" applyFont="1" applyFill="1" applyAlignment="1" applyProtection="1"/>
    <xf numFmtId="0" fontId="3" fillId="0" borderId="0" xfId="0" applyFont="1" applyAlignment="1" applyProtection="1">
      <alignment shrinkToFit="1"/>
    </xf>
    <xf numFmtId="0" fontId="0" fillId="0" borderId="1" xfId="0" applyBorder="1" applyAlignment="1" applyProtection="1"/>
    <xf numFmtId="0" fontId="1" fillId="0" borderId="1" xfId="0" applyFont="1" applyBorder="1" applyAlignme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/>
    <xf numFmtId="0" fontId="9" fillId="0" borderId="0" xfId="0" applyFont="1" applyAlignment="1" applyProtection="1"/>
    <xf numFmtId="0" fontId="9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Alignment="1" applyProtection="1"/>
    <xf numFmtId="0" fontId="10" fillId="0" borderId="0" xfId="0" applyFont="1" applyAlignment="1" applyProtection="1">
      <alignment horizontal="right" vertical="top"/>
    </xf>
    <xf numFmtId="0" fontId="11" fillId="0" borderId="0" xfId="0" applyFont="1" applyAlignment="1" applyProtection="1"/>
    <xf numFmtId="0" fontId="0" fillId="0" borderId="0" xfId="0" applyAlignment="1" applyProtection="1">
      <alignment vertical="top" wrapText="1"/>
    </xf>
    <xf numFmtId="0" fontId="1" fillId="0" borderId="2" xfId="0" applyFont="1" applyBorder="1" applyAlignment="1" applyProtection="1"/>
    <xf numFmtId="0" fontId="7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/>
    </xf>
    <xf numFmtId="164" fontId="10" fillId="0" borderId="0" xfId="0" applyNumberFormat="1" applyFont="1" applyAlignment="1" applyProtection="1">
      <alignment vertical="top"/>
    </xf>
    <xf numFmtId="0" fontId="10" fillId="0" borderId="0" xfId="0" applyFont="1" applyAlignment="1" applyProtection="1"/>
    <xf numFmtId="0" fontId="12" fillId="0" borderId="0" xfId="0" applyFont="1" applyAlignment="1" applyProtection="1"/>
    <xf numFmtId="164" fontId="0" fillId="0" borderId="0" xfId="0" applyNumberFormat="1" applyFont="1" applyAlignment="1" applyProtection="1">
      <alignment vertical="top"/>
    </xf>
    <xf numFmtId="0" fontId="11" fillId="3" borderId="0" xfId="0" applyFont="1" applyFill="1" applyAlignment="1" applyProtection="1">
      <alignment horizontal="center"/>
    </xf>
    <xf numFmtId="164" fontId="1" fillId="0" borderId="0" xfId="0" applyNumberFormat="1" applyFont="1" applyAlignment="1" applyProtection="1"/>
    <xf numFmtId="165" fontId="1" fillId="0" borderId="0" xfId="0" applyNumberFormat="1" applyFont="1" applyAlignment="1" applyProtection="1"/>
    <xf numFmtId="49" fontId="1" fillId="0" borderId="0" xfId="0" applyNumberFormat="1" applyFont="1" applyAlignment="1" applyProtection="1"/>
    <xf numFmtId="165" fontId="13" fillId="0" borderId="0" xfId="0" applyNumberFormat="1" applyFont="1" applyAlignment="1" applyProtection="1"/>
    <xf numFmtId="164" fontId="13" fillId="0" borderId="0" xfId="0" applyNumberFormat="1" applyFont="1" applyAlignment="1" applyProtection="1"/>
    <xf numFmtId="0" fontId="13" fillId="0" borderId="0" xfId="0" applyFont="1" applyAlignment="1" applyProtection="1"/>
    <xf numFmtId="0" fontId="14" fillId="0" borderId="2" xfId="0" applyFont="1" applyBorder="1" applyAlignment="1" applyProtection="1">
      <alignment horizontal="center"/>
    </xf>
    <xf numFmtId="49" fontId="14" fillId="0" borderId="2" xfId="0" applyNumberFormat="1" applyFont="1" applyBorder="1" applyAlignment="1" applyProtection="1">
      <alignment horizontal="center"/>
    </xf>
    <xf numFmtId="164" fontId="14" fillId="0" borderId="2" xfId="0" applyNumberFormat="1" applyFont="1" applyBorder="1" applyAlignment="1" applyProtection="1">
      <alignment horizontal="center"/>
    </xf>
    <xf numFmtId="165" fontId="14" fillId="0" borderId="2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 wrapText="1"/>
    </xf>
    <xf numFmtId="164" fontId="15" fillId="0" borderId="0" xfId="0" applyNumberFormat="1" applyFont="1" applyAlignment="1" applyProtection="1">
      <alignment horizontal="right" vertical="top"/>
    </xf>
    <xf numFmtId="165" fontId="15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right" vertical="top"/>
    </xf>
    <xf numFmtId="49" fontId="16" fillId="0" borderId="0" xfId="0" applyNumberFormat="1" applyFont="1" applyAlignment="1" applyProtection="1">
      <alignment horizontal="left" vertical="top" wrapText="1" indent="1"/>
    </xf>
    <xf numFmtId="164" fontId="16" fillId="0" borderId="0" xfId="0" applyNumberFormat="1" applyFont="1" applyAlignment="1" applyProtection="1">
      <alignment horizontal="right" vertical="top"/>
    </xf>
    <xf numFmtId="165" fontId="16" fillId="0" borderId="0" xfId="0" applyNumberFormat="1" applyFont="1" applyAlignment="1" applyProtection="1">
      <alignment horizontal="right" vertical="top"/>
    </xf>
    <xf numFmtId="0" fontId="14" fillId="0" borderId="0" xfId="0" applyFont="1" applyAlignment="1" applyProtection="1">
      <alignment horizontal="right" vertical="top"/>
    </xf>
    <xf numFmtId="49" fontId="14" fillId="0" borderId="0" xfId="0" applyNumberFormat="1" applyFont="1" applyAlignment="1" applyProtection="1">
      <alignment horizontal="left" vertical="top" wrapText="1" indent="3"/>
    </xf>
    <xf numFmtId="164" fontId="14" fillId="0" borderId="0" xfId="0" applyNumberFormat="1" applyFont="1" applyAlignment="1" applyProtection="1">
      <alignment horizontal="right" vertical="top"/>
    </xf>
    <xf numFmtId="165" fontId="14" fillId="0" borderId="0" xfId="0" applyNumberFormat="1" applyFont="1" applyAlignment="1" applyProtection="1">
      <alignment horizontal="right" vertical="top"/>
    </xf>
    <xf numFmtId="0" fontId="1" fillId="0" borderId="0" xfId="0" applyFont="1" applyBorder="1" applyAlignment="1" applyProtection="1"/>
    <xf numFmtId="49" fontId="1" fillId="0" borderId="2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165" fontId="1" fillId="0" borderId="2" xfId="0" applyNumberFormat="1" applyFont="1" applyBorder="1" applyAlignment="1" applyProtection="1"/>
    <xf numFmtId="49" fontId="10" fillId="0" borderId="0" xfId="0" applyNumberFormat="1" applyFont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right" vertical="top"/>
    </xf>
    <xf numFmtId="165" fontId="10" fillId="0" borderId="0" xfId="0" applyNumberFormat="1" applyFont="1" applyAlignment="1" applyProtection="1"/>
    <xf numFmtId="164" fontId="10" fillId="0" borderId="0" xfId="0" applyNumberFormat="1" applyFont="1" applyAlignment="1" applyProtection="1"/>
    <xf numFmtId="49" fontId="0" fillId="0" borderId="0" xfId="0" applyNumberFormat="1" applyFont="1" applyAlignment="1" applyProtection="1">
      <alignment horizontal="left" vertical="top"/>
    </xf>
    <xf numFmtId="164" fontId="0" fillId="0" borderId="0" xfId="0" applyNumberFormat="1" applyFont="1" applyAlignment="1" applyProtection="1">
      <alignment horizontal="right" vertical="top"/>
    </xf>
    <xf numFmtId="165" fontId="0" fillId="0" borderId="0" xfId="0" applyNumberFormat="1" applyFont="1" applyAlignment="1" applyProtection="1"/>
    <xf numFmtId="164" fontId="0" fillId="0" borderId="0" xfId="0" applyNumberFormat="1" applyFont="1" applyAlignment="1" applyProtection="1"/>
    <xf numFmtId="49" fontId="0" fillId="0" borderId="2" xfId="0" applyNumberFormat="1" applyFont="1" applyBorder="1" applyAlignment="1" applyProtection="1">
      <alignment horizontal="left" vertical="top"/>
    </xf>
    <xf numFmtId="164" fontId="0" fillId="0" borderId="2" xfId="0" applyNumberFormat="1" applyFont="1" applyBorder="1" applyAlignment="1" applyProtection="1">
      <alignment horizontal="right" vertical="top"/>
    </xf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1" fontId="1" fillId="0" borderId="0" xfId="0" applyNumberFormat="1" applyFont="1" applyAlignment="1" applyProtection="1"/>
    <xf numFmtId="166" fontId="1" fillId="0" borderId="0" xfId="0" applyNumberFormat="1" applyFont="1" applyAlignment="1" applyProtection="1"/>
    <xf numFmtId="0" fontId="1" fillId="0" borderId="0" xfId="0" applyFont="1" applyAlignment="1" applyProtection="1">
      <alignment horizontal="center"/>
    </xf>
    <xf numFmtId="1" fontId="6" fillId="0" borderId="0" xfId="0" applyNumberFormat="1" applyFont="1" applyAlignment="1" applyProtection="1"/>
    <xf numFmtId="49" fontId="13" fillId="0" borderId="0" xfId="0" applyNumberFormat="1" applyFont="1" applyAlignment="1" applyProtection="1"/>
    <xf numFmtId="1" fontId="14" fillId="0" borderId="2" xfId="0" applyNumberFormat="1" applyFont="1" applyBorder="1" applyAlignment="1" applyProtection="1">
      <alignment horizontal="center"/>
    </xf>
    <xf numFmtId="166" fontId="14" fillId="0" borderId="2" xfId="0" applyNumberFormat="1" applyFont="1" applyBorder="1" applyAlignment="1" applyProtection="1">
      <alignment horizontal="center"/>
    </xf>
    <xf numFmtId="1" fontId="15" fillId="0" borderId="0" xfId="0" applyNumberFormat="1" applyFont="1" applyAlignment="1" applyProtection="1">
      <alignment horizontal="right" vertical="top"/>
    </xf>
    <xf numFmtId="1" fontId="15" fillId="0" borderId="0" xfId="0" applyNumberFormat="1" applyFont="1" applyAlignment="1" applyProtection="1"/>
    <xf numFmtId="49" fontId="15" fillId="0" borderId="0" xfId="0" applyNumberFormat="1" applyFont="1" applyAlignment="1" applyProtection="1"/>
    <xf numFmtId="165" fontId="15" fillId="0" borderId="0" xfId="0" applyNumberFormat="1" applyFont="1" applyAlignment="1" applyProtection="1"/>
    <xf numFmtId="166" fontId="15" fillId="0" borderId="0" xfId="0" applyNumberFormat="1" applyFont="1" applyAlignment="1" applyProtection="1"/>
    <xf numFmtId="164" fontId="15" fillId="0" borderId="0" xfId="0" applyNumberFormat="1" applyFont="1" applyAlignment="1" applyProtection="1"/>
    <xf numFmtId="1" fontId="16" fillId="0" borderId="0" xfId="0" applyNumberFormat="1" applyFont="1" applyAlignment="1" applyProtection="1">
      <alignment horizontal="right" vertical="top"/>
    </xf>
    <xf numFmtId="1" fontId="16" fillId="0" borderId="0" xfId="0" applyNumberFormat="1" applyFont="1" applyAlignment="1" applyProtection="1"/>
    <xf numFmtId="49" fontId="16" fillId="0" borderId="0" xfId="0" applyNumberFormat="1" applyFont="1" applyAlignment="1" applyProtection="1"/>
    <xf numFmtId="49" fontId="16" fillId="0" borderId="0" xfId="0" applyNumberFormat="1" applyFont="1" applyAlignment="1" applyProtection="1">
      <alignment horizontal="left" vertical="top" wrapText="1"/>
    </xf>
    <xf numFmtId="165" fontId="16" fillId="0" borderId="0" xfId="0" applyNumberFormat="1" applyFont="1" applyAlignment="1" applyProtection="1"/>
    <xf numFmtId="166" fontId="16" fillId="0" borderId="0" xfId="0" applyNumberFormat="1" applyFont="1" applyAlignment="1" applyProtection="1"/>
    <xf numFmtId="164" fontId="16" fillId="0" borderId="0" xfId="0" applyNumberFormat="1" applyFont="1" applyAlignment="1" applyProtection="1"/>
    <xf numFmtId="1" fontId="14" fillId="0" borderId="0" xfId="0" applyNumberFormat="1" applyFont="1" applyAlignment="1" applyProtection="1">
      <alignment horizontal="right" vertical="top"/>
    </xf>
    <xf numFmtId="1" fontId="14" fillId="0" borderId="0" xfId="0" applyNumberFormat="1" applyFont="1" applyAlignment="1" applyProtection="1"/>
    <xf numFmtId="49" fontId="14" fillId="0" borderId="0" xfId="0" applyNumberFormat="1" applyFont="1" applyAlignment="1" applyProtection="1"/>
    <xf numFmtId="49" fontId="14" fillId="0" borderId="0" xfId="0" applyNumberFormat="1" applyFont="1" applyAlignment="1" applyProtection="1">
      <alignment horizontal="left" vertical="top" wrapText="1"/>
    </xf>
    <xf numFmtId="165" fontId="14" fillId="0" borderId="0" xfId="0" applyNumberFormat="1" applyFont="1" applyAlignment="1" applyProtection="1"/>
    <xf numFmtId="166" fontId="14" fillId="0" borderId="0" xfId="0" applyNumberFormat="1" applyFont="1" applyAlignment="1" applyProtection="1"/>
    <xf numFmtId="164" fontId="14" fillId="0" borderId="0" xfId="0" applyNumberFormat="1" applyFont="1" applyAlignment="1" applyProtection="1"/>
    <xf numFmtId="1" fontId="3" fillId="0" borderId="0" xfId="0" applyNumberFormat="1" applyFont="1" applyAlignment="1" applyProtection="1">
      <alignment horizontal="right" vertical="top"/>
    </xf>
    <xf numFmtId="1" fontId="3" fillId="0" borderId="3" xfId="0" applyNumberFormat="1" applyFont="1" applyBorder="1" applyAlignment="1" applyProtection="1">
      <alignment horizontal="center" vertical="top"/>
    </xf>
    <xf numFmtId="49" fontId="3" fillId="0" borderId="4" xfId="0" applyNumberFormat="1" applyFont="1" applyBorder="1" applyAlignment="1" applyProtection="1">
      <alignment horizontal="center" vertical="top"/>
    </xf>
    <xf numFmtId="49" fontId="3" fillId="0" borderId="4" xfId="0" applyNumberFormat="1" applyFont="1" applyBorder="1" applyAlignment="1" applyProtection="1">
      <alignment horizontal="right" vertical="top"/>
    </xf>
    <xf numFmtId="49" fontId="3" fillId="0" borderId="4" xfId="0" applyNumberFormat="1" applyFont="1" applyBorder="1" applyAlignment="1" applyProtection="1">
      <alignment horizontal="left" vertical="top" wrapText="1"/>
    </xf>
    <xf numFmtId="165" fontId="3" fillId="0" borderId="4" xfId="0" applyNumberFormat="1" applyFont="1" applyBorder="1" applyAlignment="1" applyProtection="1">
      <alignment horizontal="right" vertical="top"/>
    </xf>
    <xf numFmtId="166" fontId="3" fillId="0" borderId="4" xfId="0" applyNumberFormat="1" applyFont="1" applyBorder="1" applyAlignment="1" applyProtection="1">
      <alignment horizontal="right" vertical="top"/>
      <protection locked="0"/>
    </xf>
    <xf numFmtId="164" fontId="3" fillId="0" borderId="4" xfId="0" applyNumberFormat="1" applyFont="1" applyBorder="1" applyAlignment="1" applyProtection="1">
      <alignment horizontal="right" vertical="top"/>
    </xf>
    <xf numFmtId="0" fontId="17" fillId="0" borderId="0" xfId="0" applyFont="1" applyAlignment="1" applyProtection="1"/>
    <xf numFmtId="1" fontId="17" fillId="0" borderId="0" xfId="0" applyNumberFormat="1" applyFont="1" applyAlignment="1" applyProtection="1">
      <alignment horizontal="right" vertical="top"/>
    </xf>
    <xf numFmtId="49" fontId="17" fillId="0" borderId="0" xfId="0" applyNumberFormat="1" applyFont="1" applyAlignment="1" applyProtection="1">
      <alignment horizontal="center" vertical="top"/>
    </xf>
    <xf numFmtId="49" fontId="17" fillId="0" borderId="0" xfId="0" applyNumberFormat="1" applyFont="1" applyAlignment="1" applyProtection="1">
      <alignment horizontal="right" vertical="top"/>
    </xf>
    <xf numFmtId="49" fontId="17" fillId="0" borderId="0" xfId="0" applyNumberFormat="1" applyFont="1" applyAlignment="1" applyProtection="1">
      <alignment horizontal="left" vertical="top" wrapText="1"/>
    </xf>
    <xf numFmtId="165" fontId="17" fillId="0" borderId="0" xfId="0" applyNumberFormat="1" applyFont="1" applyAlignment="1" applyProtection="1">
      <alignment horizontal="right" vertical="top"/>
    </xf>
    <xf numFmtId="166" fontId="17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1" fontId="2" fillId="0" borderId="0" xfId="0" applyNumberFormat="1" applyFont="1" applyAlignment="1" applyProtection="1">
      <alignment horizontal="right" vertical="top"/>
    </xf>
    <xf numFmtId="1" fontId="1" fillId="0" borderId="0" xfId="0" applyNumberFormat="1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horizontal="left" vertical="top"/>
    </xf>
    <xf numFmtId="49" fontId="13" fillId="0" borderId="0" xfId="0" applyNumberFormat="1" applyFont="1" applyAlignment="1" applyProtection="1">
      <alignment horizontal="left" vertical="top"/>
    </xf>
    <xf numFmtId="165" fontId="6" fillId="0" borderId="0" xfId="0" applyNumberFormat="1" applyFont="1" applyAlignment="1" applyProtection="1">
      <alignment horizontal="right" vertical="top"/>
    </xf>
    <xf numFmtId="166" fontId="1" fillId="0" borderId="0" xfId="0" applyNumberFormat="1" applyFont="1" applyAlignment="1" applyProtection="1">
      <alignment horizontal="right" vertical="top"/>
    </xf>
    <xf numFmtId="164" fontId="1" fillId="0" borderId="0" xfId="0" applyNumberFormat="1" applyFont="1" applyAlignment="1" applyProtection="1">
      <alignment horizontal="right" vertical="top"/>
    </xf>
    <xf numFmtId="165" fontId="1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8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77777"/>
      <rgbColor rgb="FF9999FF"/>
      <rgbColor rgb="FFDB303B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showGridLines="0" topLeftCell="B1" zoomScaleNormal="100" workbookViewId="0">
      <selection activeCell="G14" sqref="G14"/>
    </sheetView>
  </sheetViews>
  <sheetFormatPr defaultColWidth="9.140625" defaultRowHeight="12.75" x14ac:dyDescent="0.2"/>
  <cols>
    <col min="1" max="1" width="9.140625" style="1" hidden="1"/>
    <col min="2" max="2" width="4.7109375" style="1" customWidth="1"/>
    <col min="3" max="8" width="14.7109375" style="1" customWidth="1"/>
    <col min="9" max="11" width="9.140625" style="1"/>
    <col min="12" max="12" width="56" style="1" hidden="1" customWidth="1"/>
    <col min="13" max="1024" width="9.140625" style="1"/>
  </cols>
  <sheetData>
    <row r="1" spans="1:12" x14ac:dyDescent="0.2">
      <c r="A1" s="2"/>
      <c r="B1" s="2"/>
      <c r="C1" s="3"/>
    </row>
    <row r="2" spans="1:12" x14ac:dyDescent="0.2">
      <c r="A2" s="4">
        <v>0</v>
      </c>
      <c r="C2" s="3"/>
    </row>
    <row r="3" spans="1:12" ht="11.25" customHeight="1" x14ac:dyDescent="0.2">
      <c r="A3" s="4">
        <f t="array" ref="A3">INDEX(VAT_RATES,MATCH(0,COUNTIF($A$1:A2,VAT_RATES),0))</f>
        <v>21</v>
      </c>
      <c r="C3" s="3"/>
      <c r="D3" s="127" t="s">
        <v>0</v>
      </c>
      <c r="E3" s="127"/>
      <c r="F3" s="127"/>
      <c r="G3" s="127"/>
    </row>
    <row r="4" spans="1:12" ht="11.25" customHeight="1" x14ac:dyDescent="0.2">
      <c r="A4" s="4">
        <f t="array" ref="A4">INDEX(VAT_RATES,MATCH(0,COUNTIF($A$1:A3,VAT_RATES),0))</f>
        <v>15</v>
      </c>
      <c r="C4" s="5"/>
      <c r="D4" s="127"/>
      <c r="E4" s="127"/>
      <c r="F4" s="127"/>
      <c r="G4" s="127"/>
    </row>
    <row r="5" spans="1:12" x14ac:dyDescent="0.2">
      <c r="A5" s="4" t="e">
        <f t="array" ref="A5">INDEX(VAT_RATES,MATCH(0,COUNTIF($A$1:A4,VAT_RATES),0))</f>
        <v>#N/A</v>
      </c>
      <c r="C5" s="6"/>
      <c r="D5" s="7"/>
      <c r="E5" s="7"/>
      <c r="F5" s="7"/>
      <c r="G5" s="7"/>
      <c r="H5" s="7"/>
      <c r="L5" s="8"/>
    </row>
    <row r="6" spans="1:12" ht="12.75" customHeight="1" x14ac:dyDescent="0.2">
      <c r="A6" s="4">
        <f>SUMIF(GROUP_ID,"",ITEM_PRICES)</f>
        <v>0</v>
      </c>
      <c r="K6" s="9"/>
      <c r="L6" s="9"/>
    </row>
    <row r="7" spans="1:12" s="10" customFormat="1" ht="15.2" customHeight="1" x14ac:dyDescent="0.2">
      <c r="A7" s="10">
        <f>IF(ISNUMBER($A$3),SUMIF(VAT_RATES,$A$3,ITEM_PRICES),0)</f>
        <v>0</v>
      </c>
      <c r="C7" s="11"/>
      <c r="D7" s="12"/>
      <c r="E7" s="128" t="s">
        <v>1</v>
      </c>
      <c r="F7" s="128"/>
      <c r="G7" s="12"/>
      <c r="H7" s="12"/>
      <c r="I7" s="13"/>
      <c r="J7" s="14"/>
      <c r="K7" s="14"/>
      <c r="L7" s="15" t="s">
        <v>2</v>
      </c>
    </row>
    <row r="8" spans="1:12" x14ac:dyDescent="0.2">
      <c r="A8" s="4">
        <f>IF(ISNUMBER($A$4),SUMIF(VAT_RATES,$A$4,ITEM_PRICES),0)</f>
        <v>0</v>
      </c>
      <c r="K8" s="9"/>
      <c r="L8" s="16">
        <f ca="1">CELL("width",E8)+CELL("width",F8)+CELL("width",G8)+CELL("width",H8)</f>
        <v>56</v>
      </c>
    </row>
    <row r="9" spans="1:12" s="17" customFormat="1" x14ac:dyDescent="0.2">
      <c r="A9" s="17">
        <f>IF(ISNUMBER($A$5),SUMIF(VAT_RATES,$A$5,ITEM_PRICES),0)</f>
        <v>0</v>
      </c>
      <c r="C9" s="18"/>
      <c r="D9" s="19" t="s">
        <v>3</v>
      </c>
      <c r="E9" s="129"/>
      <c r="F9" s="129"/>
      <c r="G9" s="129"/>
      <c r="H9" s="129"/>
      <c r="J9" s="20"/>
      <c r="K9" s="20"/>
      <c r="L9" s="21">
        <f>E9</f>
        <v>0</v>
      </c>
    </row>
    <row r="10" spans="1:12" s="17" customFormat="1" ht="12.95" customHeight="1" x14ac:dyDescent="0.2">
      <c r="A10" s="17" t="str">
        <f>IF($A7=0,"","DPH " &amp; $A3 &amp; " % ze základny: " &amp; TEXT($A7,"# ##0"))</f>
        <v/>
      </c>
      <c r="C10" s="18"/>
      <c r="D10" s="19" t="s">
        <v>4</v>
      </c>
      <c r="E10" s="129" t="s">
        <v>162</v>
      </c>
      <c r="F10" s="129"/>
      <c r="G10" s="129"/>
      <c r="H10" s="129"/>
      <c r="J10" s="20"/>
      <c r="K10" s="20"/>
      <c r="L10" s="21" t="str">
        <f>E10</f>
        <v>Oprava střechy Červený dům</v>
      </c>
    </row>
    <row r="11" spans="1:12" s="17" customFormat="1" x14ac:dyDescent="0.2">
      <c r="A11" s="17" t="str">
        <f>IF($A8=0,"","DPH " &amp; $A4 &amp; " % ze základny: " &amp; TEXT($A8,"# ##0"))</f>
        <v/>
      </c>
      <c r="C11" s="18"/>
      <c r="D11" s="19" t="s">
        <v>5</v>
      </c>
      <c r="E11" s="129"/>
      <c r="F11" s="129"/>
      <c r="G11" s="129"/>
      <c r="H11" s="129"/>
      <c r="J11" s="20"/>
      <c r="K11" s="20"/>
      <c r="L11" s="21">
        <f>E11</f>
        <v>0</v>
      </c>
    </row>
    <row r="12" spans="1:12" x14ac:dyDescent="0.2">
      <c r="A12" s="4" t="str">
        <f>IF($A9=0,"","DPH " &amp; $A5 &amp; " % ze základny: " &amp; TEXT($A9,"# ##0"))</f>
        <v/>
      </c>
      <c r="C12" s="22"/>
      <c r="D12" s="22"/>
      <c r="E12" s="22"/>
      <c r="F12" s="22"/>
      <c r="G12" s="22"/>
      <c r="H12" s="22"/>
      <c r="J12" s="9"/>
      <c r="K12" s="9"/>
    </row>
    <row r="13" spans="1:12" x14ac:dyDescent="0.2">
      <c r="A13" s="4" t="str">
        <f>IF($A7=0,"",$A7*$A3/100)</f>
        <v/>
      </c>
      <c r="J13" s="9"/>
      <c r="K13" s="9"/>
    </row>
    <row r="14" spans="1:12" s="13" customFormat="1" ht="15.75" x14ac:dyDescent="0.25">
      <c r="A14" s="13" t="str">
        <f>IF($A8=0,"",$A8*$A4/100)</f>
        <v/>
      </c>
      <c r="C14" s="10"/>
      <c r="D14" s="10"/>
      <c r="E14" s="125" t="s">
        <v>6</v>
      </c>
      <c r="F14" s="125"/>
      <c r="G14" s="10"/>
      <c r="H14" s="10"/>
      <c r="J14" s="14"/>
      <c r="K14" s="14"/>
    </row>
    <row r="15" spans="1:12" x14ac:dyDescent="0.2">
      <c r="A15" s="4" t="str">
        <f>IF($A9=0,"",$A9*$A5/100)</f>
        <v/>
      </c>
      <c r="J15" s="9"/>
      <c r="K15" s="9"/>
    </row>
    <row r="16" spans="1:12" s="17" customFormat="1" x14ac:dyDescent="0.2">
      <c r="A16" s="17">
        <f>SUM(A13:A15)</f>
        <v>0</v>
      </c>
      <c r="C16" s="18"/>
      <c r="D16" s="19" t="s">
        <v>7</v>
      </c>
      <c r="E16" s="126" t="s">
        <v>8</v>
      </c>
      <c r="F16" s="126"/>
      <c r="G16" s="126"/>
      <c r="H16" s="126"/>
      <c r="J16" s="20"/>
      <c r="K16" s="20"/>
    </row>
    <row r="17" spans="1:12" x14ac:dyDescent="0.2">
      <c r="A17" s="9"/>
      <c r="B17" s="9"/>
      <c r="C17" s="22"/>
      <c r="D17" s="22"/>
      <c r="E17" s="22"/>
      <c r="F17" s="22"/>
      <c r="G17" s="22"/>
      <c r="H17" s="22"/>
      <c r="J17" s="9"/>
      <c r="K17" s="9"/>
    </row>
    <row r="18" spans="1:12" x14ac:dyDescent="0.2">
      <c r="J18" s="9"/>
      <c r="K18" s="9"/>
    </row>
    <row r="19" spans="1:12" s="13" customFormat="1" ht="15.75" x14ac:dyDescent="0.25">
      <c r="C19" s="10"/>
      <c r="D19" s="23"/>
      <c r="E19" s="125" t="s">
        <v>9</v>
      </c>
      <c r="F19" s="125"/>
      <c r="G19" s="10"/>
      <c r="H19" s="10"/>
      <c r="J19" s="14"/>
      <c r="K19" s="14"/>
    </row>
    <row r="20" spans="1:12" x14ac:dyDescent="0.2">
      <c r="J20" s="9"/>
      <c r="K20" s="9"/>
    </row>
    <row r="21" spans="1:12" s="17" customFormat="1" x14ac:dyDescent="0.2">
      <c r="C21" s="18"/>
      <c r="D21" s="19" t="s">
        <v>7</v>
      </c>
      <c r="E21" s="24" t="s">
        <v>8</v>
      </c>
      <c r="F21" s="24"/>
      <c r="G21" s="24"/>
      <c r="H21" s="24"/>
      <c r="J21" s="20"/>
      <c r="K21" s="20"/>
    </row>
    <row r="22" spans="1:12" x14ac:dyDescent="0.2">
      <c r="C22" s="22"/>
      <c r="D22" s="22"/>
      <c r="E22" s="22"/>
      <c r="F22" s="22"/>
      <c r="G22" s="22"/>
      <c r="H22" s="22"/>
      <c r="J22" s="9"/>
      <c r="K22" s="9"/>
    </row>
    <row r="23" spans="1:12" x14ac:dyDescent="0.2">
      <c r="D23" s="25"/>
      <c r="J23" s="9"/>
      <c r="K23" s="9"/>
    </row>
    <row r="24" spans="1:12" s="13" customFormat="1" ht="15.75" x14ac:dyDescent="0.25">
      <c r="C24" s="10"/>
      <c r="D24" s="23"/>
      <c r="E24" s="125" t="s">
        <v>10</v>
      </c>
      <c r="F24" s="125"/>
      <c r="G24" s="10"/>
      <c r="H24" s="10"/>
      <c r="J24" s="14"/>
      <c r="K24" s="14"/>
    </row>
    <row r="25" spans="1:12" x14ac:dyDescent="0.2">
      <c r="D25" s="25"/>
      <c r="J25" s="9"/>
      <c r="K25" s="9"/>
    </row>
    <row r="26" spans="1:12" s="17" customFormat="1" x14ac:dyDescent="0.2">
      <c r="C26" s="18"/>
      <c r="D26" s="19" t="s">
        <v>11</v>
      </c>
      <c r="E26" s="26">
        <f ca="1">INDIRECT("A6")</f>
        <v>0</v>
      </c>
      <c r="F26" s="27" t="s">
        <v>12</v>
      </c>
      <c r="G26" s="18"/>
      <c r="H26" s="18"/>
      <c r="I26" s="28"/>
      <c r="J26" s="20"/>
      <c r="K26" s="20"/>
      <c r="L26" s="20"/>
    </row>
    <row r="27" spans="1:12" s="17" customFormat="1" x14ac:dyDescent="0.2">
      <c r="C27" s="18"/>
      <c r="D27" s="19" t="s">
        <v>13</v>
      </c>
      <c r="E27" s="29">
        <f ca="1">INDIRECT("A16")</f>
        <v>0</v>
      </c>
      <c r="F27" s="18" t="str">
        <f>F26</f>
        <v>Kč</v>
      </c>
      <c r="G27" s="18"/>
      <c r="H27" s="18"/>
      <c r="I27" s="28"/>
      <c r="J27" s="20"/>
      <c r="K27" s="20"/>
      <c r="L27" s="30"/>
    </row>
    <row r="28" spans="1:12" s="17" customFormat="1" x14ac:dyDescent="0.2">
      <c r="C28" s="18"/>
      <c r="D28" s="19" t="s">
        <v>14</v>
      </c>
      <c r="E28" s="29">
        <f ca="1">E26+E27</f>
        <v>0</v>
      </c>
      <c r="F28" s="18" t="str">
        <f>F26</f>
        <v>Kč</v>
      </c>
      <c r="G28" s="18"/>
      <c r="H28" s="18"/>
      <c r="I28" s="28"/>
      <c r="J28" s="20"/>
      <c r="K28" s="20"/>
      <c r="L28" s="20"/>
    </row>
    <row r="29" spans="1:12" x14ac:dyDescent="0.2">
      <c r="C29" s="7"/>
      <c r="D29" s="7"/>
      <c r="E29" s="7"/>
      <c r="F29" s="7"/>
      <c r="G29" s="7"/>
      <c r="H29" s="7"/>
    </row>
    <row r="30" spans="1:12" x14ac:dyDescent="0.2">
      <c r="C30" s="2"/>
    </row>
    <row r="31" spans="1:12" x14ac:dyDescent="0.2">
      <c r="C31" s="2"/>
    </row>
    <row r="32" spans="1:12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</sheetData>
  <mergeCells count="9">
    <mergeCell ref="E14:F14"/>
    <mergeCell ref="E16:H16"/>
    <mergeCell ref="E19:F19"/>
    <mergeCell ref="E24:F24"/>
    <mergeCell ref="D3:G4"/>
    <mergeCell ref="E7:F7"/>
    <mergeCell ref="E9:H9"/>
    <mergeCell ref="E10:H10"/>
    <mergeCell ref="E11:H11"/>
  </mergeCells>
  <pageMargins left="0.70833333333333304" right="0.70833333333333304" top="0.78749999999999998" bottom="0.78749999999999998" header="0.51180555555555496" footer="0.31527777777777799"/>
  <pageSetup paperSize="9" pageOrder="overThenDown" orientation="portrait" horizontalDpi="300" verticalDpi="300"/>
  <headerFooter>
    <oddFooter>&amp;L&amp;8Vytvořeno systémem euroCALC4&amp;C&amp;P/&amp;N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1"/>
  <sheetViews>
    <sheetView zoomScaleNormal="100" workbookViewId="0">
      <pane ySplit="4" topLeftCell="A5" activePane="bottomLeft" state="frozen"/>
      <selection pane="bottomLeft" activeCell="B19" sqref="B19"/>
    </sheetView>
  </sheetViews>
  <sheetFormatPr defaultColWidth="9.140625" defaultRowHeight="12.75" outlineLevelRow="2" x14ac:dyDescent="0.2"/>
  <cols>
    <col min="1" max="1" width="34.7109375" style="1" hidden="1" customWidth="1"/>
    <col min="2" max="2" width="80.7109375" style="1" customWidth="1"/>
    <col min="3" max="3" width="15.7109375" style="1" customWidth="1"/>
    <col min="4" max="6" width="15.7109375" style="1" hidden="1" customWidth="1"/>
    <col min="7" max="7" width="41.7109375" style="1" customWidth="1"/>
    <col min="8" max="1024" width="9.140625" style="1"/>
  </cols>
  <sheetData>
    <row r="1" spans="1:8" ht="15.75" x14ac:dyDescent="0.2">
      <c r="B1" s="11" t="s">
        <v>164</v>
      </c>
    </row>
    <row r="2" spans="1:8" ht="15.75" x14ac:dyDescent="0.2">
      <c r="B2" s="11" t="s">
        <v>15</v>
      </c>
      <c r="C2" s="31"/>
      <c r="D2" s="32"/>
      <c r="E2" s="31"/>
      <c r="F2" s="31"/>
    </row>
    <row r="3" spans="1:8" ht="7.5" customHeight="1" x14ac:dyDescent="0.2">
      <c r="A3" s="9"/>
      <c r="B3" s="33"/>
      <c r="C3" s="31"/>
      <c r="D3" s="34"/>
      <c r="E3" s="35"/>
      <c r="F3" s="35"/>
      <c r="G3" s="36"/>
    </row>
    <row r="4" spans="1:8" x14ac:dyDescent="0.2">
      <c r="A4" s="37"/>
      <c r="B4" s="38" t="s">
        <v>16</v>
      </c>
      <c r="C4" s="39" t="s">
        <v>17</v>
      </c>
      <c r="D4" s="40" t="s">
        <v>18</v>
      </c>
      <c r="E4" s="39" t="s">
        <v>19</v>
      </c>
      <c r="F4" s="39" t="s">
        <v>20</v>
      </c>
      <c r="G4" s="9"/>
      <c r="H4" s="36"/>
    </row>
    <row r="5" spans="1:8" ht="7.5" customHeight="1" x14ac:dyDescent="0.2">
      <c r="B5" s="33"/>
      <c r="C5" s="31"/>
      <c r="D5" s="32"/>
      <c r="E5" s="31"/>
      <c r="F5" s="31"/>
      <c r="G5" s="36"/>
    </row>
    <row r="6" spans="1:8" x14ac:dyDescent="0.2">
      <c r="A6" s="41" t="s">
        <v>21</v>
      </c>
      <c r="B6" s="42" t="s">
        <v>163</v>
      </c>
      <c r="C6" s="43">
        <f>VLOOKUP($A6,Zakázka!$A:$Q,10,FALSE())</f>
        <v>0</v>
      </c>
      <c r="D6" s="44">
        <f>VLOOKUP($A6,Zakázka!$A:$Q,12,FALSE())</f>
        <v>2.9448160000000003</v>
      </c>
      <c r="E6" s="43">
        <f>VLOOKUP($A6,Zakázka!$A:$Q,16,FALSE())</f>
        <v>0</v>
      </c>
      <c r="F6" s="43">
        <f>VLOOKUP($A6,Zakázka!$A:$Q,17,FALSE())</f>
        <v>0</v>
      </c>
      <c r="G6" s="9"/>
      <c r="H6" s="36"/>
    </row>
    <row r="7" spans="1:8" outlineLevel="1" x14ac:dyDescent="0.2">
      <c r="A7" s="45" t="s">
        <v>22</v>
      </c>
      <c r="B7" s="46" t="s">
        <v>161</v>
      </c>
      <c r="C7" s="47">
        <f>VLOOKUP($A7,Zakázka!$A:$Q,10,FALSE())</f>
        <v>0</v>
      </c>
      <c r="D7" s="48">
        <f>VLOOKUP($A7,Zakázka!$A:$Q,12,FALSE())</f>
        <v>2.9448160000000003</v>
      </c>
      <c r="E7" s="47">
        <f>VLOOKUP($A7,Zakázka!$A:$Q,16,FALSE())</f>
        <v>0</v>
      </c>
      <c r="F7" s="47">
        <f>VLOOKUP($A7,Zakázka!$A:$Q,17,FALSE())</f>
        <v>0</v>
      </c>
      <c r="G7" s="9"/>
      <c r="H7" s="36"/>
    </row>
    <row r="8" spans="1:8" outlineLevel="2" x14ac:dyDescent="0.2">
      <c r="A8" s="49" t="s">
        <v>23</v>
      </c>
      <c r="B8" s="50" t="s">
        <v>24</v>
      </c>
      <c r="C8" s="51">
        <f>VLOOKUP($A8,Zakázka!$A:$Q,10,FALSE())</f>
        <v>0</v>
      </c>
      <c r="D8" s="52">
        <f>VLOOKUP($A8,Zakázka!$A:$Q,12,FALSE())</f>
        <v>0</v>
      </c>
      <c r="E8" s="51">
        <f>VLOOKUP($A8,Zakázka!$A:$Q,16,FALSE())</f>
        <v>0</v>
      </c>
      <c r="F8" s="51">
        <f>VLOOKUP($A8,Zakázka!$A:$Q,17,FALSE())</f>
        <v>0</v>
      </c>
      <c r="G8" s="9"/>
      <c r="H8" s="36"/>
    </row>
    <row r="9" spans="1:8" outlineLevel="2" x14ac:dyDescent="0.2">
      <c r="A9" s="49" t="s">
        <v>25</v>
      </c>
      <c r="B9" s="50" t="s">
        <v>26</v>
      </c>
      <c r="C9" s="51">
        <f>VLOOKUP($A9,Zakázka!$A:$Q,10,FALSE())</f>
        <v>0</v>
      </c>
      <c r="D9" s="52">
        <f>VLOOKUP($A9,Zakázka!$A:$Q,12,FALSE())</f>
        <v>0</v>
      </c>
      <c r="E9" s="51">
        <f>VLOOKUP($A9,Zakázka!$A:$Q,16,FALSE())</f>
        <v>0</v>
      </c>
      <c r="F9" s="51">
        <f>VLOOKUP($A9,Zakázka!$A:$Q,17,FALSE())</f>
        <v>0</v>
      </c>
      <c r="G9" s="9"/>
      <c r="H9" s="36"/>
    </row>
    <row r="10" spans="1:8" outlineLevel="2" x14ac:dyDescent="0.2">
      <c r="A10" s="49" t="s">
        <v>27</v>
      </c>
      <c r="B10" s="50" t="s">
        <v>28</v>
      </c>
      <c r="C10" s="51">
        <f>VLOOKUP($A10,Zakázka!$A:$Q,10,FALSE())</f>
        <v>0</v>
      </c>
      <c r="D10" s="52">
        <f>VLOOKUP($A10,Zakázka!$A:$Q,12,FALSE())</f>
        <v>2.4572800000000004</v>
      </c>
      <c r="E10" s="51">
        <f>VLOOKUP($A10,Zakázka!$A:$Q,16,FALSE())</f>
        <v>0</v>
      </c>
      <c r="F10" s="51">
        <f>VLOOKUP($A10,Zakázka!$A:$Q,17,FALSE())</f>
        <v>0</v>
      </c>
      <c r="G10" s="9"/>
      <c r="H10" s="36"/>
    </row>
    <row r="11" spans="1:8" outlineLevel="2" x14ac:dyDescent="0.2">
      <c r="A11" s="49" t="s">
        <v>29</v>
      </c>
      <c r="B11" s="50" t="s">
        <v>30</v>
      </c>
      <c r="C11" s="51">
        <f>VLOOKUP($A11,Zakázka!$A:$Q,10,FALSE())</f>
        <v>0</v>
      </c>
      <c r="D11" s="52">
        <f>VLOOKUP($A11,Zakázka!$A:$Q,12,FALSE())</f>
        <v>0.48753600000000002</v>
      </c>
      <c r="E11" s="51">
        <f>VLOOKUP($A11,Zakázka!$A:$Q,16,FALSE())</f>
        <v>0</v>
      </c>
      <c r="F11" s="51">
        <f>VLOOKUP($A11,Zakázka!$A:$Q,17,FALSE())</f>
        <v>0</v>
      </c>
      <c r="G11" s="9"/>
      <c r="H11" s="36"/>
    </row>
    <row r="12" spans="1:8" outlineLevel="2" x14ac:dyDescent="0.2">
      <c r="A12" s="49" t="s">
        <v>31</v>
      </c>
      <c r="B12" s="50" t="s">
        <v>32</v>
      </c>
      <c r="C12" s="51">
        <f>VLOOKUP($A12,Zakázka!$A:$Q,10,FALSE())</f>
        <v>0</v>
      </c>
      <c r="D12" s="52">
        <f>VLOOKUP($A12,Zakázka!$A:$Q,12,FALSE())</f>
        <v>0</v>
      </c>
      <c r="E12" s="51">
        <f>VLOOKUP($A12,Zakázka!$A:$Q,16,FALSE())</f>
        <v>0</v>
      </c>
      <c r="F12" s="51">
        <f>VLOOKUP($A12,Zakázka!$A:$Q,17,FALSE())</f>
        <v>0</v>
      </c>
      <c r="G12" s="9"/>
      <c r="H12" s="36"/>
    </row>
    <row r="13" spans="1:8" outlineLevel="2" x14ac:dyDescent="0.2">
      <c r="A13" s="49" t="s">
        <v>33</v>
      </c>
      <c r="B13" s="50" t="s">
        <v>34</v>
      </c>
      <c r="C13" s="51">
        <f>VLOOKUP($A13,Zakázka!$A:$Q,10,FALSE())</f>
        <v>0</v>
      </c>
      <c r="D13" s="52">
        <f>VLOOKUP($A13,Zakázka!$A:$Q,12,FALSE())</f>
        <v>0</v>
      </c>
      <c r="E13" s="51">
        <f>VLOOKUP($A13,Zakázka!$A:$Q,16,FALSE())</f>
        <v>0</v>
      </c>
      <c r="F13" s="51">
        <f>VLOOKUP($A13,Zakázka!$A:$Q,17,FALSE())</f>
        <v>0</v>
      </c>
      <c r="G13" s="9"/>
      <c r="H13" s="36"/>
    </row>
    <row r="14" spans="1:8" ht="7.5" customHeight="1" x14ac:dyDescent="0.2">
      <c r="A14" s="53"/>
      <c r="B14" s="54"/>
      <c r="C14" s="55"/>
      <c r="D14" s="56"/>
      <c r="E14" s="55"/>
      <c r="F14" s="55"/>
      <c r="G14" s="36"/>
    </row>
    <row r="15" spans="1:8" x14ac:dyDescent="0.2">
      <c r="A15" s="27"/>
      <c r="B15" s="57" t="s">
        <v>35</v>
      </c>
      <c r="C15" s="58">
        <f>SUMIF(GROUP_ID,"",ITEM_PRICES)</f>
        <v>0</v>
      </c>
      <c r="D15" s="59"/>
      <c r="E15" s="60"/>
      <c r="F15" s="60"/>
      <c r="G15" s="9"/>
      <c r="H15" s="36"/>
    </row>
    <row r="16" spans="1:8" x14ac:dyDescent="0.2">
      <c r="A16" s="27"/>
      <c r="B16" s="57" t="s">
        <v>19</v>
      </c>
      <c r="C16" s="58">
        <f ca="1">SUM(C17:C18)</f>
        <v>0</v>
      </c>
      <c r="D16" s="59"/>
      <c r="E16" s="60"/>
      <c r="F16" s="60"/>
      <c r="G16" s="9"/>
      <c r="H16" s="36"/>
    </row>
    <row r="17" spans="1:8" x14ac:dyDescent="0.2">
      <c r="A17" s="18"/>
      <c r="B17" s="61" t="str">
        <f ca="1">INDIRECT(ADDRESS(10,1,,,"Krycí List"))</f>
        <v/>
      </c>
      <c r="C17" s="62" t="str">
        <f ca="1">INDIRECT(ADDRESS(13,1,,,"Krycí List"))</f>
        <v/>
      </c>
      <c r="D17" s="63"/>
      <c r="E17" s="64"/>
      <c r="F17" s="64"/>
      <c r="G17" s="9"/>
      <c r="H17" s="36"/>
    </row>
    <row r="18" spans="1:8" x14ac:dyDescent="0.2">
      <c r="A18" s="18"/>
      <c r="B18" s="65" t="str">
        <f ca="1">INDIRECT(ADDRESS(11,1,,,"Krycí List"))</f>
        <v/>
      </c>
      <c r="C18" s="66" t="str">
        <f ca="1">INDIRECT(ADDRESS(14,1,,,"Krycí List"))</f>
        <v/>
      </c>
      <c r="D18" s="67"/>
      <c r="E18" s="68"/>
      <c r="F18" s="68"/>
      <c r="G18" s="9"/>
      <c r="H18" s="36"/>
    </row>
    <row r="19" spans="1:8" x14ac:dyDescent="0.2">
      <c r="A19" s="27"/>
      <c r="B19" s="57" t="s">
        <v>36</v>
      </c>
      <c r="C19" s="58">
        <f ca="1">C15+C16</f>
        <v>0</v>
      </c>
      <c r="D19" s="59"/>
      <c r="E19" s="60"/>
      <c r="F19" s="60"/>
      <c r="G19" s="9"/>
      <c r="H19" s="36"/>
    </row>
    <row r="20" spans="1:8" x14ac:dyDescent="0.2">
      <c r="B20" s="33"/>
      <c r="C20" s="31"/>
      <c r="D20" s="32"/>
      <c r="E20" s="31"/>
      <c r="F20" s="31"/>
    </row>
    <row r="21" spans="1:8" x14ac:dyDescent="0.2">
      <c r="B21" s="9"/>
      <c r="C21" s="36"/>
      <c r="D21" s="9"/>
      <c r="E21" s="36"/>
      <c r="F21" s="36"/>
    </row>
  </sheetData>
  <pageMargins left="0.70833333333333304" right="0.70833333333333304" top="0.64861111111111103" bottom="0.78749999999999998" header="0.51180555555555496" footer="0.31527777777777799"/>
  <pageSetup paperSize="9" fitToHeight="0" pageOrder="overThenDown" orientation="portrait" horizontalDpi="300" verticalDpi="300"/>
  <headerFooter>
    <oddFooter>&amp;L&amp;8Vytvořeno systémem euroCALC4&amp;C&amp;P/&amp;N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0"/>
  <sheetViews>
    <sheetView tabSelected="1" zoomScaleNormal="100" workbookViewId="0">
      <pane ySplit="4" topLeftCell="A5" activePane="bottomLeft" state="frozen"/>
      <selection pane="bottomLeft" activeCell="F61" sqref="F61"/>
    </sheetView>
  </sheetViews>
  <sheetFormatPr defaultColWidth="9.140625" defaultRowHeight="12.75" outlineLevelRow="4" x14ac:dyDescent="0.2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customWidth="1"/>
    <col min="5" max="5" width="14.7109375" style="1" customWidth="1"/>
    <col min="6" max="6" width="72.7109375" style="1" customWidth="1"/>
    <col min="7" max="7" width="4.7109375" style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15.7109375" style="1" hidden="1" customWidth="1"/>
    <col min="18" max="18" width="38.7109375" style="1" customWidth="1"/>
    <col min="19" max="22" width="9.140625" style="1"/>
    <col min="23" max="23" width="5.5703125" style="1" customWidth="1"/>
    <col min="24" max="1024" width="9.140625" style="1"/>
  </cols>
  <sheetData>
    <row r="1" spans="1:22" ht="15.75" x14ac:dyDescent="0.2">
      <c r="F1" s="11" t="s">
        <v>164</v>
      </c>
    </row>
    <row r="2" spans="1:22" ht="15.75" x14ac:dyDescent="0.2">
      <c r="B2" s="69"/>
      <c r="C2" s="69"/>
      <c r="D2" s="33"/>
      <c r="E2" s="33"/>
      <c r="F2" s="11" t="s">
        <v>15</v>
      </c>
      <c r="G2" s="33"/>
      <c r="H2" s="32"/>
      <c r="I2" s="70"/>
      <c r="J2" s="31"/>
      <c r="K2" s="32"/>
      <c r="L2" s="32"/>
      <c r="M2" s="32"/>
      <c r="N2" s="32"/>
      <c r="O2" s="31"/>
      <c r="P2" s="31"/>
      <c r="Q2" s="31"/>
      <c r="S2" s="2"/>
      <c r="V2" s="71"/>
    </row>
    <row r="3" spans="1:22" ht="7.5" customHeight="1" x14ac:dyDescent="0.2">
      <c r="A3" s="9"/>
      <c r="B3" s="72"/>
      <c r="C3" s="69"/>
      <c r="D3" s="73"/>
      <c r="E3" s="33"/>
      <c r="F3" s="33"/>
      <c r="G3" s="33"/>
      <c r="H3" s="32"/>
      <c r="I3" s="70"/>
      <c r="J3" s="31"/>
      <c r="K3" s="34"/>
      <c r="L3" s="34"/>
      <c r="M3" s="34"/>
      <c r="N3" s="34"/>
      <c r="O3" s="35"/>
      <c r="P3" s="35"/>
      <c r="Q3" s="35"/>
      <c r="R3" s="36"/>
    </row>
    <row r="4" spans="1:22" x14ac:dyDescent="0.2">
      <c r="A4" s="37"/>
      <c r="B4" s="74"/>
      <c r="C4" s="74" t="s">
        <v>37</v>
      </c>
      <c r="D4" s="38" t="s">
        <v>38</v>
      </c>
      <c r="E4" s="38" t="s">
        <v>39</v>
      </c>
      <c r="F4" s="38" t="s">
        <v>16</v>
      </c>
      <c r="G4" s="38" t="s">
        <v>40</v>
      </c>
      <c r="H4" s="40" t="s">
        <v>41</v>
      </c>
      <c r="I4" s="75" t="s">
        <v>42</v>
      </c>
      <c r="J4" s="39" t="s">
        <v>17</v>
      </c>
      <c r="K4" s="40" t="s">
        <v>43</v>
      </c>
      <c r="L4" s="40" t="s">
        <v>18</v>
      </c>
      <c r="M4" s="40" t="s">
        <v>44</v>
      </c>
      <c r="N4" s="40" t="s">
        <v>45</v>
      </c>
      <c r="O4" s="39" t="s">
        <v>46</v>
      </c>
      <c r="P4" s="39" t="s">
        <v>19</v>
      </c>
      <c r="Q4" s="39" t="s">
        <v>20</v>
      </c>
      <c r="R4" s="9"/>
      <c r="S4" s="36"/>
    </row>
    <row r="5" spans="1:22" ht="7.5" customHeight="1" x14ac:dyDescent="0.2">
      <c r="B5" s="69"/>
      <c r="C5" s="69"/>
      <c r="D5" s="33"/>
      <c r="E5" s="33"/>
      <c r="F5" s="33"/>
      <c r="G5" s="33"/>
      <c r="H5" s="32"/>
      <c r="I5" s="70"/>
      <c r="J5" s="31"/>
      <c r="K5" s="32"/>
      <c r="L5" s="32"/>
      <c r="M5" s="32"/>
      <c r="N5" s="32"/>
      <c r="O5" s="31"/>
      <c r="P5" s="31"/>
      <c r="Q5" s="31"/>
      <c r="R5" s="36"/>
    </row>
    <row r="6" spans="1:22" x14ac:dyDescent="0.2">
      <c r="A6" s="41" t="s">
        <v>21</v>
      </c>
      <c r="B6" s="76">
        <v>1</v>
      </c>
      <c r="C6" s="77"/>
      <c r="D6" s="78" t="s">
        <v>47</v>
      </c>
      <c r="E6" s="78"/>
      <c r="F6" s="42" t="s">
        <v>162</v>
      </c>
      <c r="G6" s="78"/>
      <c r="H6" s="79"/>
      <c r="I6" s="80"/>
      <c r="J6" s="43">
        <f>SUBTOTAL(9,J7:J70)</f>
        <v>0</v>
      </c>
      <c r="K6" s="79"/>
      <c r="L6" s="44">
        <f>SUBTOTAL(9,L7:L70)</f>
        <v>2.9448160000000003</v>
      </c>
      <c r="M6" s="79"/>
      <c r="N6" s="44">
        <f>SUBTOTAL(9,N7:N70)</f>
        <v>2.7171000000000003</v>
      </c>
      <c r="O6" s="81"/>
      <c r="P6" s="43">
        <f>SUBTOTAL(9,P7:P70)</f>
        <v>0</v>
      </c>
      <c r="Q6" s="43">
        <f>SUBTOTAL(9,Q7:Q70)</f>
        <v>0</v>
      </c>
      <c r="R6" s="9"/>
      <c r="S6" s="36"/>
      <c r="T6" s="36"/>
    </row>
    <row r="7" spans="1:22" outlineLevel="1" x14ac:dyDescent="0.2">
      <c r="A7" s="45" t="s">
        <v>22</v>
      </c>
      <c r="B7" s="82">
        <v>2</v>
      </c>
      <c r="C7" s="83"/>
      <c r="D7" s="84" t="s">
        <v>48</v>
      </c>
      <c r="E7" s="84"/>
      <c r="F7" s="85" t="s">
        <v>161</v>
      </c>
      <c r="G7" s="84"/>
      <c r="H7" s="86"/>
      <c r="I7" s="87"/>
      <c r="J7" s="47">
        <f>SUBTOTAL(9,J8:J69)</f>
        <v>0</v>
      </c>
      <c r="K7" s="86"/>
      <c r="L7" s="48">
        <f>SUBTOTAL(9,L8:L69)</f>
        <v>2.9448160000000003</v>
      </c>
      <c r="M7" s="86"/>
      <c r="N7" s="48">
        <f>SUBTOTAL(9,N8:N69)</f>
        <v>2.7171000000000003</v>
      </c>
      <c r="O7" s="88"/>
      <c r="P7" s="47">
        <f>SUBTOTAL(9,P8:P69)</f>
        <v>0</v>
      </c>
      <c r="Q7" s="47">
        <f>SUBTOTAL(9,Q8:Q69)</f>
        <v>0</v>
      </c>
      <c r="R7" s="9"/>
      <c r="S7" s="36"/>
      <c r="T7" s="36"/>
    </row>
    <row r="8" spans="1:22" outlineLevel="2" x14ac:dyDescent="0.2">
      <c r="A8" s="49" t="s">
        <v>23</v>
      </c>
      <c r="B8" s="89">
        <v>3</v>
      </c>
      <c r="C8" s="90"/>
      <c r="D8" s="91" t="s">
        <v>49</v>
      </c>
      <c r="E8" s="91"/>
      <c r="F8" s="92" t="s">
        <v>24</v>
      </c>
      <c r="G8" s="91"/>
      <c r="H8" s="93"/>
      <c r="I8" s="94"/>
      <c r="J8" s="51">
        <f>SUBTOTAL(9,J9:J14)</f>
        <v>0</v>
      </c>
      <c r="K8" s="93"/>
      <c r="L8" s="52">
        <f>SUBTOTAL(9,L9:L14)</f>
        <v>0</v>
      </c>
      <c r="M8" s="93"/>
      <c r="N8" s="52">
        <f>SUBTOTAL(9,N9:N14)</f>
        <v>0</v>
      </c>
      <c r="O8" s="95"/>
      <c r="P8" s="51">
        <f>SUBTOTAL(9,P9:P14)</f>
        <v>0</v>
      </c>
      <c r="Q8" s="51">
        <f>SUBTOTAL(9,Q9:Q14)</f>
        <v>0</v>
      </c>
      <c r="R8" s="9"/>
      <c r="S8" s="36"/>
      <c r="T8" s="36"/>
    </row>
    <row r="9" spans="1:22" outlineLevel="3" x14ac:dyDescent="0.2">
      <c r="A9" s="3"/>
      <c r="B9" s="96"/>
      <c r="C9" s="97">
        <v>26</v>
      </c>
      <c r="D9" s="98" t="s">
        <v>50</v>
      </c>
      <c r="E9" s="99" t="s">
        <v>51</v>
      </c>
      <c r="F9" s="100" t="s">
        <v>52</v>
      </c>
      <c r="G9" s="98" t="s">
        <v>53</v>
      </c>
      <c r="H9" s="101">
        <v>120</v>
      </c>
      <c r="I9" s="102">
        <v>0</v>
      </c>
      <c r="J9" s="103">
        <f>H9*I9</f>
        <v>0</v>
      </c>
      <c r="K9" s="101"/>
      <c r="L9" s="101">
        <f>H9*K9</f>
        <v>0</v>
      </c>
      <c r="M9" s="101"/>
      <c r="N9" s="101">
        <f>H9*M9</f>
        <v>0</v>
      </c>
      <c r="O9" s="103">
        <v>21</v>
      </c>
      <c r="P9" s="103">
        <f>J9*(O9/100)</f>
        <v>0</v>
      </c>
      <c r="Q9" s="103">
        <f>J9+P9</f>
        <v>0</v>
      </c>
      <c r="R9" s="36"/>
      <c r="S9" s="36"/>
      <c r="T9" s="36"/>
    </row>
    <row r="10" spans="1:22" outlineLevel="3" x14ac:dyDescent="0.2">
      <c r="A10" s="3"/>
      <c r="B10" s="96"/>
      <c r="C10" s="97">
        <v>90</v>
      </c>
      <c r="D10" s="98" t="s">
        <v>50</v>
      </c>
      <c r="E10" s="99" t="s">
        <v>54</v>
      </c>
      <c r="F10" s="100" t="s">
        <v>55</v>
      </c>
      <c r="G10" s="98" t="s">
        <v>53</v>
      </c>
      <c r="H10" s="101">
        <v>120</v>
      </c>
      <c r="I10" s="102">
        <v>0</v>
      </c>
      <c r="J10" s="103">
        <f>H10*I10</f>
        <v>0</v>
      </c>
      <c r="K10" s="101"/>
      <c r="L10" s="101">
        <f>H10*K10</f>
        <v>0</v>
      </c>
      <c r="M10" s="101"/>
      <c r="N10" s="101">
        <f>H10*M10</f>
        <v>0</v>
      </c>
      <c r="O10" s="103">
        <v>21</v>
      </c>
      <c r="P10" s="103">
        <f>J10*(O10/100)</f>
        <v>0</v>
      </c>
      <c r="Q10" s="103">
        <f>J10+P10</f>
        <v>0</v>
      </c>
      <c r="R10" s="36"/>
      <c r="S10" s="36"/>
      <c r="T10" s="36"/>
    </row>
    <row r="11" spans="1:22" outlineLevel="3" x14ac:dyDescent="0.2">
      <c r="A11" s="3"/>
      <c r="B11" s="96"/>
      <c r="C11" s="97">
        <v>192</v>
      </c>
      <c r="D11" s="98" t="s">
        <v>56</v>
      </c>
      <c r="E11" s="99" t="s">
        <v>57</v>
      </c>
      <c r="F11" s="100" t="s">
        <v>58</v>
      </c>
      <c r="G11" s="98" t="s">
        <v>59</v>
      </c>
      <c r="H11" s="101">
        <v>1</v>
      </c>
      <c r="I11" s="102">
        <v>0</v>
      </c>
      <c r="J11" s="103">
        <f>H11*I11</f>
        <v>0</v>
      </c>
      <c r="K11" s="101"/>
      <c r="L11" s="101">
        <f>H11*K11</f>
        <v>0</v>
      </c>
      <c r="M11" s="101"/>
      <c r="N11" s="101">
        <f>H11*M11</f>
        <v>0</v>
      </c>
      <c r="O11" s="103">
        <v>21</v>
      </c>
      <c r="P11" s="103">
        <f>J11*(O11/100)</f>
        <v>0</v>
      </c>
      <c r="Q11" s="103">
        <f>J11+P11</f>
        <v>0</v>
      </c>
      <c r="R11" s="36"/>
      <c r="S11" s="36"/>
      <c r="T11" s="36"/>
    </row>
    <row r="12" spans="1:22" outlineLevel="3" x14ac:dyDescent="0.2">
      <c r="A12" s="3"/>
      <c r="B12" s="96"/>
      <c r="C12" s="97">
        <v>200</v>
      </c>
      <c r="D12" s="98" t="s">
        <v>50</v>
      </c>
      <c r="E12" s="99" t="s">
        <v>60</v>
      </c>
      <c r="F12" s="100" t="s">
        <v>61</v>
      </c>
      <c r="G12" s="98" t="s">
        <v>53</v>
      </c>
      <c r="H12" s="101">
        <v>120</v>
      </c>
      <c r="I12" s="102">
        <v>0</v>
      </c>
      <c r="J12" s="103">
        <f>H12*I12</f>
        <v>0</v>
      </c>
      <c r="K12" s="101"/>
      <c r="L12" s="101">
        <f>H12*K12</f>
        <v>0</v>
      </c>
      <c r="M12" s="101"/>
      <c r="N12" s="101">
        <f>H12*M12</f>
        <v>0</v>
      </c>
      <c r="O12" s="103">
        <v>21</v>
      </c>
      <c r="P12" s="103">
        <f>J12*(O12/100)</f>
        <v>0</v>
      </c>
      <c r="Q12" s="103">
        <f>J12+P12</f>
        <v>0</v>
      </c>
      <c r="R12" s="36"/>
      <c r="S12" s="36"/>
      <c r="T12" s="36"/>
    </row>
    <row r="13" spans="1:22" outlineLevel="3" x14ac:dyDescent="0.2">
      <c r="A13" s="3"/>
      <c r="B13" s="96"/>
      <c r="C13" s="97">
        <v>201</v>
      </c>
      <c r="D13" s="98" t="s">
        <v>50</v>
      </c>
      <c r="E13" s="99" t="s">
        <v>62</v>
      </c>
      <c r="F13" s="100" t="s">
        <v>63</v>
      </c>
      <c r="G13" s="98" t="s">
        <v>53</v>
      </c>
      <c r="H13" s="101">
        <v>120</v>
      </c>
      <c r="I13" s="102">
        <v>0</v>
      </c>
      <c r="J13" s="103">
        <f>H13*I13</f>
        <v>0</v>
      </c>
      <c r="K13" s="101"/>
      <c r="L13" s="101">
        <f>H13*K13</f>
        <v>0</v>
      </c>
      <c r="M13" s="101"/>
      <c r="N13" s="101">
        <f>H13*M13</f>
        <v>0</v>
      </c>
      <c r="O13" s="103">
        <v>21</v>
      </c>
      <c r="P13" s="103">
        <f>J13*(O13/100)</f>
        <v>0</v>
      </c>
      <c r="Q13" s="103">
        <f>J13+P13</f>
        <v>0</v>
      </c>
      <c r="R13" s="36"/>
      <c r="S13" s="36"/>
      <c r="T13" s="36"/>
    </row>
    <row r="14" spans="1:22" outlineLevel="3" x14ac:dyDescent="0.2">
      <c r="B14" s="9"/>
      <c r="C14" s="9"/>
      <c r="D14" s="9"/>
      <c r="E14" s="9"/>
      <c r="F14" s="9"/>
      <c r="G14" s="9"/>
      <c r="H14" s="9"/>
      <c r="I14" s="36"/>
      <c r="J14" s="36"/>
      <c r="K14" s="9"/>
      <c r="L14" s="9"/>
      <c r="M14" s="9"/>
      <c r="N14" s="9"/>
      <c r="O14" s="9"/>
      <c r="P14" s="36"/>
      <c r="Q14" s="36"/>
    </row>
    <row r="15" spans="1:22" outlineLevel="2" x14ac:dyDescent="0.2">
      <c r="A15" s="49" t="s">
        <v>25</v>
      </c>
      <c r="B15" s="89">
        <v>3</v>
      </c>
      <c r="C15" s="90"/>
      <c r="D15" s="91" t="s">
        <v>49</v>
      </c>
      <c r="E15" s="91"/>
      <c r="F15" s="92" t="s">
        <v>26</v>
      </c>
      <c r="G15" s="91"/>
      <c r="H15" s="93"/>
      <c r="I15" s="94"/>
      <c r="J15" s="51">
        <f>SUBTOTAL(9,J16:J17)</f>
        <v>0</v>
      </c>
      <c r="K15" s="93"/>
      <c r="L15" s="52">
        <f>SUBTOTAL(9,L16:L17)</f>
        <v>0</v>
      </c>
      <c r="M15" s="93"/>
      <c r="N15" s="52">
        <f>SUBTOTAL(9,N16:N17)</f>
        <v>0</v>
      </c>
      <c r="O15" s="95"/>
      <c r="P15" s="51">
        <f>SUBTOTAL(9,P16:P17)</f>
        <v>0</v>
      </c>
      <c r="Q15" s="51">
        <f>SUBTOTAL(9,Q16:Q17)</f>
        <v>0</v>
      </c>
      <c r="R15" s="9"/>
      <c r="S15" s="36"/>
      <c r="T15" s="36"/>
    </row>
    <row r="16" spans="1:22" outlineLevel="3" x14ac:dyDescent="0.2">
      <c r="A16" s="3"/>
      <c r="B16" s="96"/>
      <c r="C16" s="97">
        <v>11</v>
      </c>
      <c r="D16" s="98" t="s">
        <v>50</v>
      </c>
      <c r="E16" s="99" t="s">
        <v>64</v>
      </c>
      <c r="F16" s="100" t="s">
        <v>65</v>
      </c>
      <c r="G16" s="98" t="s">
        <v>66</v>
      </c>
      <c r="H16" s="101">
        <v>1</v>
      </c>
      <c r="I16" s="102">
        <v>0</v>
      </c>
      <c r="J16" s="103">
        <f>H16*I16</f>
        <v>0</v>
      </c>
      <c r="K16" s="101"/>
      <c r="L16" s="101">
        <f>H16*K16</f>
        <v>0</v>
      </c>
      <c r="M16" s="101"/>
      <c r="N16" s="101">
        <f>H16*M16</f>
        <v>0</v>
      </c>
      <c r="O16" s="103">
        <v>21</v>
      </c>
      <c r="P16" s="103">
        <f>J16*(O16/100)</f>
        <v>0</v>
      </c>
      <c r="Q16" s="103">
        <f>J16+P16</f>
        <v>0</v>
      </c>
      <c r="R16" s="36"/>
      <c r="S16" s="36"/>
      <c r="T16" s="36"/>
    </row>
    <row r="17" spans="1:20" outlineLevel="3" x14ac:dyDescent="0.2">
      <c r="B17" s="9"/>
      <c r="C17" s="9"/>
      <c r="D17" s="9"/>
      <c r="E17" s="9"/>
      <c r="F17" s="9"/>
      <c r="G17" s="9"/>
      <c r="H17" s="9"/>
      <c r="I17" s="36"/>
      <c r="J17" s="36"/>
      <c r="K17" s="9"/>
      <c r="L17" s="9"/>
      <c r="M17" s="9"/>
      <c r="N17" s="9"/>
      <c r="O17" s="9"/>
      <c r="P17" s="36"/>
      <c r="Q17" s="36"/>
    </row>
    <row r="18" spans="1:20" outlineLevel="2" x14ac:dyDescent="0.2">
      <c r="A18" s="49" t="s">
        <v>27</v>
      </c>
      <c r="B18" s="89">
        <v>3</v>
      </c>
      <c r="C18" s="90"/>
      <c r="D18" s="91" t="s">
        <v>49</v>
      </c>
      <c r="E18" s="91"/>
      <c r="F18" s="92" t="s">
        <v>28</v>
      </c>
      <c r="G18" s="91"/>
      <c r="H18" s="93"/>
      <c r="I18" s="94"/>
      <c r="J18" s="51">
        <f>SUBTOTAL(9,J19:J29)</f>
        <v>0</v>
      </c>
      <c r="K18" s="93"/>
      <c r="L18" s="52">
        <f>SUBTOTAL(9,L19:L29)</f>
        <v>2.4572800000000004</v>
      </c>
      <c r="M18" s="93"/>
      <c r="N18" s="52">
        <f>SUBTOTAL(9,N19:N29)</f>
        <v>0</v>
      </c>
      <c r="O18" s="95"/>
      <c r="P18" s="51">
        <f>SUBTOTAL(9,P19:P29)</f>
        <v>0</v>
      </c>
      <c r="Q18" s="51">
        <f>SUBTOTAL(9,Q19:Q29)</f>
        <v>0</v>
      </c>
      <c r="R18" s="9"/>
      <c r="S18" s="36"/>
      <c r="T18" s="36"/>
    </row>
    <row r="19" spans="1:20" outlineLevel="3" x14ac:dyDescent="0.2">
      <c r="A19" s="3"/>
      <c r="B19" s="96"/>
      <c r="C19" s="97">
        <v>6</v>
      </c>
      <c r="D19" s="98" t="s">
        <v>50</v>
      </c>
      <c r="E19" s="99" t="s">
        <v>67</v>
      </c>
      <c r="F19" s="100" t="s">
        <v>68</v>
      </c>
      <c r="G19" s="98" t="s">
        <v>69</v>
      </c>
      <c r="H19" s="101">
        <v>192</v>
      </c>
      <c r="I19" s="102">
        <v>0</v>
      </c>
      <c r="J19" s="103">
        <f>H19*I19</f>
        <v>0</v>
      </c>
      <c r="K19" s="101">
        <v>2.0000000000000002E-5</v>
      </c>
      <c r="L19" s="101">
        <f>H19*K19</f>
        <v>3.8400000000000005E-3</v>
      </c>
      <c r="M19" s="101"/>
      <c r="N19" s="101">
        <f>H19*M19</f>
        <v>0</v>
      </c>
      <c r="O19" s="103">
        <v>21</v>
      </c>
      <c r="P19" s="103">
        <f>J19*(O19/100)</f>
        <v>0</v>
      </c>
      <c r="Q19" s="103">
        <f>J19+P19</f>
        <v>0</v>
      </c>
      <c r="R19" s="36"/>
      <c r="S19" s="36"/>
      <c r="T19" s="36"/>
    </row>
    <row r="20" spans="1:20" outlineLevel="3" x14ac:dyDescent="0.2">
      <c r="A20" s="3"/>
      <c r="B20" s="96"/>
      <c r="C20" s="97">
        <v>7</v>
      </c>
      <c r="D20" s="98" t="s">
        <v>50</v>
      </c>
      <c r="E20" s="99" t="s">
        <v>70</v>
      </c>
      <c r="F20" s="100" t="s">
        <v>71</v>
      </c>
      <c r="G20" s="98" t="s">
        <v>72</v>
      </c>
      <c r="H20" s="101">
        <v>1.5</v>
      </c>
      <c r="I20" s="102">
        <v>0</v>
      </c>
      <c r="J20" s="103">
        <f>H20*I20</f>
        <v>0</v>
      </c>
      <c r="K20" s="101"/>
      <c r="L20" s="101">
        <f>H20*K20</f>
        <v>0</v>
      </c>
      <c r="M20" s="101"/>
      <c r="N20" s="101">
        <f>H20*M20</f>
        <v>0</v>
      </c>
      <c r="O20" s="103">
        <v>21</v>
      </c>
      <c r="P20" s="103">
        <f>J20*(O20/100)</f>
        <v>0</v>
      </c>
      <c r="Q20" s="103">
        <f>J20+P20</f>
        <v>0</v>
      </c>
      <c r="R20" s="36"/>
      <c r="S20" s="36"/>
      <c r="T20" s="36"/>
    </row>
    <row r="21" spans="1:20" outlineLevel="3" x14ac:dyDescent="0.2">
      <c r="A21" s="3"/>
      <c r="B21" s="96"/>
      <c r="C21" s="97">
        <v>7</v>
      </c>
      <c r="D21" s="98" t="s">
        <v>73</v>
      </c>
      <c r="E21" s="99" t="s">
        <v>74</v>
      </c>
      <c r="F21" s="100" t="s">
        <v>75</v>
      </c>
      <c r="G21" s="98" t="s">
        <v>76</v>
      </c>
      <c r="H21" s="101">
        <v>0.46079999999999999</v>
      </c>
      <c r="I21" s="102">
        <v>0</v>
      </c>
      <c r="J21" s="103">
        <f>H21*I21</f>
        <v>0</v>
      </c>
      <c r="K21" s="101">
        <v>0.55000000000000004</v>
      </c>
      <c r="L21" s="101">
        <f>H21*K21</f>
        <v>0.25344</v>
      </c>
      <c r="M21" s="101"/>
      <c r="N21" s="101">
        <f>H21*M21</f>
        <v>0</v>
      </c>
      <c r="O21" s="103">
        <v>21</v>
      </c>
      <c r="P21" s="103">
        <f>J21*(O21/100)</f>
        <v>0</v>
      </c>
      <c r="Q21" s="103">
        <f>J21+P21</f>
        <v>0</v>
      </c>
      <c r="R21" s="36"/>
      <c r="S21" s="36"/>
      <c r="T21" s="36"/>
    </row>
    <row r="22" spans="1:20" outlineLevel="4" x14ac:dyDescent="0.2">
      <c r="A22" s="104"/>
      <c r="B22" s="105"/>
      <c r="C22" s="105"/>
      <c r="D22" s="106"/>
      <c r="E22" s="107" t="s">
        <v>77</v>
      </c>
      <c r="F22" s="108" t="s">
        <v>78</v>
      </c>
      <c r="G22" s="106"/>
      <c r="H22" s="109">
        <v>0.46079999999999999</v>
      </c>
      <c r="I22" s="110"/>
      <c r="J22" s="111"/>
      <c r="K22" s="109"/>
      <c r="L22" s="109"/>
      <c r="M22" s="109"/>
      <c r="N22" s="109"/>
      <c r="O22" s="111"/>
      <c r="P22" s="111"/>
      <c r="Q22" s="111"/>
      <c r="R22" s="9"/>
      <c r="S22" s="36"/>
    </row>
    <row r="23" spans="1:20" ht="7.5" customHeight="1" outlineLevel="4" x14ac:dyDescent="0.2">
      <c r="A23" s="36"/>
      <c r="B23" s="112"/>
      <c r="C23" s="113"/>
      <c r="D23" s="114"/>
      <c r="E23" s="115"/>
      <c r="F23" s="116"/>
      <c r="G23" s="114"/>
      <c r="H23" s="117"/>
      <c r="I23" s="118"/>
      <c r="J23" s="119"/>
      <c r="K23" s="120"/>
      <c r="L23" s="120"/>
      <c r="M23" s="120"/>
      <c r="N23" s="120"/>
      <c r="O23" s="119"/>
      <c r="P23" s="119"/>
      <c r="Q23" s="119"/>
      <c r="R23" s="9"/>
      <c r="S23" s="36"/>
    </row>
    <row r="24" spans="1:20" outlineLevel="3" x14ac:dyDescent="0.2">
      <c r="A24" s="3"/>
      <c r="B24" s="96"/>
      <c r="C24" s="97">
        <v>8</v>
      </c>
      <c r="D24" s="98" t="s">
        <v>79</v>
      </c>
      <c r="E24" s="99" t="s">
        <v>80</v>
      </c>
      <c r="F24" s="100" t="s">
        <v>81</v>
      </c>
      <c r="G24" s="98" t="s">
        <v>59</v>
      </c>
      <c r="H24" s="101">
        <v>4</v>
      </c>
      <c r="I24" s="102">
        <v>0</v>
      </c>
      <c r="J24" s="103">
        <f>H24*I24</f>
        <v>0</v>
      </c>
      <c r="K24" s="101"/>
      <c r="L24" s="101">
        <f>H24*K24</f>
        <v>0</v>
      </c>
      <c r="M24" s="101"/>
      <c r="N24" s="101">
        <f>H24*M24</f>
        <v>0</v>
      </c>
      <c r="O24" s="103">
        <v>21</v>
      </c>
      <c r="P24" s="103">
        <f>J24*(O24/100)</f>
        <v>0</v>
      </c>
      <c r="Q24" s="103">
        <f>J24+P24</f>
        <v>0</v>
      </c>
      <c r="R24" s="36"/>
      <c r="S24" s="36"/>
      <c r="T24" s="36"/>
    </row>
    <row r="25" spans="1:20" outlineLevel="3" x14ac:dyDescent="0.2">
      <c r="A25" s="3"/>
      <c r="B25" s="96"/>
      <c r="C25" s="97">
        <v>10</v>
      </c>
      <c r="D25" s="98" t="s">
        <v>73</v>
      </c>
      <c r="E25" s="99" t="s">
        <v>82</v>
      </c>
      <c r="F25" s="100" t="s">
        <v>83</v>
      </c>
      <c r="G25" s="98" t="s">
        <v>72</v>
      </c>
      <c r="H25" s="101">
        <v>0.5</v>
      </c>
      <c r="I25" s="102">
        <v>0</v>
      </c>
      <c r="J25" s="103">
        <f>H25*I25</f>
        <v>0</v>
      </c>
      <c r="K25" s="101"/>
      <c r="L25" s="101">
        <f>H25*K25</f>
        <v>0</v>
      </c>
      <c r="M25" s="101"/>
      <c r="N25" s="101">
        <f>H25*M25</f>
        <v>0</v>
      </c>
      <c r="O25" s="103">
        <v>21</v>
      </c>
      <c r="P25" s="103">
        <f>J25*(O25/100)</f>
        <v>0</v>
      </c>
      <c r="Q25" s="103">
        <f>J25+P25</f>
        <v>0</v>
      </c>
      <c r="R25" s="36"/>
      <c r="S25" s="36"/>
      <c r="T25" s="36"/>
    </row>
    <row r="26" spans="1:20" outlineLevel="3" x14ac:dyDescent="0.2">
      <c r="A26" s="3"/>
      <c r="B26" s="96"/>
      <c r="C26" s="97">
        <v>37</v>
      </c>
      <c r="D26" s="98" t="s">
        <v>50</v>
      </c>
      <c r="E26" s="99" t="s">
        <v>84</v>
      </c>
      <c r="F26" s="100" t="s">
        <v>85</v>
      </c>
      <c r="G26" s="98" t="s">
        <v>53</v>
      </c>
      <c r="H26" s="101">
        <v>138.5</v>
      </c>
      <c r="I26" s="102">
        <v>0</v>
      </c>
      <c r="J26" s="103">
        <f>H26*I26</f>
        <v>0</v>
      </c>
      <c r="K26" s="101"/>
      <c r="L26" s="101">
        <f>H26*K26</f>
        <v>0</v>
      </c>
      <c r="M26" s="101"/>
      <c r="N26" s="101">
        <f>H26*M26</f>
        <v>0</v>
      </c>
      <c r="O26" s="103">
        <v>21</v>
      </c>
      <c r="P26" s="103">
        <f>J26*(O26/100)</f>
        <v>0</v>
      </c>
      <c r="Q26" s="103">
        <f>J26+P26</f>
        <v>0</v>
      </c>
      <c r="R26" s="36"/>
      <c r="S26" s="36"/>
      <c r="T26" s="36"/>
    </row>
    <row r="27" spans="1:20" outlineLevel="3" x14ac:dyDescent="0.2">
      <c r="A27" s="3"/>
      <c r="B27" s="96"/>
      <c r="C27" s="97">
        <v>39</v>
      </c>
      <c r="D27" s="98" t="s">
        <v>73</v>
      </c>
      <c r="E27" s="99" t="s">
        <v>86</v>
      </c>
      <c r="F27" s="100" t="s">
        <v>87</v>
      </c>
      <c r="G27" s="98" t="s">
        <v>76</v>
      </c>
      <c r="H27" s="101">
        <v>4</v>
      </c>
      <c r="I27" s="102">
        <v>0</v>
      </c>
      <c r="J27" s="103">
        <f>H27*I27</f>
        <v>0</v>
      </c>
      <c r="K27" s="101">
        <v>0.55000000000000004</v>
      </c>
      <c r="L27" s="101">
        <f>H27*K27</f>
        <v>2.2000000000000002</v>
      </c>
      <c r="M27" s="101"/>
      <c r="N27" s="101">
        <f>H27*M27</f>
        <v>0</v>
      </c>
      <c r="O27" s="103">
        <v>21</v>
      </c>
      <c r="P27" s="103">
        <f>J27*(O27/100)</f>
        <v>0</v>
      </c>
      <c r="Q27" s="103">
        <f>J27+P27</f>
        <v>0</v>
      </c>
      <c r="R27" s="36"/>
      <c r="S27" s="36"/>
      <c r="T27" s="36"/>
    </row>
    <row r="28" spans="1:20" outlineLevel="3" x14ac:dyDescent="0.2">
      <c r="A28" s="3"/>
      <c r="B28" s="96"/>
      <c r="C28" s="97">
        <v>186</v>
      </c>
      <c r="D28" s="98" t="s">
        <v>50</v>
      </c>
      <c r="E28" s="99" t="s">
        <v>88</v>
      </c>
      <c r="F28" s="100" t="s">
        <v>89</v>
      </c>
      <c r="G28" s="98" t="s">
        <v>90</v>
      </c>
      <c r="H28" s="101">
        <v>5</v>
      </c>
      <c r="I28" s="102">
        <v>0</v>
      </c>
      <c r="J28" s="103">
        <f>H28*I28</f>
        <v>0</v>
      </c>
      <c r="K28" s="101"/>
      <c r="L28" s="101">
        <f>H28*K28</f>
        <v>0</v>
      </c>
      <c r="M28" s="101"/>
      <c r="N28" s="101">
        <f>H28*M28</f>
        <v>0</v>
      </c>
      <c r="O28" s="103">
        <v>21</v>
      </c>
      <c r="P28" s="103">
        <f>J28*(O28/100)</f>
        <v>0</v>
      </c>
      <c r="Q28" s="103">
        <f>J28+P28</f>
        <v>0</v>
      </c>
      <c r="R28" s="36"/>
      <c r="S28" s="36"/>
      <c r="T28" s="36"/>
    </row>
    <row r="29" spans="1:20" outlineLevel="3" x14ac:dyDescent="0.2">
      <c r="B29" s="9"/>
      <c r="C29" s="9"/>
      <c r="D29" s="9"/>
      <c r="E29" s="9"/>
      <c r="F29" s="9"/>
      <c r="G29" s="9"/>
      <c r="H29" s="9"/>
      <c r="I29" s="36"/>
      <c r="J29" s="36"/>
      <c r="K29" s="9"/>
      <c r="L29" s="9"/>
      <c r="M29" s="9"/>
      <c r="N29" s="9"/>
      <c r="O29" s="9"/>
      <c r="P29" s="36"/>
      <c r="Q29" s="36"/>
    </row>
    <row r="30" spans="1:20" outlineLevel="2" x14ac:dyDescent="0.2">
      <c r="A30" s="49" t="s">
        <v>29</v>
      </c>
      <c r="B30" s="89">
        <v>3</v>
      </c>
      <c r="C30" s="90"/>
      <c r="D30" s="91" t="s">
        <v>49</v>
      </c>
      <c r="E30" s="91"/>
      <c r="F30" s="92" t="s">
        <v>30</v>
      </c>
      <c r="G30" s="91"/>
      <c r="H30" s="93"/>
      <c r="I30" s="94"/>
      <c r="J30" s="51">
        <f>SUBTOTAL(9,J31:J56)</f>
        <v>0</v>
      </c>
      <c r="K30" s="93"/>
      <c r="L30" s="52">
        <f>SUBTOTAL(9,L31:L56)</f>
        <v>0.48753600000000002</v>
      </c>
      <c r="M30" s="93"/>
      <c r="N30" s="52">
        <f>SUBTOTAL(9,N31:N56)</f>
        <v>0.173545</v>
      </c>
      <c r="O30" s="95"/>
      <c r="P30" s="51">
        <f>SUBTOTAL(9,P31:P56)</f>
        <v>0</v>
      </c>
      <c r="Q30" s="51">
        <f>SUBTOTAL(9,Q31:Q56)</f>
        <v>0</v>
      </c>
      <c r="R30" s="9"/>
      <c r="S30" s="36"/>
      <c r="T30" s="36"/>
    </row>
    <row r="31" spans="1:20" outlineLevel="3" x14ac:dyDescent="0.2">
      <c r="A31" s="3"/>
      <c r="B31" s="96"/>
      <c r="C31" s="97">
        <v>1</v>
      </c>
      <c r="D31" s="98" t="s">
        <v>50</v>
      </c>
      <c r="E31" s="99" t="s">
        <v>91</v>
      </c>
      <c r="F31" s="100" t="s">
        <v>92</v>
      </c>
      <c r="G31" s="98" t="s">
        <v>69</v>
      </c>
      <c r="H31" s="101">
        <v>22</v>
      </c>
      <c r="I31" s="102">
        <v>0</v>
      </c>
      <c r="J31" s="103">
        <f t="shared" ref="J31:J55" si="0">H31*I31</f>
        <v>0</v>
      </c>
      <c r="K31" s="101"/>
      <c r="L31" s="101">
        <f t="shared" ref="L31:L55" si="1">H31*K31</f>
        <v>0</v>
      </c>
      <c r="M31" s="101">
        <v>1.6999999999999999E-3</v>
      </c>
      <c r="N31" s="101">
        <f t="shared" ref="N31:N55" si="2">H31*M31</f>
        <v>3.7399999999999996E-2</v>
      </c>
      <c r="O31" s="103">
        <v>21</v>
      </c>
      <c r="P31" s="103">
        <f t="shared" ref="P31:P55" si="3">J31*(O31/100)</f>
        <v>0</v>
      </c>
      <c r="Q31" s="103">
        <f t="shared" ref="Q31:Q55" si="4">J31+P31</f>
        <v>0</v>
      </c>
      <c r="R31" s="36"/>
      <c r="S31" s="36"/>
      <c r="T31" s="36"/>
    </row>
    <row r="32" spans="1:20" outlineLevel="3" x14ac:dyDescent="0.2">
      <c r="A32" s="3"/>
      <c r="B32" s="96"/>
      <c r="C32" s="97">
        <v>2</v>
      </c>
      <c r="D32" s="98" t="s">
        <v>50</v>
      </c>
      <c r="E32" s="99" t="s">
        <v>93</v>
      </c>
      <c r="F32" s="100" t="s">
        <v>94</v>
      </c>
      <c r="G32" s="98" t="s">
        <v>69</v>
      </c>
      <c r="H32" s="101">
        <v>17.5</v>
      </c>
      <c r="I32" s="102">
        <v>0</v>
      </c>
      <c r="J32" s="103">
        <f t="shared" si="0"/>
        <v>0</v>
      </c>
      <c r="K32" s="101"/>
      <c r="L32" s="101">
        <f t="shared" si="1"/>
        <v>0</v>
      </c>
      <c r="M32" s="101">
        <v>2.5999999999999999E-3</v>
      </c>
      <c r="N32" s="101">
        <f t="shared" si="2"/>
        <v>4.5499999999999999E-2</v>
      </c>
      <c r="O32" s="103">
        <v>21</v>
      </c>
      <c r="P32" s="103">
        <f t="shared" si="3"/>
        <v>0</v>
      </c>
      <c r="Q32" s="103">
        <f t="shared" si="4"/>
        <v>0</v>
      </c>
      <c r="R32" s="36"/>
      <c r="S32" s="36"/>
      <c r="T32" s="36"/>
    </row>
    <row r="33" spans="1:20" outlineLevel="3" x14ac:dyDescent="0.2">
      <c r="A33" s="3"/>
      <c r="B33" s="96"/>
      <c r="C33" s="97">
        <v>2</v>
      </c>
      <c r="D33" s="98" t="s">
        <v>50</v>
      </c>
      <c r="E33" s="99" t="s">
        <v>95</v>
      </c>
      <c r="F33" s="100" t="s">
        <v>96</v>
      </c>
      <c r="G33" s="98" t="s">
        <v>69</v>
      </c>
      <c r="H33" s="101">
        <v>24.5</v>
      </c>
      <c r="I33" s="102">
        <v>0</v>
      </c>
      <c r="J33" s="103">
        <f t="shared" si="0"/>
        <v>0</v>
      </c>
      <c r="K33" s="101"/>
      <c r="L33" s="101">
        <f t="shared" si="1"/>
        <v>0</v>
      </c>
      <c r="M33" s="101">
        <v>1.7700000000000001E-3</v>
      </c>
      <c r="N33" s="101">
        <f t="shared" si="2"/>
        <v>4.3365000000000001E-2</v>
      </c>
      <c r="O33" s="103">
        <v>21</v>
      </c>
      <c r="P33" s="103">
        <f t="shared" si="3"/>
        <v>0</v>
      </c>
      <c r="Q33" s="103">
        <f t="shared" si="4"/>
        <v>0</v>
      </c>
      <c r="R33" s="36"/>
      <c r="S33" s="36"/>
      <c r="T33" s="36"/>
    </row>
    <row r="34" spans="1:20" outlineLevel="3" x14ac:dyDescent="0.2">
      <c r="A34" s="3"/>
      <c r="B34" s="96"/>
      <c r="C34" s="97">
        <v>3</v>
      </c>
      <c r="D34" s="98" t="s">
        <v>50</v>
      </c>
      <c r="E34" s="99" t="s">
        <v>97</v>
      </c>
      <c r="F34" s="100" t="s">
        <v>98</v>
      </c>
      <c r="G34" s="98" t="s">
        <v>69</v>
      </c>
      <c r="H34" s="101">
        <v>12</v>
      </c>
      <c r="I34" s="102">
        <v>0</v>
      </c>
      <c r="J34" s="103">
        <f t="shared" si="0"/>
        <v>0</v>
      </c>
      <c r="K34" s="101"/>
      <c r="L34" s="101">
        <f t="shared" si="1"/>
        <v>0</v>
      </c>
      <c r="M34" s="101">
        <v>3.9399999999999999E-3</v>
      </c>
      <c r="N34" s="101">
        <f t="shared" si="2"/>
        <v>4.7280000000000003E-2</v>
      </c>
      <c r="O34" s="103">
        <v>21</v>
      </c>
      <c r="P34" s="103">
        <f t="shared" si="3"/>
        <v>0</v>
      </c>
      <c r="Q34" s="103">
        <f t="shared" si="4"/>
        <v>0</v>
      </c>
      <c r="R34" s="36"/>
      <c r="S34" s="36"/>
      <c r="T34" s="36"/>
    </row>
    <row r="35" spans="1:20" outlineLevel="3" x14ac:dyDescent="0.2">
      <c r="A35" s="3"/>
      <c r="B35" s="96"/>
      <c r="C35" s="97">
        <v>3</v>
      </c>
      <c r="D35" s="98" t="s">
        <v>50</v>
      </c>
      <c r="E35" s="99" t="s">
        <v>99</v>
      </c>
      <c r="F35" s="100" t="s">
        <v>100</v>
      </c>
      <c r="G35" s="98" t="s">
        <v>69</v>
      </c>
      <c r="H35" s="101">
        <v>17.5</v>
      </c>
      <c r="I35" s="102">
        <v>0</v>
      </c>
      <c r="J35" s="103">
        <f t="shared" si="0"/>
        <v>0</v>
      </c>
      <c r="K35" s="101">
        <v>1.48E-3</v>
      </c>
      <c r="L35" s="101">
        <f t="shared" si="1"/>
        <v>2.5899999999999999E-2</v>
      </c>
      <c r="M35" s="101"/>
      <c r="N35" s="101">
        <f t="shared" si="2"/>
        <v>0</v>
      </c>
      <c r="O35" s="103">
        <v>21</v>
      </c>
      <c r="P35" s="103">
        <f t="shared" si="3"/>
        <v>0</v>
      </c>
      <c r="Q35" s="103">
        <f t="shared" si="4"/>
        <v>0</v>
      </c>
      <c r="R35" s="36"/>
      <c r="S35" s="36"/>
      <c r="T35" s="36"/>
    </row>
    <row r="36" spans="1:20" outlineLevel="3" x14ac:dyDescent="0.2">
      <c r="A36" s="3"/>
      <c r="B36" s="96"/>
      <c r="C36" s="97">
        <v>4</v>
      </c>
      <c r="D36" s="98" t="s">
        <v>56</v>
      </c>
      <c r="E36" s="99" t="s">
        <v>101</v>
      </c>
      <c r="F36" s="100" t="s">
        <v>102</v>
      </c>
      <c r="G36" s="98" t="s">
        <v>69</v>
      </c>
      <c r="H36" s="101">
        <v>24.5</v>
      </c>
      <c r="I36" s="102">
        <v>0</v>
      </c>
      <c r="J36" s="103">
        <f t="shared" si="0"/>
        <v>0</v>
      </c>
      <c r="K36" s="101"/>
      <c r="L36" s="101">
        <f t="shared" si="1"/>
        <v>0</v>
      </c>
      <c r="M36" s="101"/>
      <c r="N36" s="101">
        <f t="shared" si="2"/>
        <v>0</v>
      </c>
      <c r="O36" s="103">
        <v>21</v>
      </c>
      <c r="P36" s="103">
        <f t="shared" si="3"/>
        <v>0</v>
      </c>
      <c r="Q36" s="103">
        <f t="shared" si="4"/>
        <v>0</v>
      </c>
      <c r="R36" s="36"/>
      <c r="S36" s="36"/>
      <c r="T36" s="36"/>
    </row>
    <row r="37" spans="1:20" outlineLevel="3" x14ac:dyDescent="0.2">
      <c r="A37" s="3"/>
      <c r="B37" s="96"/>
      <c r="C37" s="97">
        <v>7</v>
      </c>
      <c r="D37" s="98" t="s">
        <v>50</v>
      </c>
      <c r="E37" s="99" t="s">
        <v>103</v>
      </c>
      <c r="F37" s="100" t="s">
        <v>104</v>
      </c>
      <c r="G37" s="98" t="s">
        <v>53</v>
      </c>
      <c r="H37" s="101">
        <v>138.5</v>
      </c>
      <c r="I37" s="102">
        <v>0</v>
      </c>
      <c r="J37" s="103">
        <f t="shared" si="0"/>
        <v>0</v>
      </c>
      <c r="K37" s="101">
        <v>2E-3</v>
      </c>
      <c r="L37" s="101">
        <f t="shared" si="1"/>
        <v>0.27700000000000002</v>
      </c>
      <c r="M37" s="101"/>
      <c r="N37" s="101">
        <f t="shared" si="2"/>
        <v>0</v>
      </c>
      <c r="O37" s="103">
        <v>21</v>
      </c>
      <c r="P37" s="103">
        <f t="shared" si="3"/>
        <v>0</v>
      </c>
      <c r="Q37" s="103">
        <f t="shared" si="4"/>
        <v>0</v>
      </c>
      <c r="R37" s="36"/>
      <c r="S37" s="36"/>
      <c r="T37" s="36"/>
    </row>
    <row r="38" spans="1:20" outlineLevel="3" x14ac:dyDescent="0.2">
      <c r="A38" s="3"/>
      <c r="B38" s="96"/>
      <c r="C38" s="97">
        <v>8</v>
      </c>
      <c r="D38" s="98" t="s">
        <v>50</v>
      </c>
      <c r="E38" s="99" t="s">
        <v>105</v>
      </c>
      <c r="F38" s="100" t="s">
        <v>106</v>
      </c>
      <c r="G38" s="98" t="s">
        <v>69</v>
      </c>
      <c r="H38" s="101">
        <v>22</v>
      </c>
      <c r="I38" s="102">
        <v>0</v>
      </c>
      <c r="J38" s="103">
        <f t="shared" si="0"/>
        <v>0</v>
      </c>
      <c r="K38" s="101">
        <v>1.1100000000000001E-3</v>
      </c>
      <c r="L38" s="101">
        <f t="shared" si="1"/>
        <v>2.4420000000000001E-2</v>
      </c>
      <c r="M38" s="101"/>
      <c r="N38" s="101">
        <f t="shared" si="2"/>
        <v>0</v>
      </c>
      <c r="O38" s="103">
        <v>21</v>
      </c>
      <c r="P38" s="103">
        <f t="shared" si="3"/>
        <v>0</v>
      </c>
      <c r="Q38" s="103">
        <f t="shared" si="4"/>
        <v>0</v>
      </c>
      <c r="R38" s="36"/>
      <c r="S38" s="36"/>
      <c r="T38" s="36"/>
    </row>
    <row r="39" spans="1:20" outlineLevel="3" x14ac:dyDescent="0.2">
      <c r="A39" s="3"/>
      <c r="B39" s="96"/>
      <c r="C39" s="97">
        <v>8</v>
      </c>
      <c r="D39" s="98" t="s">
        <v>50</v>
      </c>
      <c r="E39" s="99" t="s">
        <v>107</v>
      </c>
      <c r="F39" s="100" t="s">
        <v>108</v>
      </c>
      <c r="G39" s="98" t="s">
        <v>69</v>
      </c>
      <c r="H39" s="101">
        <v>24.5</v>
      </c>
      <c r="I39" s="102">
        <v>0</v>
      </c>
      <c r="J39" s="103">
        <f t="shared" si="0"/>
        <v>0</v>
      </c>
      <c r="K39" s="101">
        <v>3.1E-4</v>
      </c>
      <c r="L39" s="101">
        <f t="shared" si="1"/>
        <v>7.5950000000000002E-3</v>
      </c>
      <c r="M39" s="101"/>
      <c r="N39" s="101">
        <f t="shared" si="2"/>
        <v>0</v>
      </c>
      <c r="O39" s="103">
        <v>21</v>
      </c>
      <c r="P39" s="103">
        <f t="shared" si="3"/>
        <v>0</v>
      </c>
      <c r="Q39" s="103">
        <f t="shared" si="4"/>
        <v>0</v>
      </c>
      <c r="R39" s="36"/>
      <c r="S39" s="36"/>
      <c r="T39" s="36"/>
    </row>
    <row r="40" spans="1:20" outlineLevel="3" x14ac:dyDescent="0.2">
      <c r="A40" s="3"/>
      <c r="B40" s="96"/>
      <c r="C40" s="97">
        <v>9</v>
      </c>
      <c r="D40" s="98" t="s">
        <v>50</v>
      </c>
      <c r="E40" s="99" t="s">
        <v>109</v>
      </c>
      <c r="F40" s="100" t="s">
        <v>110</v>
      </c>
      <c r="G40" s="98" t="s">
        <v>69</v>
      </c>
      <c r="H40" s="101">
        <v>7.2</v>
      </c>
      <c r="I40" s="102">
        <v>0</v>
      </c>
      <c r="J40" s="103">
        <f t="shared" si="0"/>
        <v>0</v>
      </c>
      <c r="K40" s="101">
        <v>1.48E-3</v>
      </c>
      <c r="L40" s="101">
        <f t="shared" si="1"/>
        <v>1.0656000000000001E-2</v>
      </c>
      <c r="M40" s="101"/>
      <c r="N40" s="101">
        <f t="shared" si="2"/>
        <v>0</v>
      </c>
      <c r="O40" s="103">
        <v>21</v>
      </c>
      <c r="P40" s="103">
        <f t="shared" si="3"/>
        <v>0</v>
      </c>
      <c r="Q40" s="103">
        <f t="shared" si="4"/>
        <v>0</v>
      </c>
      <c r="R40" s="36"/>
      <c r="S40" s="36"/>
      <c r="T40" s="36"/>
    </row>
    <row r="41" spans="1:20" outlineLevel="3" x14ac:dyDescent="0.2">
      <c r="A41" s="3"/>
      <c r="B41" s="96"/>
      <c r="C41" s="97">
        <v>10</v>
      </c>
      <c r="D41" s="98" t="s">
        <v>50</v>
      </c>
      <c r="E41" s="99" t="s">
        <v>111</v>
      </c>
      <c r="F41" s="100" t="s">
        <v>112</v>
      </c>
      <c r="G41" s="98" t="s">
        <v>69</v>
      </c>
      <c r="H41" s="101">
        <v>7.2</v>
      </c>
      <c r="I41" s="102">
        <v>0</v>
      </c>
      <c r="J41" s="103">
        <f t="shared" si="0"/>
        <v>0</v>
      </c>
      <c r="K41" s="101">
        <v>1.06E-3</v>
      </c>
      <c r="L41" s="101">
        <f t="shared" si="1"/>
        <v>7.6319999999999999E-3</v>
      </c>
      <c r="M41" s="101"/>
      <c r="N41" s="101">
        <f t="shared" si="2"/>
        <v>0</v>
      </c>
      <c r="O41" s="103">
        <v>21</v>
      </c>
      <c r="P41" s="103">
        <f t="shared" si="3"/>
        <v>0</v>
      </c>
      <c r="Q41" s="103">
        <f t="shared" si="4"/>
        <v>0</v>
      </c>
      <c r="R41" s="36"/>
      <c r="S41" s="36"/>
      <c r="T41" s="36"/>
    </row>
    <row r="42" spans="1:20" outlineLevel="3" x14ac:dyDescent="0.2">
      <c r="A42" s="3"/>
      <c r="B42" s="96"/>
      <c r="C42" s="97">
        <v>21</v>
      </c>
      <c r="D42" s="98" t="s">
        <v>50</v>
      </c>
      <c r="E42" s="99" t="s">
        <v>113</v>
      </c>
      <c r="F42" s="100" t="s">
        <v>114</v>
      </c>
      <c r="G42" s="98" t="s">
        <v>59</v>
      </c>
      <c r="H42" s="101">
        <v>2</v>
      </c>
      <c r="I42" s="102">
        <v>0</v>
      </c>
      <c r="J42" s="103">
        <f t="shared" si="0"/>
        <v>0</v>
      </c>
      <c r="K42" s="101"/>
      <c r="L42" s="101">
        <f t="shared" si="1"/>
        <v>0</v>
      </c>
      <c r="M42" s="101"/>
      <c r="N42" s="101">
        <f t="shared" si="2"/>
        <v>0</v>
      </c>
      <c r="O42" s="103">
        <v>21</v>
      </c>
      <c r="P42" s="103">
        <f t="shared" si="3"/>
        <v>0</v>
      </c>
      <c r="Q42" s="103">
        <f t="shared" si="4"/>
        <v>0</v>
      </c>
      <c r="R42" s="36"/>
      <c r="S42" s="36"/>
      <c r="T42" s="36"/>
    </row>
    <row r="43" spans="1:20" outlineLevel="3" x14ac:dyDescent="0.2">
      <c r="A43" s="3"/>
      <c r="B43" s="96"/>
      <c r="C43" s="97">
        <v>21</v>
      </c>
      <c r="D43" s="98" t="s">
        <v>50</v>
      </c>
      <c r="E43" s="99" t="s">
        <v>115</v>
      </c>
      <c r="F43" s="100" t="s">
        <v>116</v>
      </c>
      <c r="G43" s="98" t="s">
        <v>69</v>
      </c>
      <c r="H43" s="101">
        <v>4.5</v>
      </c>
      <c r="I43" s="102">
        <v>0</v>
      </c>
      <c r="J43" s="103">
        <f t="shared" si="0"/>
        <v>0</v>
      </c>
      <c r="K43" s="101">
        <v>1.8699999999999999E-3</v>
      </c>
      <c r="L43" s="101">
        <f t="shared" si="1"/>
        <v>8.4149999999999989E-3</v>
      </c>
      <c r="M43" s="101"/>
      <c r="N43" s="101">
        <f t="shared" si="2"/>
        <v>0</v>
      </c>
      <c r="O43" s="103">
        <v>21</v>
      </c>
      <c r="P43" s="103">
        <f t="shared" si="3"/>
        <v>0</v>
      </c>
      <c r="Q43" s="103">
        <f t="shared" si="4"/>
        <v>0</v>
      </c>
      <c r="R43" s="36"/>
      <c r="S43" s="36"/>
      <c r="T43" s="36"/>
    </row>
    <row r="44" spans="1:20" outlineLevel="3" x14ac:dyDescent="0.2">
      <c r="A44" s="3"/>
      <c r="B44" s="96"/>
      <c r="C44" s="97">
        <v>22</v>
      </c>
      <c r="D44" s="98" t="s">
        <v>50</v>
      </c>
      <c r="E44" s="99" t="s">
        <v>117</v>
      </c>
      <c r="F44" s="100" t="s">
        <v>118</v>
      </c>
      <c r="G44" s="98" t="s">
        <v>69</v>
      </c>
      <c r="H44" s="101">
        <v>13.2</v>
      </c>
      <c r="I44" s="102">
        <v>0</v>
      </c>
      <c r="J44" s="103">
        <f t="shared" si="0"/>
        <v>0</v>
      </c>
      <c r="K44" s="101">
        <v>1.2899999999999999E-3</v>
      </c>
      <c r="L44" s="101">
        <f t="shared" si="1"/>
        <v>1.7027999999999998E-2</v>
      </c>
      <c r="M44" s="101"/>
      <c r="N44" s="101">
        <f t="shared" si="2"/>
        <v>0</v>
      </c>
      <c r="O44" s="103">
        <v>21</v>
      </c>
      <c r="P44" s="103">
        <f t="shared" si="3"/>
        <v>0</v>
      </c>
      <c r="Q44" s="103">
        <f t="shared" si="4"/>
        <v>0</v>
      </c>
      <c r="R44" s="36"/>
      <c r="S44" s="36"/>
      <c r="T44" s="36"/>
    </row>
    <row r="45" spans="1:20" outlineLevel="3" x14ac:dyDescent="0.2">
      <c r="A45" s="3"/>
      <c r="B45" s="96"/>
      <c r="C45" s="97">
        <v>23</v>
      </c>
      <c r="D45" s="98" t="s">
        <v>50</v>
      </c>
      <c r="E45" s="99" t="s">
        <v>119</v>
      </c>
      <c r="F45" s="100" t="s">
        <v>120</v>
      </c>
      <c r="G45" s="98" t="s">
        <v>69</v>
      </c>
      <c r="H45" s="101">
        <v>17.5</v>
      </c>
      <c r="I45" s="102">
        <v>0</v>
      </c>
      <c r="J45" s="103">
        <f t="shared" si="0"/>
        <v>0</v>
      </c>
      <c r="K45" s="101">
        <v>9.1E-4</v>
      </c>
      <c r="L45" s="101">
        <f t="shared" si="1"/>
        <v>1.5925000000000002E-2</v>
      </c>
      <c r="M45" s="101"/>
      <c r="N45" s="101">
        <f t="shared" si="2"/>
        <v>0</v>
      </c>
      <c r="O45" s="103">
        <v>21</v>
      </c>
      <c r="P45" s="103">
        <f t="shared" si="3"/>
        <v>0</v>
      </c>
      <c r="Q45" s="103">
        <f t="shared" si="4"/>
        <v>0</v>
      </c>
      <c r="R45" s="36"/>
      <c r="S45" s="36"/>
      <c r="T45" s="36"/>
    </row>
    <row r="46" spans="1:20" outlineLevel="3" x14ac:dyDescent="0.2">
      <c r="A46" s="3"/>
      <c r="B46" s="96"/>
      <c r="C46" s="97">
        <v>24</v>
      </c>
      <c r="D46" s="98" t="s">
        <v>50</v>
      </c>
      <c r="E46" s="99" t="s">
        <v>121</v>
      </c>
      <c r="F46" s="100" t="s">
        <v>122</v>
      </c>
      <c r="G46" s="98" t="s">
        <v>59</v>
      </c>
      <c r="H46" s="101">
        <v>2</v>
      </c>
      <c r="I46" s="102">
        <v>0</v>
      </c>
      <c r="J46" s="103">
        <f t="shared" si="0"/>
        <v>0</v>
      </c>
      <c r="K46" s="101">
        <v>1.9000000000000001E-4</v>
      </c>
      <c r="L46" s="101">
        <f t="shared" si="1"/>
        <v>3.8000000000000002E-4</v>
      </c>
      <c r="M46" s="101"/>
      <c r="N46" s="101">
        <f t="shared" si="2"/>
        <v>0</v>
      </c>
      <c r="O46" s="103">
        <v>21</v>
      </c>
      <c r="P46" s="103">
        <f t="shared" si="3"/>
        <v>0</v>
      </c>
      <c r="Q46" s="103">
        <f t="shared" si="4"/>
        <v>0</v>
      </c>
      <c r="R46" s="36"/>
      <c r="S46" s="36"/>
      <c r="T46" s="36"/>
    </row>
    <row r="47" spans="1:20" outlineLevel="3" x14ac:dyDescent="0.2">
      <c r="A47" s="3"/>
      <c r="B47" s="96"/>
      <c r="C47" s="97">
        <v>25</v>
      </c>
      <c r="D47" s="98" t="s">
        <v>50</v>
      </c>
      <c r="E47" s="99" t="s">
        <v>123</v>
      </c>
      <c r="F47" s="100" t="s">
        <v>124</v>
      </c>
      <c r="G47" s="98" t="s">
        <v>69</v>
      </c>
      <c r="H47" s="101">
        <v>12</v>
      </c>
      <c r="I47" s="102">
        <v>0</v>
      </c>
      <c r="J47" s="103">
        <f t="shared" si="0"/>
        <v>0</v>
      </c>
      <c r="K47" s="101">
        <v>1.08E-3</v>
      </c>
      <c r="L47" s="101">
        <f t="shared" si="1"/>
        <v>1.2959999999999999E-2</v>
      </c>
      <c r="M47" s="101"/>
      <c r="N47" s="101">
        <f t="shared" si="2"/>
        <v>0</v>
      </c>
      <c r="O47" s="103">
        <v>21</v>
      </c>
      <c r="P47" s="103">
        <f t="shared" si="3"/>
        <v>0</v>
      </c>
      <c r="Q47" s="103">
        <f t="shared" si="4"/>
        <v>0</v>
      </c>
      <c r="R47" s="36"/>
      <c r="S47" s="36"/>
      <c r="T47" s="36"/>
    </row>
    <row r="48" spans="1:20" outlineLevel="3" x14ac:dyDescent="0.2">
      <c r="A48" s="3"/>
      <c r="B48" s="96"/>
      <c r="C48" s="97">
        <v>60</v>
      </c>
      <c r="D48" s="98" t="s">
        <v>56</v>
      </c>
      <c r="E48" s="99" t="s">
        <v>125</v>
      </c>
      <c r="F48" s="100" t="s">
        <v>126</v>
      </c>
      <c r="G48" s="98" t="s">
        <v>66</v>
      </c>
      <c r="H48" s="101">
        <v>1</v>
      </c>
      <c r="I48" s="102">
        <v>0</v>
      </c>
      <c r="J48" s="103">
        <f t="shared" si="0"/>
        <v>0</v>
      </c>
      <c r="K48" s="101"/>
      <c r="L48" s="101">
        <f t="shared" si="1"/>
        <v>0</v>
      </c>
      <c r="M48" s="101"/>
      <c r="N48" s="101">
        <f t="shared" si="2"/>
        <v>0</v>
      </c>
      <c r="O48" s="103">
        <v>15</v>
      </c>
      <c r="P48" s="103">
        <f t="shared" si="3"/>
        <v>0</v>
      </c>
      <c r="Q48" s="103">
        <f t="shared" si="4"/>
        <v>0</v>
      </c>
      <c r="R48" s="36"/>
      <c r="S48" s="36"/>
      <c r="T48" s="36"/>
    </row>
    <row r="49" spans="1:20" outlineLevel="3" x14ac:dyDescent="0.2">
      <c r="A49" s="3"/>
      <c r="B49" s="96"/>
      <c r="C49" s="97">
        <v>79</v>
      </c>
      <c r="D49" s="98" t="s">
        <v>56</v>
      </c>
      <c r="E49" s="99" t="s">
        <v>127</v>
      </c>
      <c r="F49" s="100" t="s">
        <v>128</v>
      </c>
      <c r="G49" s="98" t="s">
        <v>59</v>
      </c>
      <c r="H49" s="101">
        <v>2</v>
      </c>
      <c r="I49" s="102">
        <v>0</v>
      </c>
      <c r="J49" s="103">
        <f t="shared" si="0"/>
        <v>0</v>
      </c>
      <c r="K49" s="101"/>
      <c r="L49" s="101">
        <f t="shared" si="1"/>
        <v>0</v>
      </c>
      <c r="M49" s="101"/>
      <c r="N49" s="101">
        <f t="shared" si="2"/>
        <v>0</v>
      </c>
      <c r="O49" s="103">
        <v>21</v>
      </c>
      <c r="P49" s="103">
        <f t="shared" si="3"/>
        <v>0</v>
      </c>
      <c r="Q49" s="103">
        <f t="shared" si="4"/>
        <v>0</v>
      </c>
      <c r="R49" s="36"/>
      <c r="S49" s="36"/>
      <c r="T49" s="36"/>
    </row>
    <row r="50" spans="1:20" outlineLevel="3" x14ac:dyDescent="0.2">
      <c r="A50" s="3"/>
      <c r="B50" s="96"/>
      <c r="C50" s="97">
        <v>80</v>
      </c>
      <c r="D50" s="98" t="s">
        <v>56</v>
      </c>
      <c r="E50" s="99" t="s">
        <v>129</v>
      </c>
      <c r="F50" s="100" t="s">
        <v>130</v>
      </c>
      <c r="G50" s="98" t="s">
        <v>59</v>
      </c>
      <c r="H50" s="101">
        <v>2</v>
      </c>
      <c r="I50" s="102">
        <v>0</v>
      </c>
      <c r="J50" s="103">
        <f t="shared" si="0"/>
        <v>0</v>
      </c>
      <c r="K50" s="101"/>
      <c r="L50" s="101">
        <f t="shared" si="1"/>
        <v>0</v>
      </c>
      <c r="M50" s="101"/>
      <c r="N50" s="101">
        <f t="shared" si="2"/>
        <v>0</v>
      </c>
      <c r="O50" s="103">
        <v>21</v>
      </c>
      <c r="P50" s="103">
        <f t="shared" si="3"/>
        <v>0</v>
      </c>
      <c r="Q50" s="103">
        <f t="shared" si="4"/>
        <v>0</v>
      </c>
      <c r="R50" s="36"/>
      <c r="S50" s="36"/>
      <c r="T50" s="36"/>
    </row>
    <row r="51" spans="1:20" outlineLevel="3" x14ac:dyDescent="0.2">
      <c r="A51" s="3"/>
      <c r="B51" s="96"/>
      <c r="C51" s="97">
        <v>97</v>
      </c>
      <c r="D51" s="98" t="s">
        <v>50</v>
      </c>
      <c r="E51" s="99" t="s">
        <v>131</v>
      </c>
      <c r="F51" s="100" t="s">
        <v>132</v>
      </c>
      <c r="G51" s="98" t="s">
        <v>69</v>
      </c>
      <c r="H51" s="101">
        <v>17.5</v>
      </c>
      <c r="I51" s="102">
        <v>0</v>
      </c>
      <c r="J51" s="103">
        <f t="shared" si="0"/>
        <v>0</v>
      </c>
      <c r="K51" s="101">
        <v>1.72E-3</v>
      </c>
      <c r="L51" s="101">
        <f t="shared" si="1"/>
        <v>3.0099999999999998E-2</v>
      </c>
      <c r="M51" s="101"/>
      <c r="N51" s="101">
        <f t="shared" si="2"/>
        <v>0</v>
      </c>
      <c r="O51" s="103">
        <v>21</v>
      </c>
      <c r="P51" s="103">
        <f t="shared" si="3"/>
        <v>0</v>
      </c>
      <c r="Q51" s="103">
        <f t="shared" si="4"/>
        <v>0</v>
      </c>
      <c r="R51" s="36"/>
      <c r="S51" s="36"/>
      <c r="T51" s="36"/>
    </row>
    <row r="52" spans="1:20" outlineLevel="3" x14ac:dyDescent="0.2">
      <c r="A52" s="3"/>
      <c r="B52" s="96"/>
      <c r="C52" s="97">
        <v>98</v>
      </c>
      <c r="D52" s="98" t="s">
        <v>50</v>
      </c>
      <c r="E52" s="99" t="s">
        <v>133</v>
      </c>
      <c r="F52" s="100" t="s">
        <v>134</v>
      </c>
      <c r="G52" s="98" t="s">
        <v>69</v>
      </c>
      <c r="H52" s="101">
        <v>17.5</v>
      </c>
      <c r="I52" s="102">
        <v>0</v>
      </c>
      <c r="J52" s="103">
        <f t="shared" si="0"/>
        <v>0</v>
      </c>
      <c r="K52" s="101">
        <v>2.8300000000000001E-3</v>
      </c>
      <c r="L52" s="101">
        <f t="shared" si="1"/>
        <v>4.9525E-2</v>
      </c>
      <c r="M52" s="101"/>
      <c r="N52" s="101">
        <f t="shared" si="2"/>
        <v>0</v>
      </c>
      <c r="O52" s="103">
        <v>21</v>
      </c>
      <c r="P52" s="103">
        <f t="shared" si="3"/>
        <v>0</v>
      </c>
      <c r="Q52" s="103">
        <f t="shared" si="4"/>
        <v>0</v>
      </c>
      <c r="R52" s="36"/>
      <c r="S52" s="36"/>
      <c r="T52" s="36"/>
    </row>
    <row r="53" spans="1:20" outlineLevel="3" x14ac:dyDescent="0.2">
      <c r="A53" s="3"/>
      <c r="B53" s="96"/>
      <c r="C53" s="97">
        <v>99</v>
      </c>
      <c r="D53" s="98" t="s">
        <v>56</v>
      </c>
      <c r="E53" s="99" t="s">
        <v>135</v>
      </c>
      <c r="F53" s="100" t="s">
        <v>136</v>
      </c>
      <c r="G53" s="98" t="s">
        <v>137</v>
      </c>
      <c r="H53" s="101">
        <v>1</v>
      </c>
      <c r="I53" s="102">
        <v>0</v>
      </c>
      <c r="J53" s="103">
        <f t="shared" si="0"/>
        <v>0</v>
      </c>
      <c r="K53" s="101"/>
      <c r="L53" s="101">
        <f t="shared" si="1"/>
        <v>0</v>
      </c>
      <c r="M53" s="101"/>
      <c r="N53" s="101">
        <f t="shared" si="2"/>
        <v>0</v>
      </c>
      <c r="O53" s="103">
        <v>21</v>
      </c>
      <c r="P53" s="103">
        <f t="shared" si="3"/>
        <v>0</v>
      </c>
      <c r="Q53" s="103">
        <f t="shared" si="4"/>
        <v>0</v>
      </c>
      <c r="R53" s="36"/>
      <c r="S53" s="36"/>
      <c r="T53" s="36"/>
    </row>
    <row r="54" spans="1:20" outlineLevel="3" x14ac:dyDescent="0.2">
      <c r="A54" s="3"/>
      <c r="B54" s="96"/>
      <c r="C54" s="97">
        <v>100</v>
      </c>
      <c r="D54" s="98" t="s">
        <v>73</v>
      </c>
      <c r="E54" s="99" t="s">
        <v>138</v>
      </c>
      <c r="F54" s="100" t="s">
        <v>139</v>
      </c>
      <c r="G54" s="98" t="s">
        <v>59</v>
      </c>
      <c r="H54" s="101">
        <v>1</v>
      </c>
      <c r="I54" s="102">
        <v>0</v>
      </c>
      <c r="J54" s="103">
        <f t="shared" si="0"/>
        <v>0</v>
      </c>
      <c r="K54" s="101"/>
      <c r="L54" s="101">
        <f t="shared" si="1"/>
        <v>0</v>
      </c>
      <c r="M54" s="101"/>
      <c r="N54" s="101">
        <f t="shared" si="2"/>
        <v>0</v>
      </c>
      <c r="O54" s="103">
        <v>21</v>
      </c>
      <c r="P54" s="103">
        <f t="shared" si="3"/>
        <v>0</v>
      </c>
      <c r="Q54" s="103">
        <f t="shared" si="4"/>
        <v>0</v>
      </c>
      <c r="R54" s="36"/>
      <c r="S54" s="36"/>
      <c r="T54" s="36"/>
    </row>
    <row r="55" spans="1:20" outlineLevel="3" x14ac:dyDescent="0.2">
      <c r="A55" s="3"/>
      <c r="B55" s="96"/>
      <c r="C55" s="97">
        <v>198</v>
      </c>
      <c r="D55" s="98" t="s">
        <v>50</v>
      </c>
      <c r="E55" s="99" t="s">
        <v>140</v>
      </c>
      <c r="F55" s="100" t="s">
        <v>141</v>
      </c>
      <c r="G55" s="98" t="s">
        <v>90</v>
      </c>
      <c r="H55" s="101">
        <v>2</v>
      </c>
      <c r="I55" s="102">
        <v>0</v>
      </c>
      <c r="J55" s="103">
        <f t="shared" si="0"/>
        <v>0</v>
      </c>
      <c r="K55" s="101"/>
      <c r="L55" s="101">
        <f t="shared" si="1"/>
        <v>0</v>
      </c>
      <c r="M55" s="101"/>
      <c r="N55" s="101">
        <f t="shared" si="2"/>
        <v>0</v>
      </c>
      <c r="O55" s="103">
        <v>21</v>
      </c>
      <c r="P55" s="103">
        <f t="shared" si="3"/>
        <v>0</v>
      </c>
      <c r="Q55" s="103">
        <f t="shared" si="4"/>
        <v>0</v>
      </c>
      <c r="R55" s="36"/>
      <c r="S55" s="36"/>
      <c r="T55" s="36"/>
    </row>
    <row r="56" spans="1:20" outlineLevel="3" x14ac:dyDescent="0.2">
      <c r="B56" s="9"/>
      <c r="C56" s="9"/>
      <c r="D56" s="9"/>
      <c r="E56" s="9"/>
      <c r="F56" s="9"/>
      <c r="G56" s="9"/>
      <c r="H56" s="9"/>
      <c r="I56" s="36"/>
      <c r="J56" s="36"/>
      <c r="K56" s="9"/>
      <c r="L56" s="9"/>
      <c r="M56" s="9"/>
      <c r="N56" s="9"/>
      <c r="O56" s="9"/>
      <c r="P56" s="36"/>
      <c r="Q56" s="36"/>
    </row>
    <row r="57" spans="1:20" outlineLevel="2" x14ac:dyDescent="0.2">
      <c r="A57" s="49" t="s">
        <v>31</v>
      </c>
      <c r="B57" s="89">
        <v>3</v>
      </c>
      <c r="C57" s="90"/>
      <c r="D57" s="91" t="s">
        <v>49</v>
      </c>
      <c r="E57" s="91"/>
      <c r="F57" s="92" t="s">
        <v>32</v>
      </c>
      <c r="G57" s="91"/>
      <c r="H57" s="93"/>
      <c r="I57" s="94"/>
      <c r="J57" s="51">
        <f>SUBTOTAL(9,J58:J66)</f>
        <v>0</v>
      </c>
      <c r="K57" s="93"/>
      <c r="L57" s="52">
        <f>SUBTOTAL(9,L58:L66)</f>
        <v>0</v>
      </c>
      <c r="M57" s="93"/>
      <c r="N57" s="52">
        <f>SUBTOTAL(9,N58:N66)</f>
        <v>2.543555</v>
      </c>
      <c r="O57" s="95"/>
      <c r="P57" s="51">
        <f>SUBTOTAL(9,P58:P66)</f>
        <v>0</v>
      </c>
      <c r="Q57" s="51">
        <f>SUBTOTAL(9,Q58:Q66)</f>
        <v>0</v>
      </c>
      <c r="R57" s="9"/>
      <c r="S57" s="36"/>
      <c r="T57" s="36"/>
    </row>
    <row r="58" spans="1:20" outlineLevel="3" x14ac:dyDescent="0.2">
      <c r="A58" s="3"/>
      <c r="B58" s="96"/>
      <c r="C58" s="97">
        <v>1</v>
      </c>
      <c r="D58" s="98" t="s">
        <v>50</v>
      </c>
      <c r="E58" s="99" t="s">
        <v>142</v>
      </c>
      <c r="F58" s="100" t="s">
        <v>143</v>
      </c>
      <c r="G58" s="98" t="s">
        <v>69</v>
      </c>
      <c r="H58" s="101">
        <v>17.5</v>
      </c>
      <c r="I58" s="102">
        <v>0</v>
      </c>
      <c r="J58" s="103">
        <f>H58*I58</f>
        <v>0</v>
      </c>
      <c r="K58" s="101"/>
      <c r="L58" s="101">
        <f>H58*K58</f>
        <v>0</v>
      </c>
      <c r="M58" s="101">
        <v>4.6299999999999996E-3</v>
      </c>
      <c r="N58" s="101">
        <f>H58*M58</f>
        <v>8.1024999999999986E-2</v>
      </c>
      <c r="O58" s="103">
        <v>21</v>
      </c>
      <c r="P58" s="103">
        <f>J58*(O58/100)</f>
        <v>0</v>
      </c>
      <c r="Q58" s="103">
        <f>J58+P58</f>
        <v>0</v>
      </c>
      <c r="R58" s="36"/>
      <c r="S58" s="36"/>
      <c r="T58" s="36"/>
    </row>
    <row r="59" spans="1:20" outlineLevel="3" x14ac:dyDescent="0.2">
      <c r="A59" s="3"/>
      <c r="B59" s="96"/>
      <c r="C59" s="97">
        <v>1</v>
      </c>
      <c r="D59" s="98" t="s">
        <v>50</v>
      </c>
      <c r="E59" s="99" t="s">
        <v>144</v>
      </c>
      <c r="F59" s="100" t="s">
        <v>145</v>
      </c>
      <c r="G59" s="98" t="s">
        <v>53</v>
      </c>
      <c r="H59" s="101">
        <v>138.5</v>
      </c>
      <c r="I59" s="102">
        <v>0</v>
      </c>
      <c r="J59" s="103">
        <f>H59*I59</f>
        <v>0</v>
      </c>
      <c r="K59" s="101"/>
      <c r="L59" s="101">
        <f>H59*K59</f>
        <v>0</v>
      </c>
      <c r="M59" s="101">
        <v>1.7780000000000001E-2</v>
      </c>
      <c r="N59" s="101">
        <f>H59*M59</f>
        <v>2.4625300000000001</v>
      </c>
      <c r="O59" s="103">
        <v>21</v>
      </c>
      <c r="P59" s="103">
        <f>J59*(O59/100)</f>
        <v>0</v>
      </c>
      <c r="Q59" s="103">
        <f>J59+P59</f>
        <v>0</v>
      </c>
      <c r="R59" s="36"/>
      <c r="S59" s="36"/>
      <c r="T59" s="36"/>
    </row>
    <row r="60" spans="1:20" ht="22.5" outlineLevel="3" x14ac:dyDescent="0.2">
      <c r="A60" s="3"/>
      <c r="B60" s="96"/>
      <c r="C60" s="97">
        <v>2</v>
      </c>
      <c r="D60" s="98" t="s">
        <v>50</v>
      </c>
      <c r="E60" s="99" t="s">
        <v>146</v>
      </c>
      <c r="F60" s="100" t="s">
        <v>147</v>
      </c>
      <c r="G60" s="98" t="s">
        <v>53</v>
      </c>
      <c r="H60" s="101">
        <v>138.5</v>
      </c>
      <c r="I60" s="102">
        <v>0</v>
      </c>
      <c r="J60" s="103">
        <f>H60*I60</f>
        <v>0</v>
      </c>
      <c r="K60" s="101"/>
      <c r="L60" s="101">
        <f>H60*K60</f>
        <v>0</v>
      </c>
      <c r="M60" s="101"/>
      <c r="N60" s="101">
        <f>H60*M60</f>
        <v>0</v>
      </c>
      <c r="O60" s="103">
        <v>21</v>
      </c>
      <c r="P60" s="103">
        <f>J60*(O60/100)</f>
        <v>0</v>
      </c>
      <c r="Q60" s="103">
        <f>J60+P60</f>
        <v>0</v>
      </c>
      <c r="R60" s="36"/>
      <c r="S60" s="36"/>
      <c r="T60" s="36"/>
    </row>
    <row r="61" spans="1:20" outlineLevel="3" x14ac:dyDescent="0.2">
      <c r="A61" s="3"/>
      <c r="B61" s="96"/>
      <c r="C61" s="97">
        <v>3</v>
      </c>
      <c r="D61" s="98" t="s">
        <v>73</v>
      </c>
      <c r="E61" s="99" t="s">
        <v>148</v>
      </c>
      <c r="F61" s="100" t="s">
        <v>149</v>
      </c>
      <c r="G61" s="98" t="s">
        <v>53</v>
      </c>
      <c r="H61" s="101">
        <v>159.27500000000001</v>
      </c>
      <c r="I61" s="102">
        <v>0</v>
      </c>
      <c r="J61" s="103">
        <f>H61*I61</f>
        <v>0</v>
      </c>
      <c r="K61" s="101"/>
      <c r="L61" s="101">
        <f>H61*K61</f>
        <v>0</v>
      </c>
      <c r="M61" s="101"/>
      <c r="N61" s="101">
        <f>H61*M61</f>
        <v>0</v>
      </c>
      <c r="O61" s="103">
        <v>21</v>
      </c>
      <c r="P61" s="103">
        <f>J61*(O61/100)</f>
        <v>0</v>
      </c>
      <c r="Q61" s="103">
        <f>J61+P61</f>
        <v>0</v>
      </c>
      <c r="R61" s="36"/>
      <c r="S61" s="36"/>
      <c r="T61" s="36"/>
    </row>
    <row r="62" spans="1:20" outlineLevel="4" x14ac:dyDescent="0.2">
      <c r="A62" s="104"/>
      <c r="B62" s="105"/>
      <c r="C62" s="105"/>
      <c r="D62" s="106"/>
      <c r="E62" s="107" t="s">
        <v>77</v>
      </c>
      <c r="F62" s="108" t="s">
        <v>150</v>
      </c>
      <c r="G62" s="106"/>
      <c r="H62" s="109">
        <v>159.27500000000001</v>
      </c>
      <c r="I62" s="110"/>
      <c r="J62" s="111"/>
      <c r="K62" s="109"/>
      <c r="L62" s="109"/>
      <c r="M62" s="109"/>
      <c r="N62" s="109"/>
      <c r="O62" s="111"/>
      <c r="P62" s="111"/>
      <c r="Q62" s="111"/>
      <c r="R62" s="9"/>
      <c r="S62" s="36"/>
    </row>
    <row r="63" spans="1:20" ht="7.5" customHeight="1" outlineLevel="4" x14ac:dyDescent="0.2">
      <c r="A63" s="36"/>
      <c r="B63" s="112"/>
      <c r="C63" s="113"/>
      <c r="D63" s="114"/>
      <c r="E63" s="115"/>
      <c r="F63" s="116"/>
      <c r="G63" s="114"/>
      <c r="H63" s="117"/>
      <c r="I63" s="118"/>
      <c r="J63" s="119"/>
      <c r="K63" s="120"/>
      <c r="L63" s="120"/>
      <c r="M63" s="120"/>
      <c r="N63" s="120"/>
      <c r="O63" s="119"/>
      <c r="P63" s="119"/>
      <c r="Q63" s="119"/>
      <c r="R63" s="9"/>
      <c r="S63" s="36"/>
    </row>
    <row r="64" spans="1:20" outlineLevel="3" x14ac:dyDescent="0.2">
      <c r="A64" s="3"/>
      <c r="B64" s="96"/>
      <c r="C64" s="97">
        <v>4</v>
      </c>
      <c r="D64" s="98" t="s">
        <v>50</v>
      </c>
      <c r="E64" s="99" t="s">
        <v>151</v>
      </c>
      <c r="F64" s="100" t="s">
        <v>152</v>
      </c>
      <c r="G64" s="98" t="s">
        <v>53</v>
      </c>
      <c r="H64" s="101">
        <v>138.5</v>
      </c>
      <c r="I64" s="102">
        <v>0</v>
      </c>
      <c r="J64" s="103">
        <f>H64*I64</f>
        <v>0</v>
      </c>
      <c r="K64" s="101"/>
      <c r="L64" s="101">
        <f>H64*K64</f>
        <v>0</v>
      </c>
      <c r="M64" s="101"/>
      <c r="N64" s="101">
        <f>H64*M64</f>
        <v>0</v>
      </c>
      <c r="O64" s="103">
        <v>21</v>
      </c>
      <c r="P64" s="103">
        <f>J64*(O64/100)</f>
        <v>0</v>
      </c>
      <c r="Q64" s="103">
        <f>J64+P64</f>
        <v>0</v>
      </c>
      <c r="R64" s="36"/>
      <c r="S64" s="36"/>
      <c r="T64" s="36"/>
    </row>
    <row r="65" spans="1:20" outlineLevel="3" x14ac:dyDescent="0.2">
      <c r="A65" s="3"/>
      <c r="B65" s="96"/>
      <c r="C65" s="97">
        <v>185</v>
      </c>
      <c r="D65" s="98" t="s">
        <v>50</v>
      </c>
      <c r="E65" s="99" t="s">
        <v>153</v>
      </c>
      <c r="F65" s="100" t="s">
        <v>154</v>
      </c>
      <c r="G65" s="98" t="s">
        <v>90</v>
      </c>
      <c r="H65" s="101">
        <v>4.5</v>
      </c>
      <c r="I65" s="102">
        <v>0</v>
      </c>
      <c r="J65" s="103">
        <f>H65*I65</f>
        <v>0</v>
      </c>
      <c r="K65" s="101"/>
      <c r="L65" s="101">
        <f>H65*K65</f>
        <v>0</v>
      </c>
      <c r="M65" s="101"/>
      <c r="N65" s="101">
        <f>H65*M65</f>
        <v>0</v>
      </c>
      <c r="O65" s="103">
        <v>21</v>
      </c>
      <c r="P65" s="103">
        <f>J65*(O65/100)</f>
        <v>0</v>
      </c>
      <c r="Q65" s="103">
        <f>J65+P65</f>
        <v>0</v>
      </c>
      <c r="R65" s="36"/>
      <c r="S65" s="36"/>
      <c r="T65" s="36"/>
    </row>
    <row r="66" spans="1:20" outlineLevel="3" x14ac:dyDescent="0.2">
      <c r="B66" s="9"/>
      <c r="C66" s="9"/>
      <c r="D66" s="9"/>
      <c r="E66" s="9"/>
      <c r="F66" s="9"/>
      <c r="G66" s="9"/>
      <c r="H66" s="9"/>
      <c r="I66" s="36"/>
      <c r="J66" s="36"/>
      <c r="K66" s="9"/>
      <c r="L66" s="9"/>
      <c r="M66" s="9"/>
      <c r="N66" s="9"/>
      <c r="O66" s="9"/>
      <c r="P66" s="36"/>
      <c r="Q66" s="36"/>
    </row>
    <row r="67" spans="1:20" outlineLevel="2" x14ac:dyDescent="0.2">
      <c r="A67" s="49" t="s">
        <v>33</v>
      </c>
      <c r="B67" s="89">
        <v>3</v>
      </c>
      <c r="C67" s="90"/>
      <c r="D67" s="91" t="s">
        <v>49</v>
      </c>
      <c r="E67" s="91"/>
      <c r="F67" s="92" t="s">
        <v>34</v>
      </c>
      <c r="G67" s="91"/>
      <c r="H67" s="93"/>
      <c r="I67" s="94"/>
      <c r="J67" s="51">
        <f>SUBTOTAL(9,J68:J69)</f>
        <v>0</v>
      </c>
      <c r="K67" s="93"/>
      <c r="L67" s="52">
        <f>SUBTOTAL(9,L68:L69)</f>
        <v>0</v>
      </c>
      <c r="M67" s="93"/>
      <c r="N67" s="52">
        <f>SUBTOTAL(9,N68:N69)</f>
        <v>0</v>
      </c>
      <c r="O67" s="95"/>
      <c r="P67" s="51">
        <f>SUBTOTAL(9,P68:P69)</f>
        <v>0</v>
      </c>
      <c r="Q67" s="51">
        <f>SUBTOTAL(9,Q68:Q69)</f>
        <v>0</v>
      </c>
      <c r="R67" s="9"/>
      <c r="S67" s="36"/>
      <c r="T67" s="36"/>
    </row>
    <row r="68" spans="1:20" outlineLevel="3" x14ac:dyDescent="0.2">
      <c r="A68" s="3"/>
      <c r="B68" s="96"/>
      <c r="C68" s="97">
        <v>55</v>
      </c>
      <c r="D68" s="98" t="s">
        <v>155</v>
      </c>
      <c r="E68" s="99" t="s">
        <v>156</v>
      </c>
      <c r="F68" s="100" t="s">
        <v>157</v>
      </c>
      <c r="G68" s="98" t="s">
        <v>90</v>
      </c>
      <c r="H68" s="101">
        <v>1.3</v>
      </c>
      <c r="I68" s="102">
        <v>0</v>
      </c>
      <c r="J68" s="103">
        <f>H68*I68</f>
        <v>0</v>
      </c>
      <c r="K68" s="101"/>
      <c r="L68" s="101">
        <f>H68*K68</f>
        <v>0</v>
      </c>
      <c r="M68" s="101"/>
      <c r="N68" s="101">
        <f>H68*M68</f>
        <v>0</v>
      </c>
      <c r="O68" s="103">
        <v>21</v>
      </c>
      <c r="P68" s="103">
        <f>J68*(O68/100)</f>
        <v>0</v>
      </c>
      <c r="Q68" s="103">
        <f>J68+P68</f>
        <v>0</v>
      </c>
      <c r="R68" s="36"/>
      <c r="S68" s="36"/>
      <c r="T68" s="36"/>
    </row>
    <row r="69" spans="1:20" outlineLevel="3" x14ac:dyDescent="0.2">
      <c r="B69" s="9"/>
      <c r="C69" s="9"/>
      <c r="D69" s="9"/>
      <c r="E69" s="9"/>
      <c r="F69" s="9"/>
      <c r="G69" s="9"/>
      <c r="H69" s="9"/>
      <c r="I69" s="36"/>
      <c r="J69" s="36"/>
      <c r="K69" s="9"/>
      <c r="L69" s="9"/>
      <c r="M69" s="9"/>
      <c r="N69" s="9"/>
      <c r="O69" s="9"/>
      <c r="P69" s="36"/>
      <c r="Q69" s="36"/>
    </row>
    <row r="70" spans="1:20" outlineLevel="1" x14ac:dyDescent="0.2"/>
  </sheetData>
  <pageMargins left="0.70833333333333304" right="0.70833333333333304" top="0.64861111111111103" bottom="0.78749999999999998" header="0.51180555555555496" footer="0.31527777777777799"/>
  <pageSetup paperSize="9" fitToHeight="0" pageOrder="overThenDown" orientation="landscape" horizontalDpi="300" verticalDpi="300"/>
  <headerFooter>
    <oddFooter>&amp;L&amp;8Vytvořeno systémem euroCALC4&amp;C&amp;P/&amp;N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40625" defaultRowHeight="12.75" x14ac:dyDescent="0.2"/>
  <cols>
    <col min="1" max="1" width="13.140625" style="1" hidden="1" customWidth="1"/>
    <col min="2" max="2" width="18" style="1" customWidth="1"/>
    <col min="3" max="3" width="40.7109375" style="1" customWidth="1"/>
    <col min="4" max="4" width="13.7109375" style="1" customWidth="1"/>
    <col min="5" max="5" width="60.7109375" style="1" customWidth="1"/>
    <col min="6" max="6" width="41.5703125" style="1" customWidth="1"/>
    <col min="7" max="1024" width="9.140625" style="1"/>
  </cols>
  <sheetData>
    <row r="1" spans="1:17" x14ac:dyDescent="0.2">
      <c r="A1" s="37"/>
      <c r="B1" s="37" t="s">
        <v>158</v>
      </c>
      <c r="C1" s="38" t="s">
        <v>159</v>
      </c>
      <c r="D1" s="37" t="s">
        <v>160</v>
      </c>
      <c r="E1" s="38" t="s">
        <v>16</v>
      </c>
      <c r="F1" s="9"/>
      <c r="G1" s="36"/>
    </row>
    <row r="2" spans="1:17" ht="7.5" customHeight="1" x14ac:dyDescent="0.2">
      <c r="A2" s="121"/>
      <c r="C2" s="33"/>
      <c r="E2" s="33"/>
      <c r="F2" s="36"/>
    </row>
    <row r="3" spans="1:17" x14ac:dyDescent="0.2">
      <c r="C3" s="9"/>
      <c r="E3" s="9"/>
      <c r="G3" s="122"/>
      <c r="I3" s="123"/>
      <c r="J3" s="123"/>
      <c r="K3" s="123"/>
      <c r="L3" s="123"/>
      <c r="M3" s="123"/>
      <c r="N3" s="123"/>
      <c r="O3" s="123"/>
      <c r="P3" s="123"/>
      <c r="Q3" s="123"/>
    </row>
    <row r="4" spans="1:17" x14ac:dyDescent="0.2">
      <c r="C4" s="124"/>
      <c r="D4" s="123"/>
      <c r="E4" s="122"/>
    </row>
  </sheetData>
  <pageMargins left="0.70833333333333304" right="0.70833333333333304" top="0.64861111111111103" bottom="0.78749999999999998" header="0.51180555555555496" footer="0.31527777777777799"/>
  <pageSetup paperSize="9" pageOrder="overThenDown" orientation="landscape" horizontalDpi="300" verticalDpi="300"/>
  <headerFooter>
    <oddFooter>&amp;L&amp;8Vytvořeno systémem euroCALC4&amp;C&amp;P/&amp;N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Barevné domky - falcovaná Al 138m2 - Nabídka</dc:subject>
  <dc:creator>ADMIN</dc:creator>
  <dc:description/>
  <cp:lastModifiedBy>Petr Jarý</cp:lastModifiedBy>
  <cp:revision>1</cp:revision>
  <dcterms:created xsi:type="dcterms:W3CDTF">2024-03-05T12:03:28Z</dcterms:created>
  <dcterms:modified xsi:type="dcterms:W3CDTF">2024-10-24T08:43:53Z</dcterms:modified>
  <dc:language>cs-CZ</dc:language>
</cp:coreProperties>
</file>