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Windows="1"/>
  <bookViews>
    <workbookView xWindow="600" yWindow="540" windowWidth="15015" windowHeight="11445" activeTab="1"/>
  </bookViews>
  <sheets>
    <sheet name="Rekapitulace stavby" sheetId="1" r:id="rId1"/>
    <sheet name="01 - Zateplení části domu " sheetId="2" r:id="rId2"/>
  </sheets>
  <definedNames>
    <definedName name="_xlnm._FilterDatabase" localSheetId="1" hidden="1">'01 - Zateplení části domu '!$C$128:$K$340</definedName>
    <definedName name="_xlnm.Print_Titles" localSheetId="1">'01 - Zateplení části domu '!$128:$128</definedName>
    <definedName name="_xlnm.Print_Titles" localSheetId="0">'Rekapitulace stavby'!$92:$92</definedName>
    <definedName name="_xlnm.Print_Area" localSheetId="1">'01 - Zateplení části domu '!$C$4:$J$76,'01 - Zateplení části domu '!$C$82:$J$110,'01 - Zateplení části domu '!$C$116:$K$340</definedName>
    <definedName name="_xlnm.Print_Area" localSheetId="0">'Rekapitulace stavby'!$D$4:$AO$76,'Rekapitulace stavby'!$C$82:$AQ$96</definedName>
  </definedNames>
  <calcPr calcId="124519"/>
</workbook>
</file>

<file path=xl/calcChain.xml><?xml version="1.0" encoding="utf-8"?>
<calcChain xmlns="http://schemas.openxmlformats.org/spreadsheetml/2006/main">
  <c r="J188" i="2"/>
  <c r="P324"/>
  <c r="P323" s="1"/>
  <c r="R324"/>
  <c r="R323" s="1"/>
  <c r="T324"/>
  <c r="T323" s="1"/>
  <c r="BE324"/>
  <c r="BF324"/>
  <c r="BG324"/>
  <c r="BH324"/>
  <c r="BI324"/>
  <c r="BK324"/>
  <c r="BK323" s="1"/>
  <c r="J323" l="1"/>
  <c r="J107" s="1"/>
  <c r="J37" l="1"/>
  <c r="J36"/>
  <c r="AY95" i="1" s="1"/>
  <c r="J35" i="2"/>
  <c r="AX95" i="1" s="1"/>
  <c r="BI340" i="2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6"/>
  <c r="BH326"/>
  <c r="BG326"/>
  <c r="BE326"/>
  <c r="T326"/>
  <c r="T325" s="1"/>
  <c r="R326"/>
  <c r="R325" s="1"/>
  <c r="P326"/>
  <c r="P325" s="1"/>
  <c r="BI321"/>
  <c r="BH321"/>
  <c r="BG321"/>
  <c r="BE321"/>
  <c r="T321"/>
  <c r="T320" s="1"/>
  <c r="R321"/>
  <c r="R320" s="1"/>
  <c r="P321"/>
  <c r="P320" s="1"/>
  <c r="BI319"/>
  <c r="BH319"/>
  <c r="BG319"/>
  <c r="BE319"/>
  <c r="T319"/>
  <c r="R319"/>
  <c r="P319"/>
  <c r="BI317"/>
  <c r="BH317"/>
  <c r="BG317"/>
  <c r="BE317"/>
  <c r="T317"/>
  <c r="R317"/>
  <c r="P317"/>
  <c r="BI313"/>
  <c r="BH313"/>
  <c r="BG313"/>
  <c r="BE313"/>
  <c r="T313"/>
  <c r="R313"/>
  <c r="P313"/>
  <c r="BI310"/>
  <c r="BH310"/>
  <c r="BG310"/>
  <c r="BE310"/>
  <c r="T310"/>
  <c r="R310"/>
  <c r="P310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T303" s="1"/>
  <c r="R304"/>
  <c r="R303" s="1"/>
  <c r="P304"/>
  <c r="P303" s="1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1"/>
  <c r="BH271"/>
  <c r="BG271"/>
  <c r="BE271"/>
  <c r="T271"/>
  <c r="R271"/>
  <c r="P271"/>
  <c r="BI269"/>
  <c r="BH269"/>
  <c r="BG269"/>
  <c r="BE269"/>
  <c r="T269"/>
  <c r="R269"/>
  <c r="P269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8"/>
  <c r="BH238"/>
  <c r="BG238"/>
  <c r="BE238"/>
  <c r="T238"/>
  <c r="R238"/>
  <c r="P238"/>
  <c r="BI233"/>
  <c r="BH233"/>
  <c r="BG233"/>
  <c r="BE233"/>
  <c r="T233"/>
  <c r="R233"/>
  <c r="P233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08"/>
  <c r="BH208"/>
  <c r="BG208"/>
  <c r="BE208"/>
  <c r="T208"/>
  <c r="R208"/>
  <c r="P208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77"/>
  <c r="BH177"/>
  <c r="BG177"/>
  <c r="BE177"/>
  <c r="T177"/>
  <c r="R177"/>
  <c r="P177"/>
  <c r="BI175"/>
  <c r="BH175"/>
  <c r="BG175"/>
  <c r="BE175"/>
  <c r="T175"/>
  <c r="R175"/>
  <c r="P175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R147"/>
  <c r="P147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2"/>
  <c r="BH132"/>
  <c r="BG132"/>
  <c r="BE132"/>
  <c r="T132"/>
  <c r="R132"/>
  <c r="P132"/>
  <c r="F123"/>
  <c r="E121"/>
  <c r="F89"/>
  <c r="E87"/>
  <c r="J24"/>
  <c r="E24"/>
  <c r="J126" s="1"/>
  <c r="J23"/>
  <c r="J21"/>
  <c r="E21"/>
  <c r="J125" s="1"/>
  <c r="J20"/>
  <c r="J18"/>
  <c r="E18"/>
  <c r="F92" s="1"/>
  <c r="J17"/>
  <c r="J15"/>
  <c r="E15"/>
  <c r="F125" s="1"/>
  <c r="J14"/>
  <c r="J12"/>
  <c r="J89" s="1"/>
  <c r="E7"/>
  <c r="E85" s="1"/>
  <c r="L90" i="1"/>
  <c r="AM90"/>
  <c r="AM89"/>
  <c r="L89"/>
  <c r="AM87"/>
  <c r="L87"/>
  <c r="L85"/>
  <c r="L84"/>
  <c r="J280" i="2"/>
  <c r="J142"/>
  <c r="BK215"/>
  <c r="BK298"/>
  <c r="J182"/>
  <c r="BK250"/>
  <c r="BK291"/>
  <c r="J338"/>
  <c r="J285"/>
  <c r="BK275"/>
  <c r="J282"/>
  <c r="BK299"/>
  <c r="J245"/>
  <c r="J171"/>
  <c r="J233"/>
  <c r="J224"/>
  <c r="J332"/>
  <c r="BK155"/>
  <c r="BK319"/>
  <c r="BK257"/>
  <c r="BK136"/>
  <c r="J250"/>
  <c r="BK308"/>
  <c r="BK304"/>
  <c r="BK151"/>
  <c r="J308"/>
  <c r="J215"/>
  <c r="BK160"/>
  <c r="BK224"/>
  <c r="J198"/>
  <c r="BK182"/>
  <c r="BK158"/>
  <c r="J177"/>
  <c r="BK184"/>
  <c r="J204"/>
  <c r="J296"/>
  <c r="J278"/>
  <c r="J140"/>
  <c r="J136"/>
  <c r="BK287"/>
  <c r="J151"/>
  <c r="J254"/>
  <c r="BK200"/>
  <c r="J310"/>
  <c r="BK142"/>
  <c r="J184"/>
  <c r="J299"/>
  <c r="BK307"/>
  <c r="J155"/>
  <c r="J302"/>
  <c r="BK292"/>
  <c r="J326"/>
  <c r="BK248"/>
  <c r="J196"/>
  <c r="BK288"/>
  <c r="BK331"/>
  <c r="J307"/>
  <c r="J190"/>
  <c r="J277"/>
  <c r="BK132"/>
  <c r="J194"/>
  <c r="BK338"/>
  <c r="BK332"/>
  <c r="BK249"/>
  <c r="J238"/>
  <c r="J169"/>
  <c r="BK190"/>
  <c r="J292"/>
  <c r="J304"/>
  <c r="J257"/>
  <c r="J269"/>
  <c r="J175"/>
  <c r="BK161"/>
  <c r="BK196"/>
  <c r="J331"/>
  <c r="J248"/>
  <c r="BK310"/>
  <c r="BK242"/>
  <c r="BK175"/>
  <c r="J220"/>
  <c r="BK302"/>
  <c r="J147"/>
  <c r="J160"/>
  <c r="BK208"/>
  <c r="BK280"/>
  <c r="AS94" i="1"/>
  <c r="BK217" i="2"/>
  <c r="J287"/>
  <c r="BK336"/>
  <c r="J291"/>
  <c r="J161"/>
  <c r="J288"/>
  <c r="BK188"/>
  <c r="J300"/>
  <c r="BK326"/>
  <c r="BK313"/>
  <c r="J158"/>
  <c r="BK164"/>
  <c r="J208"/>
  <c r="BK204"/>
  <c r="J289"/>
  <c r="J164"/>
  <c r="J165"/>
  <c r="BK269"/>
  <c r="BK290"/>
  <c r="BK282"/>
  <c r="BK169"/>
  <c r="J298"/>
  <c r="BK296"/>
  <c r="BK177"/>
  <c r="J271"/>
  <c r="BK153"/>
  <c r="BK233"/>
  <c r="J242"/>
  <c r="J336"/>
  <c r="BK238"/>
  <c r="BK334"/>
  <c r="J290"/>
  <c r="J313"/>
  <c r="BK245"/>
  <c r="BK194"/>
  <c r="BK171"/>
  <c r="J200"/>
  <c r="BK198"/>
  <c r="BK300"/>
  <c r="BK212"/>
  <c r="BK321"/>
  <c r="J217"/>
  <c r="J319"/>
  <c r="J132"/>
  <c r="J153"/>
  <c r="BK271"/>
  <c r="BK289"/>
  <c r="BK147"/>
  <c r="J249"/>
  <c r="BK317"/>
  <c r="BK165"/>
  <c r="J317"/>
  <c r="BK254"/>
  <c r="J212"/>
  <c r="BK220"/>
  <c r="BK340"/>
  <c r="J340"/>
  <c r="BK277"/>
  <c r="BK285"/>
  <c r="J334"/>
  <c r="J275"/>
  <c r="BK278"/>
  <c r="BK140"/>
  <c r="P154" l="1"/>
  <c r="BK297"/>
  <c r="J297" s="1"/>
  <c r="J101" s="1"/>
  <c r="BK281"/>
  <c r="J281" s="1"/>
  <c r="J100" s="1"/>
  <c r="R297"/>
  <c r="R309"/>
  <c r="R281"/>
  <c r="R306"/>
  <c r="P131"/>
  <c r="R131"/>
  <c r="BK306"/>
  <c r="T309"/>
  <c r="T306"/>
  <c r="BK154"/>
  <c r="J154" s="1"/>
  <c r="J99" s="1"/>
  <c r="T281"/>
  <c r="P309"/>
  <c r="BK330"/>
  <c r="J330" s="1"/>
  <c r="J109" s="1"/>
  <c r="BK131"/>
  <c r="J131" s="1"/>
  <c r="J98" s="1"/>
  <c r="T131"/>
  <c r="R330"/>
  <c r="T154"/>
  <c r="T297"/>
  <c r="P330"/>
  <c r="R154"/>
  <c r="P297"/>
  <c r="P306"/>
  <c r="P281"/>
  <c r="BK309"/>
  <c r="J309" s="1"/>
  <c r="J105" s="1"/>
  <c r="T330"/>
  <c r="BK303"/>
  <c r="J303" s="1"/>
  <c r="J102" s="1"/>
  <c r="BK320"/>
  <c r="J320" s="1"/>
  <c r="J106" s="1"/>
  <c r="BK325"/>
  <c r="J325" s="1"/>
  <c r="J108" s="1"/>
  <c r="F91"/>
  <c r="BF142"/>
  <c r="BF161"/>
  <c r="BF182"/>
  <c r="BF271"/>
  <c r="BF288"/>
  <c r="J123"/>
  <c r="BF158"/>
  <c r="BF188"/>
  <c r="BF331"/>
  <c r="BF332"/>
  <c r="J91"/>
  <c r="BF164"/>
  <c r="BF215"/>
  <c r="BF300"/>
  <c r="BF334"/>
  <c r="BF336"/>
  <c r="BF338"/>
  <c r="BF242"/>
  <c r="BF282"/>
  <c r="BF291"/>
  <c r="BF304"/>
  <c r="BF319"/>
  <c r="BF340"/>
  <c r="E119"/>
  <c r="BF155"/>
  <c r="BF169"/>
  <c r="BF190"/>
  <c r="BF200"/>
  <c r="BF204"/>
  <c r="BF208"/>
  <c r="BF307"/>
  <c r="BF140"/>
  <c r="BF147"/>
  <c r="BF257"/>
  <c r="BF278"/>
  <c r="BF285"/>
  <c r="BF299"/>
  <c r="BF313"/>
  <c r="BF321"/>
  <c r="BF326"/>
  <c r="F126"/>
  <c r="BF196"/>
  <c r="BF220"/>
  <c r="BF308"/>
  <c r="J92"/>
  <c r="BF136"/>
  <c r="BF160"/>
  <c r="BF171"/>
  <c r="BF275"/>
  <c r="BF289"/>
  <c r="BF292"/>
  <c r="BF298"/>
  <c r="BF310"/>
  <c r="BF132"/>
  <c r="BF212"/>
  <c r="BF233"/>
  <c r="BF250"/>
  <c r="BF280"/>
  <c r="BF151"/>
  <c r="BF165"/>
  <c r="BF217"/>
  <c r="BF248"/>
  <c r="BF249"/>
  <c r="BF269"/>
  <c r="BF277"/>
  <c r="BF290"/>
  <c r="BF177"/>
  <c r="BF194"/>
  <c r="BF224"/>
  <c r="BF287"/>
  <c r="BF302"/>
  <c r="BF317"/>
  <c r="BF153"/>
  <c r="BF175"/>
  <c r="BF184"/>
  <c r="BF198"/>
  <c r="BF238"/>
  <c r="BF245"/>
  <c r="BF254"/>
  <c r="BF296"/>
  <c r="F33"/>
  <c r="AZ95" i="1" s="1"/>
  <c r="AZ94" s="1"/>
  <c r="AV94" s="1"/>
  <c r="AK29" s="1"/>
  <c r="J33" i="2"/>
  <c r="AV95" i="1" s="1"/>
  <c r="F37" i="2"/>
  <c r="BD95" i="1" s="1"/>
  <c r="BD94" s="1"/>
  <c r="W33" s="1"/>
  <c r="F36" i="2"/>
  <c r="BC95" i="1" s="1"/>
  <c r="BC94" s="1"/>
  <c r="AY94" s="1"/>
  <c r="F35" i="2"/>
  <c r="BB95" i="1" s="1"/>
  <c r="BB94" s="1"/>
  <c r="AX94" s="1"/>
  <c r="R130" i="2" l="1"/>
  <c r="T305"/>
  <c r="R305"/>
  <c r="T130"/>
  <c r="P130"/>
  <c r="P305"/>
  <c r="BK305"/>
  <c r="J305" s="1"/>
  <c r="J103" s="1"/>
  <c r="BK130"/>
  <c r="J306"/>
  <c r="J104" s="1"/>
  <c r="W32" i="1"/>
  <c r="F34" i="2"/>
  <c r="BA95" i="1" s="1"/>
  <c r="BA94" s="1"/>
  <c r="W30" s="1"/>
  <c r="J34" i="2"/>
  <c r="AW95" i="1" s="1"/>
  <c r="AT95" s="1"/>
  <c r="W31"/>
  <c r="W29"/>
  <c r="T129" i="2" l="1"/>
  <c r="BK129"/>
  <c r="J129" s="1"/>
  <c r="J30" s="1"/>
  <c r="AG95" i="1" s="1"/>
  <c r="AG94" s="1"/>
  <c r="AK26" s="1"/>
  <c r="P129" i="2"/>
  <c r="AU95" i="1" s="1"/>
  <c r="AU94" s="1"/>
  <c r="R129" i="2"/>
  <c r="J130"/>
  <c r="J97" s="1"/>
  <c r="AW94" i="1"/>
  <c r="AK30" s="1"/>
  <c r="AN95" l="1"/>
  <c r="J96" i="2"/>
  <c r="J39"/>
  <c r="AK35" i="1"/>
  <c r="AT94"/>
  <c r="AN94" s="1"/>
</calcChain>
</file>

<file path=xl/sharedStrings.xml><?xml version="1.0" encoding="utf-8"?>
<sst xmlns="http://schemas.openxmlformats.org/spreadsheetml/2006/main" count="2555" uniqueCount="528">
  <si>
    <t>Export Komplet</t>
  </si>
  <si>
    <t/>
  </si>
  <si>
    <t>2.0</t>
  </si>
  <si>
    <t>False</t>
  </si>
  <si>
    <t>{b59fb955-6e71-4bb5-98bc-e945a72ffa68}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</si>
  <si>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</si>
  <si>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</si>
  <si>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</si>
  <si>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</si>
  <si>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</si>
  <si>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</si>
  <si>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</si>
  <si>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</si>
  <si>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</si>
  <si>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</si>
  <si>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</si>
  <si>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</si>
  <si>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</si>
  <si>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</si>
  <si>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</si>
  <si>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</si>
  <si>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</si>
  <si>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</si>
  <si>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</si>
  <si>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</si>
  <si>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</si>
  <si>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</si>
  <si>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</si>
  <si>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</si>
  <si>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</si>
  <si>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</si>
  <si>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</si>
  <si>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</si>
  <si>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</si>
  <si>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</si>
  <si>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</si>
  <si>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</si>
  <si>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</si>
  <si>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</si>
  <si>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</si>
  <si>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</si>
  <si>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</si>
  <si>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</si>
  <si>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</si>
  <si>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</si>
  <si>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</si>
  <si>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</si>
  <si>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</si>
  <si>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</si>
  <si>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</si>
  <si>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</si>
  <si>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</si>
  <si>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</si>
  <si>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</si>
  <si>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</si>
  <si>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</si>
  <si>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</si>
  <si>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</si>
  <si>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</si>
  <si>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</si>
  <si>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</si>
  <si>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</si>
  <si>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</si>
  <si>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</si>
  <si>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</si>
  <si>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</si>
  <si>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</si>
  <si>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</si>
  <si>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</si>
  <si>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</si>
  <si>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</si>
  <si>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</si>
  <si>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</si>
  <si>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Zateplení části domu </t>
  </si>
  <si>
    <t>STA</t>
  </si>
  <si>
    <t>1</t>
  </si>
  <si>
    <t>{b72886b7-d576-4faa-bffe-267a54ee025f}</t>
  </si>
  <si>
    <t>KRYCÍ LIST SOUPISU PRACÍ</t>
  </si>
  <si>
    <t>Objekt:</t>
  </si>
  <si>
    <t xml:space="preserve">01 - Zateplení části domu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</si>
  <si>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</si>
  <si>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</si>
  <si>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</si>
  <si>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</si>
  <si>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</si>
  <si>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</si>
  <si>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</si>
  <si>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</si>
  <si>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</si>
  <si>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</si>
  <si>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</si>
  <si>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</si>
  <si>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</si>
  <si>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764 - Konstrukce klempířské</t>
  </si>
  <si>
    <t xml:space="preserve">    767 - Konstrukce zámečnické</t>
  </si>
  <si>
    <t xml:space="preserve">    781 - Dokončovací práce - obklady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</si>
  <si>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</si>
  <si>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</si>
  <si>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</si>
  <si>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</si>
  <si>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</si>
  <si>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</si>
  <si>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</si>
  <si>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</si>
  <si>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</si>
  <si>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</si>
  <si>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</si>
  <si>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</si>
  <si>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</si>
  <si>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</si>
  <si>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</si>
  <si>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</si>
  <si>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</si>
  <si>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</si>
  <si>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</si>
  <si>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</si>
  <si>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113107135</t>
  </si>
  <si>
    <t>Odstranění podkladu z betonu vyztuženého sítěmi tl do 100 mm ručně</t>
  </si>
  <si>
    <t>m2</t>
  </si>
  <si>
    <t>CS ÚRS 2023 01</t>
  </si>
  <si>
    <t>4</t>
  </si>
  <si>
    <t>2</t>
  </si>
  <si>
    <t>237869097</t>
  </si>
  <si>
    <t>VV</t>
  </si>
  <si>
    <t xml:space="preserve">" okapový chod </t>
  </si>
  <si>
    <t>Součet</t>
  </si>
  <si>
    <t>175151201</t>
  </si>
  <si>
    <t>Obsypání objektu nad přilehlým původním terénem sypaninou bez prohození, uloženou do 3 m strojně</t>
  </si>
  <si>
    <t>m3</t>
  </si>
  <si>
    <t>-2064505478</t>
  </si>
  <si>
    <t xml:space="preserve">"doplnění ornice  v místě kolem okap chod </t>
  </si>
  <si>
    <t>3</t>
  </si>
  <si>
    <t>M</t>
  </si>
  <si>
    <t>10364101</t>
  </si>
  <si>
    <t>zemina pro terénní úpravy -  ornice</t>
  </si>
  <si>
    <t>t</t>
  </si>
  <si>
    <t>8</t>
  </si>
  <si>
    <t>-1213952279</t>
  </si>
  <si>
    <t>181111122</t>
  </si>
  <si>
    <t>Plošná úprava terénu do 500 m2 zemina skupiny 1 až 4 nerovnosti přes 100 do 150 mm ve svahu přes 1:5 do 1:2</t>
  </si>
  <si>
    <t>-800360109</t>
  </si>
  <si>
    <t xml:space="preserve">okapový chodník a plochy dotčené rekonstrukcí </t>
  </si>
  <si>
    <t>5</t>
  </si>
  <si>
    <t>181411131</t>
  </si>
  <si>
    <t>Založení parkového trávníku výsevem pl do 1000 m2 v rovině a ve svahu do 1:5</t>
  </si>
  <si>
    <t>-1548323793</t>
  </si>
  <si>
    <t>" po dokončení stavebních prací - uvedení zelených ploch do původního stavu  - předpoklad cca1m od hrany objektu</t>
  </si>
  <si>
    <t>6</t>
  </si>
  <si>
    <t>00572470</t>
  </si>
  <si>
    <t>osivo směs travní univerzál</t>
  </si>
  <si>
    <t>kg</t>
  </si>
  <si>
    <t>83046414</t>
  </si>
  <si>
    <t>7</t>
  </si>
  <si>
    <t>183403153</t>
  </si>
  <si>
    <t>Obdělání půdy hrabáním v rovině a svahu do 1:5</t>
  </si>
  <si>
    <t>-694117441</t>
  </si>
  <si>
    <t>Úpravy povrchů, podlahy a osazování výplní</t>
  </si>
  <si>
    <t>619996145</t>
  </si>
  <si>
    <t>Ochrana konstrukcí nebo samostatných prvků obalením geotextilií</t>
  </si>
  <si>
    <t>1841817570</t>
  </si>
  <si>
    <t>"zakrytím pod lešením</t>
  </si>
  <si>
    <t>9</t>
  </si>
  <si>
    <t>622131101</t>
  </si>
  <si>
    <t>Cementový postřik vnějších stěn nanášený celoplošně ručně</t>
  </si>
  <si>
    <t>-1427267392</t>
  </si>
  <si>
    <t>10</t>
  </si>
  <si>
    <t>622131121</t>
  </si>
  <si>
    <t>Penetrační nátěr vnějších stěn nanášený ručně</t>
  </si>
  <si>
    <t>-2013126510</t>
  </si>
  <si>
    <t>11</t>
  </si>
  <si>
    <t>622135001</t>
  </si>
  <si>
    <t>Vyrovnání podkladu vnějších stěn maltou vápenocementovou tl do 10 mm</t>
  </si>
  <si>
    <t>-1541719</t>
  </si>
  <si>
    <t xml:space="preserve">"vyrovnání podkladu pod provedení KZS </t>
  </si>
  <si>
    <t>12</t>
  </si>
  <si>
    <t>622135011</t>
  </si>
  <si>
    <t>Vyrovnání podkladu vnějších stěn tmelem tl do 2 mm</t>
  </si>
  <si>
    <t>1046267925</t>
  </si>
  <si>
    <t>13</t>
  </si>
  <si>
    <t>622211021</t>
  </si>
  <si>
    <t>Montáž kontaktního zateplení vnějších stěn lepením a mechanickým kotvením polystyrénových desek do betonu a zdiva tl přes 80 do 120 mm</t>
  </si>
  <si>
    <t>-519935888</t>
  </si>
  <si>
    <t xml:space="preserve">"XPS na soklu </t>
  </si>
  <si>
    <t>14</t>
  </si>
  <si>
    <t>28376422</t>
  </si>
  <si>
    <t>deska XPS hrana polodrážková a hladký povrch 300kPA tl 100mm</t>
  </si>
  <si>
    <t>-893727203</t>
  </si>
  <si>
    <t>16</t>
  </si>
  <si>
    <t>17</t>
  </si>
  <si>
    <t>622212051</t>
  </si>
  <si>
    <t>Montáž kontaktního zateplení vnějšího ostění, nadpraží nebo parapetu hl. špalety do 400 mm lepením desek z polystyrenu tl do 40 mm</t>
  </si>
  <si>
    <t>m</t>
  </si>
  <si>
    <t>693058708</t>
  </si>
  <si>
    <t>" parapety</t>
  </si>
  <si>
    <t>18</t>
  </si>
  <si>
    <t>28376415</t>
  </si>
  <si>
    <t>deska XPS hrana polodrážková a hladký povrch 300kPA tl 30mm</t>
  </si>
  <si>
    <t>321554107</t>
  </si>
  <si>
    <t>622221021</t>
  </si>
  <si>
    <t>Montáž kontaktního zateplení vnějších stěn lepením a mechanickým kotvením TI z minerální vlny s podélnou orientací do zdiva a betonu tl přes 80 do 120 mm</t>
  </si>
  <si>
    <t>1426016525</t>
  </si>
  <si>
    <t>"sokl MW100</t>
  </si>
  <si>
    <t>22</t>
  </si>
  <si>
    <t>63151527</t>
  </si>
  <si>
    <t>-1219955515</t>
  </si>
  <si>
    <t>23</t>
  </si>
  <si>
    <t>622221031</t>
  </si>
  <si>
    <t>Montáž kontaktního zateplení vnějších stěn lepením a mechanickým kotvením TI z minerální vlny s podélnou orientací do zdiva a betonu tl přes 120 do 160 mm</t>
  </si>
  <si>
    <t>807297194</t>
  </si>
  <si>
    <t>" pohled V</t>
  </si>
  <si>
    <t>24</t>
  </si>
  <si>
    <t>63151538</t>
  </si>
  <si>
    <t>deska tepelně izolační minerální kontaktních fasád podélné vlákno λ=0,036 tl 160mm</t>
  </si>
  <si>
    <t>1983192330</t>
  </si>
  <si>
    <t>25</t>
  </si>
  <si>
    <t>622222051</t>
  </si>
  <si>
    <t>Montáž kontaktního zateplení vnějšího ostění, nadpraží nebo parapetu hl. špalety do 400 mm lepením desek z minerální vlny tl do 40 mm</t>
  </si>
  <si>
    <t>1845071860</t>
  </si>
  <si>
    <t xml:space="preserve">" ostění  nadpraží </t>
  </si>
  <si>
    <t>26</t>
  </si>
  <si>
    <t>63151518</t>
  </si>
  <si>
    <t>deska tepelně izolační minerální kontaktních fasád podélné vlákno λ=0,036 tl 40mm</t>
  </si>
  <si>
    <t>2028814949</t>
  </si>
  <si>
    <t>27</t>
  </si>
  <si>
    <t>622251101</t>
  </si>
  <si>
    <t>Příplatek k cenám kontaktního zateplení vnějších stěn za zápustnou montáž a použití tepelněizolačních zátek z polystyrenu</t>
  </si>
  <si>
    <t>-95163919</t>
  </si>
  <si>
    <t>28</t>
  </si>
  <si>
    <t>622251105</t>
  </si>
  <si>
    <t>Příplatek k cenám kontaktního zateplení vnějších stěn za zápustnou montáž a použití tepelněizolačních zátek z minerální vlny</t>
  </si>
  <si>
    <t>-1864156277</t>
  </si>
  <si>
    <t>29</t>
  </si>
  <si>
    <t>6222513-R</t>
  </si>
  <si>
    <t>Příplatek za použití šroubovacích hmoždinek</t>
  </si>
  <si>
    <t>CS vlastní</t>
  </si>
  <si>
    <t>-530312040</t>
  </si>
  <si>
    <t xml:space="preserve">" přesné množství se upřesní na stavbě zjišťovacím protokolem a bude fakturováno dle skutečnosti </t>
  </si>
  <si>
    <t>30</t>
  </si>
  <si>
    <t>6222513-R1</t>
  </si>
  <si>
    <t xml:space="preserve">Příplatek za použití roznášecího talířku </t>
  </si>
  <si>
    <t>409376704</t>
  </si>
  <si>
    <t>31</t>
  </si>
  <si>
    <t>622251-R10</t>
  </si>
  <si>
    <t xml:space="preserve">Příplatek za proveden pancéřové perlinky </t>
  </si>
  <si>
    <t>-1703628327</t>
  </si>
  <si>
    <t>32</t>
  </si>
  <si>
    <t>622252001</t>
  </si>
  <si>
    <t>Montáž profilů kontaktního zateplení připevněných mechanicky</t>
  </si>
  <si>
    <t>-1059940160</t>
  </si>
  <si>
    <t>33</t>
  </si>
  <si>
    <t>28342212</t>
  </si>
  <si>
    <t>profil zakládací sada upevňovacího a nasouvacího profilu pro ETICS pro izolant tl 140-180mm</t>
  </si>
  <si>
    <t>834250951</t>
  </si>
  <si>
    <t>34</t>
  </si>
  <si>
    <t>622252002</t>
  </si>
  <si>
    <t>Montáž profilů kontaktního zateplení lepených</t>
  </si>
  <si>
    <t>796071550</t>
  </si>
  <si>
    <t>35</t>
  </si>
  <si>
    <t>59051476</t>
  </si>
  <si>
    <t>profil začišťovací PVC 9mm s výztužnou tkaninou pro ostění ETICS</t>
  </si>
  <si>
    <t>-79902188</t>
  </si>
  <si>
    <t>apu lišty</t>
  </si>
  <si>
    <t>36</t>
  </si>
  <si>
    <t>63127464</t>
  </si>
  <si>
    <t>profil rohový Al 15x15mm s výztužnou tkaninou š 100mm pro ETICS</t>
  </si>
  <si>
    <t>24538026</t>
  </si>
  <si>
    <t xml:space="preserve">"rohy objektu a lezény </t>
  </si>
  <si>
    <t xml:space="preserve">"pod parapet </t>
  </si>
  <si>
    <t xml:space="preserve">"ostění </t>
  </si>
  <si>
    <t>37</t>
  </si>
  <si>
    <t>59051510R</t>
  </si>
  <si>
    <t>profil začišťovací s okapnicí AL s výztužnou tkaninou pro nadpraží ETICS</t>
  </si>
  <si>
    <t>-1097426446</t>
  </si>
  <si>
    <t>38</t>
  </si>
  <si>
    <t>59051512</t>
  </si>
  <si>
    <t>profil začišťovací PVC s výztužnou tkaninou pro parapet ETICS</t>
  </si>
  <si>
    <t>1906207456</t>
  </si>
  <si>
    <t>39</t>
  </si>
  <si>
    <t>622511102</t>
  </si>
  <si>
    <t>Tenkovrstvá akrylátová mozaiková jemnozrnná omítka vnějších stěn</t>
  </si>
  <si>
    <t>-299058835</t>
  </si>
  <si>
    <t>40</t>
  </si>
  <si>
    <t>622531012</t>
  </si>
  <si>
    <t>Tenkovrstvá silikonová zrnitá omítka zrnitost 1,5 mm vnějších stěn</t>
  </si>
  <si>
    <t>-990718697</t>
  </si>
  <si>
    <t>41</t>
  </si>
  <si>
    <t>622151021</t>
  </si>
  <si>
    <t>Penetrační akrylátový nátěr vnějších mozaikových tenkovrstvých omítek stěn</t>
  </si>
  <si>
    <t>549821964</t>
  </si>
  <si>
    <t>42</t>
  </si>
  <si>
    <t>622151031</t>
  </si>
  <si>
    <t>Penetrační silikonový nátěr vnějších pastovitých tenkovrstvých omítek stěn</t>
  </si>
  <si>
    <t>-898201379</t>
  </si>
  <si>
    <t>43</t>
  </si>
  <si>
    <t>624635301</t>
  </si>
  <si>
    <t>Tmelení akrylátovým tmelem spáry průřezu do 200 mm2</t>
  </si>
  <si>
    <t>-469047532</t>
  </si>
  <si>
    <t>P</t>
  </si>
  <si>
    <t>Poznámka k položce:_x000D_
SPÁRA VYPLNĚNA TMELENA MS POLYMEROVÝM TMELEM</t>
  </si>
  <si>
    <t>44</t>
  </si>
  <si>
    <t>629991011</t>
  </si>
  <si>
    <t>Zakrytí výplní otvorů a svislých ploch fólií přilepenou lepící páskou</t>
  </si>
  <si>
    <t>-1271548003</t>
  </si>
  <si>
    <t>45</t>
  </si>
  <si>
    <t>629995101</t>
  </si>
  <si>
    <t>Očištění vnějších ploch tlakovou vodou</t>
  </si>
  <si>
    <t>1522024971</t>
  </si>
  <si>
    <t>Mezisoučet</t>
  </si>
  <si>
    <t xml:space="preserve">" ostění a nadpraží </t>
  </si>
  <si>
    <t>46</t>
  </si>
  <si>
    <t>629999031</t>
  </si>
  <si>
    <t>Příplatek k omítce vnějších povrchů za zvýšenou pracnost při ploše otvorů přes 45 do 65 %</t>
  </si>
  <si>
    <t>1218738610</t>
  </si>
  <si>
    <t>47</t>
  </si>
  <si>
    <t>637211134</t>
  </si>
  <si>
    <t>-1626313190</t>
  </si>
  <si>
    <t>48</t>
  </si>
  <si>
    <t>644941111</t>
  </si>
  <si>
    <t>Osazování ventilačních mřížek velikosti do 150 x 200 mm</t>
  </si>
  <si>
    <t>kus</t>
  </si>
  <si>
    <t>-741658192</t>
  </si>
  <si>
    <t>49</t>
  </si>
  <si>
    <t>56245648R</t>
  </si>
  <si>
    <t>mřížka větrací kruhová kovová se síťovinou 100mm</t>
  </si>
  <si>
    <t>-167143662</t>
  </si>
  <si>
    <t>52</t>
  </si>
  <si>
    <t>644941121</t>
  </si>
  <si>
    <t>Montáž průchodky k větrací mřížce se zhotovením otvoru v tepelné izolaci</t>
  </si>
  <si>
    <t>805582725</t>
  </si>
  <si>
    <t>53</t>
  </si>
  <si>
    <t>28377610R</t>
  </si>
  <si>
    <t>tvarovka průchodka</t>
  </si>
  <si>
    <t>-1630718039</t>
  </si>
  <si>
    <t>Ostatní konstrukce a práce, bourání</t>
  </si>
  <si>
    <t>54</t>
  </si>
  <si>
    <t>941221113</t>
  </si>
  <si>
    <t>Montáž lešení řadového rámového těžkého zatížení do 300 kg/m2 š od 0,9 do 1,2 m v přes 25 do 40 m</t>
  </si>
  <si>
    <t>-224086983</t>
  </si>
  <si>
    <t>55</t>
  </si>
  <si>
    <t>941221213</t>
  </si>
  <si>
    <t>Příplatek k lešení řadovému rámovému lehkému š 1,2 m v přes 25 do 40 m za první a ZKD den použití</t>
  </si>
  <si>
    <t>-1235680215</t>
  </si>
  <si>
    <t>56</t>
  </si>
  <si>
    <t>941221813</t>
  </si>
  <si>
    <t>Demontáž lešení řadového rámového těžkého zatížení do 300 kg/m2 š od 0,9 do 1,2 m v přes 25 do 40 m</t>
  </si>
  <si>
    <t>-961223909</t>
  </si>
  <si>
    <t>57</t>
  </si>
  <si>
    <t>944511111</t>
  </si>
  <si>
    <t>Montáž ochranné sítě z textilie z umělých vláken</t>
  </si>
  <si>
    <t>-1516793334</t>
  </si>
  <si>
    <t>58</t>
  </si>
  <si>
    <t>944511211</t>
  </si>
  <si>
    <t>Příplatek k ochranné síti za první a ZKD den použití</t>
  </si>
  <si>
    <t>-1931783310</t>
  </si>
  <si>
    <t>59</t>
  </si>
  <si>
    <t>944511811</t>
  </si>
  <si>
    <t>Demontáž ochranné sítě z textilie z umělých vláken</t>
  </si>
  <si>
    <t>-1005159708</t>
  </si>
  <si>
    <t>60</t>
  </si>
  <si>
    <t>952901111</t>
  </si>
  <si>
    <t>Vyčištění budov bytové a občanské výstavby při výšce podlaží do 4 m</t>
  </si>
  <si>
    <t>411810215</t>
  </si>
  <si>
    <t>61</t>
  </si>
  <si>
    <t>985112111</t>
  </si>
  <si>
    <t>Odsekání degradovaného betonu stěn tl do 10 mm</t>
  </si>
  <si>
    <t>-203928862</t>
  </si>
  <si>
    <t>62</t>
  </si>
  <si>
    <t>985311111</t>
  </si>
  <si>
    <t>Reprofilace stěn cementovou sanační maltou tl do 10 mm</t>
  </si>
  <si>
    <t>229903902</t>
  </si>
  <si>
    <t>997</t>
  </si>
  <si>
    <t>Přesun sutě</t>
  </si>
  <si>
    <t>63</t>
  </si>
  <si>
    <t>997013120</t>
  </si>
  <si>
    <t>Vnitrostaveništní doprava suti a vybouraných hmot pro budovy v přes 30 do 36 m s použitím mechanizace</t>
  </si>
  <si>
    <t>-1557784959</t>
  </si>
  <si>
    <t>64</t>
  </si>
  <si>
    <t>997013501</t>
  </si>
  <si>
    <t>Odvoz suti a vybouraných hmot na skládku nebo meziskládku do 1 km se složením</t>
  </si>
  <si>
    <t>-2087994988</t>
  </si>
  <si>
    <t>65</t>
  </si>
  <si>
    <t>997013509</t>
  </si>
  <si>
    <t>Příplatek k odvozu suti a vybouraných hmot na skládku ZKD 1 km přes 1 km</t>
  </si>
  <si>
    <t>1571085623</t>
  </si>
  <si>
    <t>66</t>
  </si>
  <si>
    <t>997013631</t>
  </si>
  <si>
    <t>Poplatek za uložení na skládce (skládkovné) stavebního odpadu směsného kód odpadu 17 09 04</t>
  </si>
  <si>
    <t>-417239957</t>
  </si>
  <si>
    <t>998</t>
  </si>
  <si>
    <t>Přesun hmot</t>
  </si>
  <si>
    <t>67</t>
  </si>
  <si>
    <t>998011005</t>
  </si>
  <si>
    <t>Přesun hmot pro budovy zděné v přes 36 do 45 m</t>
  </si>
  <si>
    <t>1330737124</t>
  </si>
  <si>
    <t>PSV</t>
  </si>
  <si>
    <t>Práce a dodávky PSV</t>
  </si>
  <si>
    <t>712</t>
  </si>
  <si>
    <t>Povlakové krytiny</t>
  </si>
  <si>
    <t>68</t>
  </si>
  <si>
    <t>712363353</t>
  </si>
  <si>
    <t>Povlakové krytiny střech do 10° z tvarovaných poplastovaných lišt délky 2 m koutová lišta vnější rš 100 mm</t>
  </si>
  <si>
    <t>-477774783</t>
  </si>
  <si>
    <t>69</t>
  </si>
  <si>
    <t>998712104</t>
  </si>
  <si>
    <t>Přesun hmot tonážní tonážní pro krytiny povlakové v objektech v přes 24 do 36 m</t>
  </si>
  <si>
    <t>-1949664354</t>
  </si>
  <si>
    <t>764</t>
  </si>
  <si>
    <t>Konstrukce klempířské</t>
  </si>
  <si>
    <t>70</t>
  </si>
  <si>
    <t>764002851</t>
  </si>
  <si>
    <t>Demontáž oplechování parapetů do suti</t>
  </si>
  <si>
    <t>569677469</t>
  </si>
  <si>
    <t>71</t>
  </si>
  <si>
    <t>764215604</t>
  </si>
  <si>
    <t>Oplechování horních ploch a atik bez rohů z Pz plechu s povrch úpravou celoplošně lepené rš 330 mm</t>
  </si>
  <si>
    <t>-447470569</t>
  </si>
  <si>
    <t xml:space="preserve">" pod atiku </t>
  </si>
  <si>
    <t>72</t>
  </si>
  <si>
    <t>764216645</t>
  </si>
  <si>
    <t>Oplechování rovných parapetů celoplošně lepené z Pz s povrchovou úpravou rš 400 mm</t>
  </si>
  <si>
    <t>-2135389636</t>
  </si>
  <si>
    <t>73</t>
  </si>
  <si>
    <t>998764105</t>
  </si>
  <si>
    <t>Přesun hmot tonážní pro konstrukce klempířské v objektech v přes 36 do 48 m</t>
  </si>
  <si>
    <t>-1158773955</t>
  </si>
  <si>
    <t>326468693</t>
  </si>
  <si>
    <t>781</t>
  </si>
  <si>
    <t>Dokončovací práce - obklady</t>
  </si>
  <si>
    <t>-1939832142</t>
  </si>
  <si>
    <t>HZS</t>
  </si>
  <si>
    <t>Hodinové zúčtovací sazby</t>
  </si>
  <si>
    <t>83</t>
  </si>
  <si>
    <t>HZS1292</t>
  </si>
  <si>
    <t>Hodinová zúčtovací sazba stavební dělník</t>
  </si>
  <si>
    <t>hod</t>
  </si>
  <si>
    <t>512</t>
  </si>
  <si>
    <t>1790675931</t>
  </si>
  <si>
    <t>VRN</t>
  </si>
  <si>
    <t>Vedlejší rozpočtové náklady</t>
  </si>
  <si>
    <t>84</t>
  </si>
  <si>
    <t>020001000</t>
  </si>
  <si>
    <t>Příprava staveniště</t>
  </si>
  <si>
    <t>Kč</t>
  </si>
  <si>
    <t>1024</t>
  </si>
  <si>
    <t>-1591545939</t>
  </si>
  <si>
    <t>85</t>
  </si>
  <si>
    <t>030001000</t>
  </si>
  <si>
    <t>Zařízení staveniště</t>
  </si>
  <si>
    <t>1967904796</t>
  </si>
  <si>
    <t xml:space="preserve">Poznámka k položce:_x000D_
Náklady spojené s vybudováním, provozem zařízení staveniště a doprava </t>
  </si>
  <si>
    <t>86</t>
  </si>
  <si>
    <t>032002000</t>
  </si>
  <si>
    <t>Vybavení staveniště</t>
  </si>
  <si>
    <t>1865988931</t>
  </si>
  <si>
    <t>Poznámka k položce:_x000D_
zdvihací a manipulační technika dle zvyklostí zhotovitele</t>
  </si>
  <si>
    <t>87</t>
  </si>
  <si>
    <t>070001000</t>
  </si>
  <si>
    <t>Provozní vlivy</t>
  </si>
  <si>
    <t>1852844204</t>
  </si>
  <si>
    <t xml:space="preserve">Poznámka k položce:_x000D_
Náklady na opatření proti poškození cizího majetku a vnitřních prostor stavby, součinnost s vlastníky stavbou dotčených prostor _x000D_
</t>
  </si>
  <si>
    <t>88</t>
  </si>
  <si>
    <t>090001000</t>
  </si>
  <si>
    <t>Ostatní náklady</t>
  </si>
  <si>
    <t>-477123286</t>
  </si>
  <si>
    <t xml:space="preserve">Poznámka k položce:_x000D_
Náklady spojené s dodávkou energie, opatření na dodržování technologických předpisů ochrana sousedních pozemků </t>
  </si>
  <si>
    <t>89</t>
  </si>
  <si>
    <t>013254000</t>
  </si>
  <si>
    <t>Dokumentace skutečného provedení stavby</t>
  </si>
  <si>
    <t>17551986</t>
  </si>
  <si>
    <t>Stavební úpravy Studničkova 176, Jaroměř</t>
  </si>
  <si>
    <t>(0,5+15,9+0,5)*2*0,5</t>
  </si>
  <si>
    <t>15,9*2*1,0*0,05</t>
  </si>
  <si>
    <t>15,9*2*1,0</t>
  </si>
  <si>
    <t>31,8*0,05</t>
  </si>
  <si>
    <t>31,8*0,3</t>
  </si>
  <si>
    <t>16,9*1,0*2</t>
  </si>
  <si>
    <t>(14,9+0,3*2)*26,1</t>
  </si>
  <si>
    <t>1,2*1,6*9 odpočet</t>
  </si>
  <si>
    <t>" pohled Z</t>
  </si>
  <si>
    <t>1,2*1,6*8 odpočet</t>
  </si>
  <si>
    <t>(1,2+1,6*2)*17*0,1</t>
  </si>
  <si>
    <t xml:space="preserve">60" atika </t>
  </si>
  <si>
    <t>Okapový chodník z betonových dlaždic tl 50 mm do kameniva vč. betonové obruby 50 mm do beton. lože</t>
  </si>
  <si>
    <t>(0,5+15,9+0,5)*0,5*2+(0,5+15,9+0,5)*0,1+2</t>
  </si>
  <si>
    <t xml:space="preserve">odborný odhad </t>
  </si>
  <si>
    <t>(1,0+17+1,0)*26*2</t>
  </si>
  <si>
    <t>1102*75</t>
  </si>
  <si>
    <t>1,2*17</t>
  </si>
  <si>
    <t>(0,4+15,2+0,4)*2</t>
  </si>
  <si>
    <t>20,4*1,1</t>
  </si>
  <si>
    <t>1102,00*0,1</t>
  </si>
  <si>
    <t>(0,3+15,1+0,3)*0,6*2</t>
  </si>
  <si>
    <t>18,84*1,1</t>
  </si>
  <si>
    <t>20,4*0,4*1,1</t>
  </si>
  <si>
    <t>(0,3+15,1+0,3)*2,4</t>
  </si>
  <si>
    <t>(0,3+15,1+0,3)*1,0</t>
  </si>
  <si>
    <t>53,38*1,1</t>
  </si>
  <si>
    <t>deska tepelně izolační minerální kontaktních fasád kolmé vlákno λ=0,036 tl 100mm</t>
  </si>
  <si>
    <t>(14,9+0,3*2)*24,7</t>
  </si>
  <si>
    <t xml:space="preserve">" pohled V+Z </t>
  </si>
  <si>
    <t>754,760-53,380-18,840</t>
  </si>
  <si>
    <t>682,540*1,1</t>
  </si>
  <si>
    <t>(1,2+1,6*2)*17</t>
  </si>
  <si>
    <t>74,8*0,4*1,1</t>
  </si>
  <si>
    <t>18,84+0,6</t>
  </si>
  <si>
    <t>770*8</t>
  </si>
  <si>
    <t>18,8+0,6+53,38</t>
  </si>
  <si>
    <t>"sokl XPS100 + MW100</t>
  </si>
  <si>
    <t>(0,3*2+15,1)*2</t>
  </si>
  <si>
    <t>31,4 *1,1</t>
  </si>
  <si>
    <t>74,8*1,1</t>
  </si>
  <si>
    <t>26,1*4*2</t>
  </si>
  <si>
    <t>(1,2+2*1,6)*17</t>
  </si>
  <si>
    <t>304,0*1,1 'Přepočtené koeficientem množství</t>
  </si>
  <si>
    <t>(0,3+15,2+0,3)*2</t>
  </si>
  <si>
    <t>52,0*1,1</t>
  </si>
  <si>
    <t>0,4*2*17*1,1</t>
  </si>
  <si>
    <t>82,28+334,4+57,2+14,96</t>
  </si>
  <si>
    <t>1,2*1,6*17</t>
  </si>
  <si>
    <t>1,2*17+60*0,15+15,2*2+0,15*2*2*9 (parapet, mřížky, oplechování)</t>
  </si>
  <si>
    <t>18,840+53,380</t>
  </si>
  <si>
    <t>762,24-18,84-53,38</t>
  </si>
  <si>
    <t>690/5</t>
  </si>
  <si>
    <t>2,125*19 'Přepočtené koeficientem množství</t>
  </si>
  <si>
    <t>nespecifikované pomocné práce</t>
  </si>
  <si>
    <t>Demontáž bleskosvodu, dodávka a montáž nového bleskosvodu, vč. revize  27,5 m</t>
  </si>
  <si>
    <t>Elektroinstalace - silnoproud</t>
  </si>
  <si>
    <t>kpl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</si>
</sst>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14" fontId="2" fillId="0" borderId="0" xfId="0" applyNumberFormat="1" applyFont="1" applyAlignment="1">
      <alignment horizontal="left" vertical="center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Fill="1" applyBorder="1" applyAlignment="1" applyProtection="1">
      <alignment horizontal="center" vertical="center"/>
    </xf>
    <xf numFmtId="49" fontId="21" fillId="0" borderId="22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167" fontId="21" fillId="0" borderId="22" xfId="0" applyNumberFormat="1" applyFont="1" applyFill="1" applyBorder="1" applyAlignment="1" applyProtection="1">
      <alignment vertical="center"/>
    </xf>
    <xf numFmtId="4" fontId="21" fillId="0" borderId="22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167" fontId="10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167" fontId="11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Fill="1" applyAlignment="1" applyProtection="1"/>
    <xf numFmtId="0" fontId="8" fillId="0" borderId="3" xfId="0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" fontId="6" fillId="0" borderId="0" xfId="0" applyNumberFormat="1" applyFont="1" applyFill="1" applyAlignment="1" applyProtection="1"/>
    <xf numFmtId="0" fontId="8" fillId="0" borderId="14" xfId="0" applyFont="1" applyFill="1" applyBorder="1" applyAlignment="1" applyProtection="1"/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166" fontId="8" fillId="0" borderId="15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4" fontId="8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4" fontId="7" fillId="0" borderId="0" xfId="0" applyNumberFormat="1" applyFont="1" applyFill="1" applyAlignment="1" applyProtection="1"/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22" fillId="0" borderId="14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166" fontId="22" fillId="0" borderId="0" xfId="0" applyNumberFormat="1" applyFont="1" applyFill="1" applyBorder="1" applyAlignment="1" applyProtection="1">
      <alignment vertical="center"/>
    </xf>
    <xf numFmtId="166" fontId="22" fillId="0" borderId="1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34" fillId="0" borderId="22" xfId="0" applyFont="1" applyFill="1" applyBorder="1" applyAlignment="1" applyProtection="1">
      <alignment horizontal="center" vertical="center"/>
    </xf>
    <xf numFmtId="49" fontId="34" fillId="0" borderId="22" xfId="0" applyNumberFormat="1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167" fontId="34" fillId="0" borderId="22" xfId="0" applyNumberFormat="1" applyFont="1" applyFill="1" applyBorder="1" applyAlignment="1" applyProtection="1">
      <alignment vertical="center"/>
    </xf>
    <xf numFmtId="4" fontId="34" fillId="0" borderId="22" xfId="0" applyNumberFormat="1" applyFont="1" applyFill="1" applyBorder="1" applyAlignment="1" applyProtection="1">
      <alignment vertical="center"/>
    </xf>
    <xf numFmtId="0" fontId="35" fillId="0" borderId="3" xfId="0" applyFont="1" applyFill="1" applyBorder="1" applyAlignment="1" applyProtection="1">
      <alignment vertical="center"/>
    </xf>
    <xf numFmtId="0" fontId="34" fillId="0" borderId="14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167" fontId="12" fillId="0" borderId="0" xfId="0" applyNumberFormat="1" applyFont="1" applyFill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>
      <alignment horizontal="left" vertical="center"/>
    </xf>
    <xf numFmtId="0" fontId="22" fillId="0" borderId="20" xfId="0" applyFont="1" applyFill="1" applyBorder="1" applyAlignment="1" applyProtection="1">
      <alignment horizontal="center" vertical="center"/>
    </xf>
    <xf numFmtId="166" fontId="22" fillId="0" borderId="20" xfId="0" applyNumberFormat="1" applyFont="1" applyFill="1" applyBorder="1" applyAlignment="1" applyProtection="1">
      <alignment vertical="center"/>
    </xf>
    <xf numFmtId="166" fontId="22" fillId="0" borderId="2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windowProtection="1" showGridLines="0" topLeftCell="A115" workbookViewId="0">
      <selection activeCell="BE14" sqref="B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68" t="s">
        <v>5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253">
        <v>10052024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12"/>
      <c r="BS5" s="9" t="s">
        <v>6</v>
      </c>
    </row>
    <row r="6" spans="1:74" s="1" customFormat="1" ht="36.950000000000003" customHeight="1">
      <c r="B6" s="12"/>
      <c r="D6" s="17" t="s">
        <v>13</v>
      </c>
      <c r="K6" s="255" t="s">
        <v>469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12"/>
      <c r="BS6" s="9" t="s">
        <v>6</v>
      </c>
    </row>
    <row r="7" spans="1:74" s="1" customFormat="1" ht="12" customHeight="1">
      <c r="B7" s="12"/>
      <c r="D7" s="18" t="s">
        <v>14</v>
      </c>
      <c r="K7" s="16" t="s">
        <v>1</v>
      </c>
      <c r="AK7" s="18" t="s">
        <v>15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16</v>
      </c>
      <c r="K8" s="16" t="s">
        <v>17</v>
      </c>
      <c r="AK8" s="18" t="s">
        <v>18</v>
      </c>
      <c r="AN8" s="75">
        <v>45407</v>
      </c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19</v>
      </c>
      <c r="AK10" s="18" t="s">
        <v>20</v>
      </c>
      <c r="AN10" s="16" t="s">
        <v>1</v>
      </c>
      <c r="AR10" s="12"/>
      <c r="BS10" s="9" t="s">
        <v>6</v>
      </c>
    </row>
    <row r="11" spans="1:74" s="1" customFormat="1" ht="18.399999999999999" customHeight="1">
      <c r="B11" s="12"/>
      <c r="E11" s="16" t="s">
        <v>17</v>
      </c>
      <c r="AK11" s="18" t="s">
        <v>21</v>
      </c>
      <c r="AN11" s="16" t="s">
        <v>1</v>
      </c>
      <c r="AR11" s="12"/>
      <c r="BS11" s="9" t="s">
        <v>6</v>
      </c>
    </row>
    <row r="12" spans="1:74" s="1" customFormat="1" ht="6.95" customHeight="1">
      <c r="B12" s="12"/>
      <c r="AR12" s="12"/>
      <c r="BS12" s="9" t="s">
        <v>6</v>
      </c>
    </row>
    <row r="13" spans="1:74" s="1" customFormat="1" ht="12" customHeight="1">
      <c r="B13" s="12"/>
      <c r="D13" s="18" t="s">
        <v>22</v>
      </c>
      <c r="AK13" s="18" t="s">
        <v>20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17</v>
      </c>
      <c r="AK14" s="18" t="s">
        <v>21</v>
      </c>
      <c r="AN14" s="16" t="s">
        <v>1</v>
      </c>
      <c r="AR14" s="12"/>
      <c r="BS14" s="9" t="s">
        <v>6</v>
      </c>
    </row>
    <row r="15" spans="1:74" s="1" customFormat="1" ht="6.95" customHeight="1">
      <c r="B15" s="12"/>
      <c r="AR15" s="12"/>
      <c r="BS15" s="9" t="s">
        <v>3</v>
      </c>
    </row>
    <row r="16" spans="1:74" s="1" customFormat="1" ht="12" customHeight="1">
      <c r="B16" s="12"/>
      <c r="D16" s="18" t="s">
        <v>23</v>
      </c>
      <c r="AK16" s="18" t="s">
        <v>20</v>
      </c>
      <c r="AN16" s="16" t="s">
        <v>1</v>
      </c>
      <c r="AR16" s="12"/>
      <c r="BS16" s="9" t="s">
        <v>3</v>
      </c>
    </row>
    <row r="17" spans="1:71" s="1" customFormat="1" ht="18.399999999999999" customHeight="1">
      <c r="B17" s="12"/>
      <c r="E17" s="16" t="s">
        <v>17</v>
      </c>
      <c r="AK17" s="18" t="s">
        <v>21</v>
      </c>
      <c r="AN17" s="16" t="s">
        <v>1</v>
      </c>
      <c r="AR17" s="12"/>
      <c r="BS17" s="9" t="s">
        <v>24</v>
      </c>
    </row>
    <row r="18" spans="1:71" s="1" customFormat="1" ht="6.95" customHeight="1">
      <c r="B18" s="12"/>
      <c r="AR18" s="12"/>
      <c r="BS18" s="9" t="s">
        <v>6</v>
      </c>
    </row>
    <row r="19" spans="1:71" s="1" customFormat="1" ht="12" customHeight="1">
      <c r="B19" s="12"/>
      <c r="D19" s="18" t="s">
        <v>25</v>
      </c>
      <c r="AK19" s="18" t="s">
        <v>20</v>
      </c>
      <c r="AN19" s="16" t="s">
        <v>1</v>
      </c>
      <c r="AR19" s="12"/>
      <c r="BS19" s="9" t="s">
        <v>6</v>
      </c>
    </row>
    <row r="20" spans="1:71" s="1" customFormat="1" ht="18.399999999999999" customHeight="1">
      <c r="B20" s="12"/>
      <c r="E20" s="16" t="s">
        <v>17</v>
      </c>
      <c r="AK20" s="18" t="s">
        <v>21</v>
      </c>
      <c r="AN20" s="16" t="s">
        <v>1</v>
      </c>
      <c r="AR20" s="12"/>
      <c r="BS20" s="9" t="s">
        <v>24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26</v>
      </c>
      <c r="AR22" s="12"/>
    </row>
    <row r="23" spans="1:71" s="1" customFormat="1" ht="16.5" customHeight="1">
      <c r="B23" s="12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27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7">
        <f>ROUND(AG94,2)</f>
        <v>0</v>
      </c>
      <c r="AL26" s="258"/>
      <c r="AM26" s="258"/>
      <c r="AN26" s="258"/>
      <c r="AO26" s="258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59" t="s">
        <v>28</v>
      </c>
      <c r="M28" s="259"/>
      <c r="N28" s="259"/>
      <c r="O28" s="259"/>
      <c r="P28" s="259"/>
      <c r="Q28" s="20"/>
      <c r="R28" s="20"/>
      <c r="S28" s="20"/>
      <c r="T28" s="20"/>
      <c r="U28" s="20"/>
      <c r="V28" s="20"/>
      <c r="W28" s="259" t="s">
        <v>29</v>
      </c>
      <c r="X28" s="259"/>
      <c r="Y28" s="259"/>
      <c r="Z28" s="259"/>
      <c r="AA28" s="259"/>
      <c r="AB28" s="259"/>
      <c r="AC28" s="259"/>
      <c r="AD28" s="259"/>
      <c r="AE28" s="259"/>
      <c r="AF28" s="20"/>
      <c r="AG28" s="20"/>
      <c r="AH28" s="20"/>
      <c r="AI28" s="20"/>
      <c r="AJ28" s="20"/>
      <c r="AK28" s="259" t="s">
        <v>30</v>
      </c>
      <c r="AL28" s="259"/>
      <c r="AM28" s="259"/>
      <c r="AN28" s="259"/>
      <c r="AO28" s="259"/>
      <c r="AP28" s="20"/>
      <c r="AQ28" s="20"/>
      <c r="AR28" s="21"/>
      <c r="BE28" s="20"/>
    </row>
    <row r="29" spans="1:71" s="3" customFormat="1" ht="14.45" customHeight="1">
      <c r="B29" s="24"/>
      <c r="D29" s="18" t="s">
        <v>31</v>
      </c>
      <c r="F29" s="18" t="s">
        <v>32</v>
      </c>
      <c r="L29" s="262">
        <v>0.21</v>
      </c>
      <c r="M29" s="261"/>
      <c r="N29" s="261"/>
      <c r="O29" s="261"/>
      <c r="P29" s="261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K29" s="260">
        <f>ROUND(AV94, 2)</f>
        <v>0</v>
      </c>
      <c r="AL29" s="261"/>
      <c r="AM29" s="261"/>
      <c r="AN29" s="261"/>
      <c r="AO29" s="261"/>
      <c r="AR29" s="24"/>
    </row>
    <row r="30" spans="1:71" s="3" customFormat="1" ht="14.45" customHeight="1">
      <c r="B30" s="24"/>
      <c r="F30" s="18" t="s">
        <v>33</v>
      </c>
      <c r="L30" s="262">
        <v>0.15</v>
      </c>
      <c r="M30" s="261"/>
      <c r="N30" s="261"/>
      <c r="O30" s="261"/>
      <c r="P30" s="261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K30" s="260">
        <f>ROUND(AW94, 2)</f>
        <v>0</v>
      </c>
      <c r="AL30" s="261"/>
      <c r="AM30" s="261"/>
      <c r="AN30" s="261"/>
      <c r="AO30" s="261"/>
      <c r="AR30" s="24"/>
    </row>
    <row r="31" spans="1:71" s="3" customFormat="1" ht="14.45" hidden="1" customHeight="1">
      <c r="B31" s="24"/>
      <c r="F31" s="18" t="s">
        <v>34</v>
      </c>
      <c r="L31" s="262">
        <v>0.21</v>
      </c>
      <c r="M31" s="261"/>
      <c r="N31" s="261"/>
      <c r="O31" s="261"/>
      <c r="P31" s="261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K31" s="260">
        <v>0</v>
      </c>
      <c r="AL31" s="261"/>
      <c r="AM31" s="261"/>
      <c r="AN31" s="261"/>
      <c r="AO31" s="261"/>
      <c r="AR31" s="24"/>
    </row>
    <row r="32" spans="1:71" s="3" customFormat="1" ht="14.45" hidden="1" customHeight="1">
      <c r="B32" s="24"/>
      <c r="F32" s="18" t="s">
        <v>35</v>
      </c>
      <c r="L32" s="262">
        <v>0.15</v>
      </c>
      <c r="M32" s="261"/>
      <c r="N32" s="261"/>
      <c r="O32" s="261"/>
      <c r="P32" s="261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K32" s="260">
        <v>0</v>
      </c>
      <c r="AL32" s="261"/>
      <c r="AM32" s="261"/>
      <c r="AN32" s="261"/>
      <c r="AO32" s="261"/>
      <c r="AR32" s="24"/>
    </row>
    <row r="33" spans="1:57" s="3" customFormat="1" ht="14.45" hidden="1" customHeight="1">
      <c r="B33" s="24"/>
      <c r="F33" s="18" t="s">
        <v>36</v>
      </c>
      <c r="L33" s="262">
        <v>0</v>
      </c>
      <c r="M33" s="261"/>
      <c r="N33" s="261"/>
      <c r="O33" s="261"/>
      <c r="P33" s="261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K33" s="260">
        <v>0</v>
      </c>
      <c r="AL33" s="261"/>
      <c r="AM33" s="261"/>
      <c r="AN33" s="261"/>
      <c r="AO33" s="261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37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38</v>
      </c>
      <c r="U35" s="27"/>
      <c r="V35" s="27"/>
      <c r="W35" s="27"/>
      <c r="X35" s="283" t="s">
        <v>39</v>
      </c>
      <c r="Y35" s="284"/>
      <c r="Z35" s="284"/>
      <c r="AA35" s="284"/>
      <c r="AB35" s="284"/>
      <c r="AC35" s="27"/>
      <c r="AD35" s="27"/>
      <c r="AE35" s="27"/>
      <c r="AF35" s="27"/>
      <c r="AG35" s="27"/>
      <c r="AH35" s="27"/>
      <c r="AI35" s="27"/>
      <c r="AJ35" s="27"/>
      <c r="AK35" s="285">
        <f>SUM(AK26:AK33)</f>
        <v>0</v>
      </c>
      <c r="AL35" s="284"/>
      <c r="AM35" s="284"/>
      <c r="AN35" s="284"/>
      <c r="AO35" s="286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40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41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42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43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42</v>
      </c>
      <c r="AI60" s="23"/>
      <c r="AJ60" s="23"/>
      <c r="AK60" s="23"/>
      <c r="AL60" s="23"/>
      <c r="AM60" s="32" t="s">
        <v>43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44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45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42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43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42</v>
      </c>
      <c r="AI75" s="23"/>
      <c r="AJ75" s="23"/>
      <c r="AK75" s="23"/>
      <c r="AL75" s="23"/>
      <c r="AM75" s="32" t="s">
        <v>43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>
      <c r="A82" s="20"/>
      <c r="B82" s="21"/>
      <c r="C82" s="13" t="s">
        <v>46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>
      <c r="B84" s="38"/>
      <c r="C84" s="18" t="s">
        <v>12</v>
      </c>
      <c r="L84" s="4">
        <f>K5</f>
        <v>10052024</v>
      </c>
      <c r="AR84" s="38"/>
    </row>
    <row r="85" spans="1:91" s="5" customFormat="1" ht="36.950000000000003" customHeight="1">
      <c r="B85" s="39"/>
      <c r="C85" s="40" t="s">
        <v>13</v>
      </c>
      <c r="L85" s="274" t="str">
        <f>K6</f>
        <v>Stavební úpravy Studničkova 176, Jaroměř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R85" s="39"/>
    </row>
    <row r="86" spans="1:91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>
      <c r="A87" s="20"/>
      <c r="B87" s="21"/>
      <c r="C87" s="18" t="s">
        <v>16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 xml:space="preserve"> 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18</v>
      </c>
      <c r="AJ87" s="20"/>
      <c r="AK87" s="20"/>
      <c r="AL87" s="20"/>
      <c r="AM87" s="276">
        <f>IF(AN8= "","",AN8)</f>
        <v>45407</v>
      </c>
      <c r="AN87" s="276"/>
      <c r="AO87" s="20"/>
      <c r="AP87" s="20"/>
      <c r="AQ87" s="20"/>
      <c r="AR87" s="21"/>
      <c r="BE87" s="20"/>
    </row>
    <row r="88" spans="1:91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>
      <c r="A89" s="20"/>
      <c r="B89" s="21"/>
      <c r="C89" s="18" t="s">
        <v>19</v>
      </c>
      <c r="D89" s="20"/>
      <c r="E89" s="20"/>
      <c r="F89" s="20"/>
      <c r="G89" s="20"/>
      <c r="H89" s="20"/>
      <c r="I89" s="20"/>
      <c r="J89" s="20"/>
      <c r="K89" s="20"/>
      <c r="L89" s="4" t="str">
        <f>IF(E11= "","",E11)</f>
        <v xml:space="preserve"> 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18" t="s">
        <v>23</v>
      </c>
      <c r="AJ89" s="20"/>
      <c r="AK89" s="20"/>
      <c r="AL89" s="20"/>
      <c r="AM89" s="277" t="str">
        <f>IF(E17="","",E17)</f>
        <v xml:space="preserve"> </v>
      </c>
      <c r="AN89" s="278"/>
      <c r="AO89" s="278"/>
      <c r="AP89" s="278"/>
      <c r="AQ89" s="20"/>
      <c r="AR89" s="21"/>
      <c r="AS89" s="279" t="s">
        <v>47</v>
      </c>
      <c r="AT89" s="280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>
      <c r="A90" s="20"/>
      <c r="B90" s="21"/>
      <c r="C90" s="18" t="s">
        <v>22</v>
      </c>
      <c r="D90" s="20"/>
      <c r="E90" s="20"/>
      <c r="F90" s="20"/>
      <c r="G90" s="20"/>
      <c r="H90" s="20"/>
      <c r="I90" s="20"/>
      <c r="J90" s="20"/>
      <c r="K90" s="20"/>
      <c r="L90" s="4" t="str">
        <f>IF(E14="","",E14)</f>
        <v xml:space="preserve"> 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8" t="s">
        <v>25</v>
      </c>
      <c r="AJ90" s="20"/>
      <c r="AK90" s="20"/>
      <c r="AL90" s="20"/>
      <c r="AM90" s="277" t="str">
        <f>IF(E20="","",E20)</f>
        <v xml:space="preserve"> </v>
      </c>
      <c r="AN90" s="278"/>
      <c r="AO90" s="278"/>
      <c r="AP90" s="278"/>
      <c r="AQ90" s="20"/>
      <c r="AR90" s="21"/>
      <c r="AS90" s="281"/>
      <c r="AT90" s="282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81"/>
      <c r="AT91" s="282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>
      <c r="A92" s="20"/>
      <c r="B92" s="21"/>
      <c r="C92" s="269" t="s">
        <v>48</v>
      </c>
      <c r="D92" s="270"/>
      <c r="E92" s="270"/>
      <c r="F92" s="270"/>
      <c r="G92" s="270"/>
      <c r="H92" s="46"/>
      <c r="I92" s="271" t="s">
        <v>49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2" t="s">
        <v>50</v>
      </c>
      <c r="AH92" s="270"/>
      <c r="AI92" s="270"/>
      <c r="AJ92" s="270"/>
      <c r="AK92" s="270"/>
      <c r="AL92" s="270"/>
      <c r="AM92" s="270"/>
      <c r="AN92" s="271" t="s">
        <v>51</v>
      </c>
      <c r="AO92" s="270"/>
      <c r="AP92" s="273"/>
      <c r="AQ92" s="47" t="s">
        <v>52</v>
      </c>
      <c r="AR92" s="21"/>
      <c r="AS92" s="48" t="s">
        <v>53</v>
      </c>
      <c r="AT92" s="49" t="s">
        <v>54</v>
      </c>
      <c r="AU92" s="49" t="s">
        <v>55</v>
      </c>
      <c r="AV92" s="49" t="s">
        <v>56</v>
      </c>
      <c r="AW92" s="49" t="s">
        <v>57</v>
      </c>
      <c r="AX92" s="49" t="s">
        <v>58</v>
      </c>
      <c r="AY92" s="49" t="s">
        <v>59</v>
      </c>
      <c r="AZ92" s="49" t="s">
        <v>60</v>
      </c>
      <c r="BA92" s="49" t="s">
        <v>61</v>
      </c>
      <c r="BB92" s="49" t="s">
        <v>62</v>
      </c>
      <c r="BC92" s="49" t="s">
        <v>63</v>
      </c>
      <c r="BD92" s="50" t="s">
        <v>64</v>
      </c>
      <c r="BE92" s="20"/>
    </row>
    <row r="93" spans="1:91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>
      <c r="B94" s="54"/>
      <c r="C94" s="55" t="s">
        <v>65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66">
        <f>ROUND(AG95,2)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2070.7808199999999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66</v>
      </c>
      <c r="BT94" s="62" t="s">
        <v>67</v>
      </c>
      <c r="BU94" s="63" t="s">
        <v>68</v>
      </c>
      <c r="BV94" s="62" t="s">
        <v>69</v>
      </c>
      <c r="BW94" s="62" t="s">
        <v>4</v>
      </c>
      <c r="BX94" s="62" t="s">
        <v>70</v>
      </c>
      <c r="CL94" s="62" t="s">
        <v>1</v>
      </c>
    </row>
    <row r="95" spans="1:91" s="7" customFormat="1" ht="16.5" customHeight="1">
      <c r="A95" s="64" t="s">
        <v>71</v>
      </c>
      <c r="B95" s="65"/>
      <c r="C95" s="66"/>
      <c r="D95" s="265" t="s">
        <v>72</v>
      </c>
      <c r="E95" s="265"/>
      <c r="F95" s="265"/>
      <c r="G95" s="265"/>
      <c r="H95" s="265"/>
      <c r="I95" s="67"/>
      <c r="J95" s="265" t="s">
        <v>73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'01 - Zateplení části domu '!J30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68" t="s">
        <v>74</v>
      </c>
      <c r="AR95" s="65"/>
      <c r="AS95" s="69">
        <v>0</v>
      </c>
      <c r="AT95" s="70">
        <f>ROUND(SUM(AV95:AW95),2)</f>
        <v>0</v>
      </c>
      <c r="AU95" s="71">
        <f>'01 - Zateplení části domu '!P129</f>
        <v>2070.7808160000004</v>
      </c>
      <c r="AV95" s="70">
        <f>'01 - Zateplení části domu '!J33</f>
        <v>0</v>
      </c>
      <c r="AW95" s="70">
        <f>'01 - Zateplení části domu '!J34</f>
        <v>0</v>
      </c>
      <c r="AX95" s="70">
        <f>'01 - Zateplení části domu '!J35</f>
        <v>0</v>
      </c>
      <c r="AY95" s="70">
        <f>'01 - Zateplení části domu '!J36</f>
        <v>0</v>
      </c>
      <c r="AZ95" s="70">
        <f>'01 - Zateplení části domu '!F33</f>
        <v>0</v>
      </c>
      <c r="BA95" s="70">
        <f>'01 - Zateplení části domu '!F34</f>
        <v>0</v>
      </c>
      <c r="BB95" s="70">
        <f>'01 - Zateplení části domu '!F35</f>
        <v>0</v>
      </c>
      <c r="BC95" s="70">
        <f>'01 - Zateplení části domu '!F36</f>
        <v>0</v>
      </c>
      <c r="BD95" s="72">
        <f>'01 - Zateplení části domu '!F37</f>
        <v>0</v>
      </c>
      <c r="BT95" s="73" t="s">
        <v>75</v>
      </c>
      <c r="BV95" s="73" t="s">
        <v>69</v>
      </c>
      <c r="BW95" s="73" t="s">
        <v>76</v>
      </c>
      <c r="BX95" s="73" t="s">
        <v>4</v>
      </c>
      <c r="CL95" s="73" t="s">
        <v>1</v>
      </c>
      <c r="CM95" s="73" t="s">
        <v>75</v>
      </c>
    </row>
    <row r="96" spans="1:91" s="2" customFormat="1" ht="30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Zateplení části domu 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41"/>
  <sheetViews>
    <sheetView windowProtection="1" showGridLines="0" tabSelected="1" topLeftCell="B1" workbookViewId="0">
      <selection activeCell="H321" sqref="H321"/>
    </sheetView>
  </sheetViews>
  <sheetFormatPr defaultRowHeight="11.25"/>
  <cols>
    <col min="1" max="1" width="8.33203125" style="74" customWidth="1"/>
    <col min="2" max="2" width="1.1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.5" style="74" customWidth="1"/>
    <col min="8" max="8" width="14" style="74" customWidth="1"/>
    <col min="9" max="9" width="15.83203125" style="97" customWidth="1"/>
    <col min="10" max="11" width="22.33203125" style="74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1:46" ht="36.950000000000003" customHeight="1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20" t="s">
        <v>76</v>
      </c>
    </row>
    <row r="3" spans="1:46" ht="6.95" customHeight="1">
      <c r="B3" s="121"/>
      <c r="C3" s="122"/>
      <c r="D3" s="122"/>
      <c r="E3" s="122"/>
      <c r="F3" s="122"/>
      <c r="G3" s="122"/>
      <c r="H3" s="122"/>
      <c r="I3" s="98"/>
      <c r="J3" s="122"/>
      <c r="K3" s="122"/>
      <c r="L3" s="123"/>
      <c r="AT3" s="120" t="s">
        <v>75</v>
      </c>
    </row>
    <row r="4" spans="1:46" ht="24.95" customHeight="1">
      <c r="B4" s="123"/>
      <c r="D4" s="124" t="s">
        <v>77</v>
      </c>
      <c r="L4" s="123"/>
      <c r="M4" s="125" t="s">
        <v>10</v>
      </c>
      <c r="AT4" s="120" t="s">
        <v>3</v>
      </c>
    </row>
    <row r="5" spans="1:46" ht="6.95" customHeight="1">
      <c r="B5" s="123"/>
      <c r="L5" s="123"/>
    </row>
    <row r="6" spans="1:46" ht="12" customHeight="1">
      <c r="B6" s="123"/>
      <c r="D6" s="126" t="s">
        <v>13</v>
      </c>
      <c r="L6" s="123"/>
    </row>
    <row r="7" spans="1:46" ht="16.5" customHeight="1">
      <c r="B7" s="123"/>
      <c r="E7" s="289" t="str">
        <f>'Rekapitulace stavby'!K6</f>
        <v>Stavební úpravy Studničkova 176, Jaroměř</v>
      </c>
      <c r="F7" s="290"/>
      <c r="G7" s="290"/>
      <c r="H7" s="290"/>
      <c r="L7" s="123"/>
    </row>
    <row r="8" spans="1:46" s="130" customFormat="1" ht="12" customHeight="1">
      <c r="A8" s="127"/>
      <c r="B8" s="128"/>
      <c r="C8" s="127"/>
      <c r="D8" s="126" t="s">
        <v>78</v>
      </c>
      <c r="E8" s="127"/>
      <c r="F8" s="127"/>
      <c r="G8" s="127"/>
      <c r="H8" s="127"/>
      <c r="I8" s="99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46" s="130" customFormat="1" ht="16.5" customHeight="1">
      <c r="A9" s="127"/>
      <c r="B9" s="128"/>
      <c r="C9" s="127"/>
      <c r="D9" s="127"/>
      <c r="E9" s="287" t="s">
        <v>79</v>
      </c>
      <c r="F9" s="288"/>
      <c r="G9" s="288"/>
      <c r="H9" s="288"/>
      <c r="I9" s="99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6" s="130" customFormat="1">
      <c r="A10" s="127"/>
      <c r="B10" s="128"/>
      <c r="C10" s="127"/>
      <c r="D10" s="127"/>
      <c r="E10" s="127"/>
      <c r="F10" s="127"/>
      <c r="G10" s="127"/>
      <c r="H10" s="127"/>
      <c r="I10" s="99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6" s="130" customFormat="1" ht="12" customHeight="1">
      <c r="A11" s="127"/>
      <c r="B11" s="128"/>
      <c r="C11" s="127"/>
      <c r="D11" s="126" t="s">
        <v>14</v>
      </c>
      <c r="E11" s="127"/>
      <c r="F11" s="131" t="s">
        <v>1</v>
      </c>
      <c r="G11" s="127"/>
      <c r="H11" s="127"/>
      <c r="I11" s="100" t="s">
        <v>15</v>
      </c>
      <c r="J11" s="131" t="s">
        <v>1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46" s="130" customFormat="1" ht="12" customHeight="1">
      <c r="A12" s="127"/>
      <c r="B12" s="128"/>
      <c r="C12" s="127"/>
      <c r="D12" s="126" t="s">
        <v>16</v>
      </c>
      <c r="E12" s="127"/>
      <c r="F12" s="131" t="s">
        <v>17</v>
      </c>
      <c r="G12" s="127"/>
      <c r="H12" s="127"/>
      <c r="I12" s="100" t="s">
        <v>18</v>
      </c>
      <c r="J12" s="132">
        <f>'Rekapitulace stavby'!AN8</f>
        <v>45407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4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99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46" s="130" customFormat="1" ht="12" customHeight="1">
      <c r="A14" s="127"/>
      <c r="B14" s="128"/>
      <c r="C14" s="127"/>
      <c r="D14" s="126" t="s">
        <v>19</v>
      </c>
      <c r="E14" s="127"/>
      <c r="F14" s="127"/>
      <c r="G14" s="127"/>
      <c r="H14" s="127"/>
      <c r="I14" s="100" t="s">
        <v>20</v>
      </c>
      <c r="J14" s="131" t="str">
        <f>IF('Rekapitulace stavby'!AN10="","",'Rekapitulace stavby'!AN10)</f>
        <v/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46" s="130" customFormat="1" ht="18" customHeight="1">
      <c r="A15" s="127"/>
      <c r="B15" s="128"/>
      <c r="C15" s="127"/>
      <c r="D15" s="127"/>
      <c r="E15" s="131" t="str">
        <f>IF('Rekapitulace stavby'!E11="","",'Rekapitulace stavby'!E11)</f>
        <v xml:space="preserve"> </v>
      </c>
      <c r="F15" s="127"/>
      <c r="G15" s="127"/>
      <c r="H15" s="127"/>
      <c r="I15" s="100" t="s">
        <v>21</v>
      </c>
      <c r="J15" s="131" t="str">
        <f>IF('Rekapitulace stavby'!AN11="","",'Rekapitulace stavby'!AN11)</f>
        <v/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4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99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22</v>
      </c>
      <c r="E17" s="127"/>
      <c r="F17" s="127"/>
      <c r="G17" s="127"/>
      <c r="H17" s="127"/>
      <c r="I17" s="100" t="s">
        <v>20</v>
      </c>
      <c r="J17" s="131" t="str">
        <f>'Rekapitulace stavby'!AN13</f>
        <v/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293" t="str">
        <f>'Rekapitulace stavby'!E14</f>
        <v xml:space="preserve"> </v>
      </c>
      <c r="F18" s="293"/>
      <c r="G18" s="293"/>
      <c r="H18" s="293"/>
      <c r="I18" s="100" t="s">
        <v>21</v>
      </c>
      <c r="J18" s="131" t="str">
        <f>'Rekapitulace stavby'!AN14</f>
        <v/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99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23</v>
      </c>
      <c r="E20" s="127"/>
      <c r="F20" s="127"/>
      <c r="G20" s="127"/>
      <c r="H20" s="127"/>
      <c r="I20" s="100" t="s">
        <v>20</v>
      </c>
      <c r="J20" s="131" t="str">
        <f>IF('Rekapitulace stavby'!AN16="","",'Rekapitulace stavby'!AN16)</f>
        <v/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tr">
        <f>IF('Rekapitulace stavby'!E17="","",'Rekapitulace stavby'!E17)</f>
        <v xml:space="preserve"> </v>
      </c>
      <c r="F21" s="127"/>
      <c r="G21" s="127"/>
      <c r="H21" s="127"/>
      <c r="I21" s="100" t="s">
        <v>21</v>
      </c>
      <c r="J21" s="131" t="str">
        <f>IF('Rekapitulace stavby'!AN17="","",'Rekapitulace stavby'!AN17)</f>
        <v/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99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25</v>
      </c>
      <c r="E23" s="127"/>
      <c r="F23" s="127"/>
      <c r="G23" s="127"/>
      <c r="H23" s="127"/>
      <c r="I23" s="100" t="s">
        <v>20</v>
      </c>
      <c r="J23" s="131" t="str">
        <f>IF('Rekapitulace stavby'!AN19="","",'Rekapitulace stavby'!AN19)</f>
        <v/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tr">
        <f>IF('Rekapitulace stavby'!E20="","",'Rekapitulace stavby'!E20)</f>
        <v xml:space="preserve"> </v>
      </c>
      <c r="F24" s="127"/>
      <c r="G24" s="127"/>
      <c r="H24" s="127"/>
      <c r="I24" s="100" t="s">
        <v>21</v>
      </c>
      <c r="J24" s="131" t="str">
        <f>IF('Rekapitulace stavby'!AN20="","",'Rekapitulace stavby'!AN20)</f>
        <v/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99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26</v>
      </c>
      <c r="E26" s="127"/>
      <c r="F26" s="127"/>
      <c r="G26" s="127"/>
      <c r="H26" s="127"/>
      <c r="I26" s="99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6" customFormat="1" ht="16.5" customHeight="1">
      <c r="A27" s="133"/>
      <c r="B27" s="134"/>
      <c r="C27" s="133"/>
      <c r="D27" s="133"/>
      <c r="E27" s="294" t="s">
        <v>1</v>
      </c>
      <c r="F27" s="294"/>
      <c r="G27" s="294"/>
      <c r="H27" s="294"/>
      <c r="I27" s="101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99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7"/>
      <c r="E29" s="137"/>
      <c r="F29" s="137"/>
      <c r="G29" s="137"/>
      <c r="H29" s="137"/>
      <c r="I29" s="102"/>
      <c r="J29" s="137"/>
      <c r="K29" s="137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8" t="s">
        <v>27</v>
      </c>
      <c r="E30" s="127"/>
      <c r="F30" s="127"/>
      <c r="G30" s="127"/>
      <c r="H30" s="127"/>
      <c r="I30" s="99"/>
      <c r="J30" s="139">
        <f>ROUND(J129,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7"/>
      <c r="E31" s="137"/>
      <c r="F31" s="137"/>
      <c r="G31" s="137"/>
      <c r="H31" s="137"/>
      <c r="I31" s="102"/>
      <c r="J31" s="137"/>
      <c r="K31" s="137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0" t="s">
        <v>29</v>
      </c>
      <c r="G32" s="127"/>
      <c r="H32" s="127"/>
      <c r="I32" s="103" t="s">
        <v>28</v>
      </c>
      <c r="J32" s="140" t="s">
        <v>30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1" t="s">
        <v>31</v>
      </c>
      <c r="E33" s="126" t="s">
        <v>32</v>
      </c>
      <c r="F33" s="142">
        <f>ROUND((SUM(BE129:BE340)),  2)</f>
        <v>0</v>
      </c>
      <c r="G33" s="127"/>
      <c r="H33" s="127"/>
      <c r="I33" s="104">
        <v>0.21</v>
      </c>
      <c r="J33" s="142">
        <f>ROUND(((SUM(BE129:BE340))*I33),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33</v>
      </c>
      <c r="F34" s="142">
        <f>ROUND((SUM(BF129:BF340)),  2)</f>
        <v>0</v>
      </c>
      <c r="G34" s="127"/>
      <c r="H34" s="127"/>
      <c r="I34" s="104">
        <v>0.12</v>
      </c>
      <c r="J34" s="142">
        <f>ROUND(((SUM(BF129:BF340))*I34),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34</v>
      </c>
      <c r="F35" s="142">
        <f>ROUND((SUM(BG129:BG340)),  2)</f>
        <v>0</v>
      </c>
      <c r="G35" s="127"/>
      <c r="H35" s="127"/>
      <c r="I35" s="104">
        <v>0.21</v>
      </c>
      <c r="J35" s="142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35</v>
      </c>
      <c r="F36" s="142">
        <f>ROUND((SUM(BH129:BH340)),  2)</f>
        <v>0</v>
      </c>
      <c r="G36" s="127"/>
      <c r="H36" s="127"/>
      <c r="I36" s="104">
        <v>0.15</v>
      </c>
      <c r="J36" s="142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36</v>
      </c>
      <c r="F37" s="142">
        <f>ROUND((SUM(BI129:BI340)),  2)</f>
        <v>0</v>
      </c>
      <c r="G37" s="127"/>
      <c r="H37" s="127"/>
      <c r="I37" s="104">
        <v>0</v>
      </c>
      <c r="J37" s="142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99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3"/>
      <c r="D39" s="144" t="s">
        <v>37</v>
      </c>
      <c r="E39" s="145"/>
      <c r="F39" s="145"/>
      <c r="G39" s="146" t="s">
        <v>38</v>
      </c>
      <c r="H39" s="147" t="s">
        <v>39</v>
      </c>
      <c r="I39" s="105"/>
      <c r="J39" s="148">
        <f>SUM(J30:J37)</f>
        <v>0</v>
      </c>
      <c r="K39" s="149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28"/>
      <c r="C40" s="127"/>
      <c r="D40" s="127"/>
      <c r="E40" s="127"/>
      <c r="F40" s="127"/>
      <c r="G40" s="127"/>
      <c r="H40" s="127"/>
      <c r="I40" s="99"/>
      <c r="J40" s="127"/>
      <c r="K40" s="127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1" spans="1:31" ht="14.45" customHeight="1">
      <c r="B41" s="123"/>
      <c r="L41" s="123"/>
    </row>
    <row r="42" spans="1:31" ht="14.45" customHeight="1">
      <c r="B42" s="123"/>
      <c r="L42" s="123"/>
    </row>
    <row r="43" spans="1:31" ht="14.45" customHeight="1">
      <c r="B43" s="123"/>
      <c r="L43" s="123"/>
    </row>
    <row r="44" spans="1:31" ht="14.45" customHeight="1">
      <c r="B44" s="123"/>
      <c r="L44" s="123"/>
    </row>
    <row r="45" spans="1:31" ht="14.45" customHeight="1">
      <c r="B45" s="123"/>
      <c r="L45" s="123"/>
    </row>
    <row r="46" spans="1:31" ht="14.45" customHeight="1">
      <c r="B46" s="123"/>
      <c r="L46" s="123"/>
    </row>
    <row r="47" spans="1:31" ht="14.45" customHeight="1">
      <c r="B47" s="123"/>
      <c r="L47" s="123"/>
    </row>
    <row r="48" spans="1:31" ht="14.45" customHeight="1">
      <c r="B48" s="123"/>
      <c r="L48" s="123"/>
    </row>
    <row r="49" spans="1:31" ht="14.45" customHeight="1">
      <c r="B49" s="123"/>
      <c r="L49" s="123"/>
    </row>
    <row r="50" spans="1:31" s="130" customFormat="1" ht="14.45" customHeight="1">
      <c r="B50" s="129"/>
      <c r="D50" s="150" t="s">
        <v>40</v>
      </c>
      <c r="E50" s="151"/>
      <c r="F50" s="151"/>
      <c r="G50" s="150" t="s">
        <v>41</v>
      </c>
      <c r="H50" s="151"/>
      <c r="I50" s="106"/>
      <c r="J50" s="151"/>
      <c r="K50" s="151"/>
      <c r="L50" s="129"/>
    </row>
    <row r="51" spans="1:31">
      <c r="B51" s="123"/>
      <c r="L51" s="123"/>
    </row>
    <row r="52" spans="1:31">
      <c r="B52" s="123"/>
      <c r="L52" s="123"/>
    </row>
    <row r="53" spans="1:31">
      <c r="B53" s="123"/>
      <c r="L53" s="123"/>
    </row>
    <row r="54" spans="1:31">
      <c r="B54" s="123"/>
      <c r="L54" s="123"/>
    </row>
    <row r="55" spans="1:31">
      <c r="B55" s="123"/>
      <c r="L55" s="123"/>
    </row>
    <row r="56" spans="1:31">
      <c r="B56" s="123"/>
      <c r="L56" s="123"/>
    </row>
    <row r="57" spans="1:31">
      <c r="B57" s="123"/>
      <c r="L57" s="123"/>
    </row>
    <row r="58" spans="1:31">
      <c r="B58" s="123"/>
      <c r="L58" s="123"/>
    </row>
    <row r="59" spans="1:31">
      <c r="B59" s="123"/>
      <c r="L59" s="123"/>
    </row>
    <row r="60" spans="1:31">
      <c r="B60" s="123"/>
      <c r="L60" s="123"/>
    </row>
    <row r="61" spans="1:31" s="130" customFormat="1" ht="12.75">
      <c r="A61" s="127"/>
      <c r="B61" s="128"/>
      <c r="C61" s="127"/>
      <c r="D61" s="152" t="s">
        <v>42</v>
      </c>
      <c r="E61" s="153"/>
      <c r="F61" s="154" t="s">
        <v>43</v>
      </c>
      <c r="G61" s="152" t="s">
        <v>42</v>
      </c>
      <c r="H61" s="153"/>
      <c r="I61" s="107"/>
      <c r="J61" s="155" t="s">
        <v>43</v>
      </c>
      <c r="K61" s="153"/>
      <c r="L61" s="129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</row>
    <row r="62" spans="1:31">
      <c r="B62" s="123"/>
      <c r="L62" s="123"/>
    </row>
    <row r="63" spans="1:31">
      <c r="B63" s="123"/>
      <c r="L63" s="123"/>
    </row>
    <row r="64" spans="1:31">
      <c r="B64" s="123"/>
      <c r="L64" s="123"/>
    </row>
    <row r="65" spans="1:31" s="130" customFormat="1" ht="12.75">
      <c r="A65" s="127"/>
      <c r="B65" s="128"/>
      <c r="C65" s="127"/>
      <c r="D65" s="150" t="s">
        <v>44</v>
      </c>
      <c r="E65" s="156"/>
      <c r="F65" s="156"/>
      <c r="G65" s="150" t="s">
        <v>45</v>
      </c>
      <c r="H65" s="156"/>
      <c r="I65" s="108"/>
      <c r="J65" s="156"/>
      <c r="K65" s="156"/>
      <c r="L65" s="129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</row>
    <row r="66" spans="1:31">
      <c r="B66" s="123"/>
      <c r="L66" s="123"/>
    </row>
    <row r="67" spans="1:31">
      <c r="B67" s="123"/>
      <c r="L67" s="123"/>
    </row>
    <row r="68" spans="1:31">
      <c r="B68" s="123"/>
      <c r="L68" s="123"/>
    </row>
    <row r="69" spans="1:31">
      <c r="B69" s="123"/>
      <c r="L69" s="123"/>
    </row>
    <row r="70" spans="1:31">
      <c r="B70" s="123"/>
      <c r="L70" s="123"/>
    </row>
    <row r="71" spans="1:31">
      <c r="B71" s="123"/>
      <c r="L71" s="123"/>
    </row>
    <row r="72" spans="1:31">
      <c r="B72" s="123"/>
      <c r="L72" s="123"/>
    </row>
    <row r="73" spans="1:31">
      <c r="B73" s="123"/>
      <c r="L73" s="123"/>
    </row>
    <row r="74" spans="1:31">
      <c r="B74" s="123"/>
      <c r="L74" s="123"/>
    </row>
    <row r="75" spans="1:31">
      <c r="B75" s="123"/>
      <c r="L75" s="123"/>
    </row>
    <row r="76" spans="1:31" s="130" customFormat="1" ht="12.75">
      <c r="A76" s="127"/>
      <c r="B76" s="128"/>
      <c r="C76" s="127"/>
      <c r="D76" s="152" t="s">
        <v>42</v>
      </c>
      <c r="E76" s="153"/>
      <c r="F76" s="154" t="s">
        <v>43</v>
      </c>
      <c r="G76" s="152" t="s">
        <v>42</v>
      </c>
      <c r="H76" s="153"/>
      <c r="I76" s="107"/>
      <c r="J76" s="155" t="s">
        <v>43</v>
      </c>
      <c r="K76" s="153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s="130" customFormat="1" ht="14.45" customHeight="1">
      <c r="A77" s="127"/>
      <c r="B77" s="157"/>
      <c r="C77" s="158"/>
      <c r="D77" s="158"/>
      <c r="E77" s="158"/>
      <c r="F77" s="158"/>
      <c r="G77" s="158"/>
      <c r="H77" s="158"/>
      <c r="I77" s="109"/>
      <c r="J77" s="158"/>
      <c r="K77" s="158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81" spans="1:47" s="130" customFormat="1" ht="6.95" customHeight="1">
      <c r="A81" s="127"/>
      <c r="B81" s="159"/>
      <c r="C81" s="160"/>
      <c r="D81" s="160"/>
      <c r="E81" s="160"/>
      <c r="F81" s="160"/>
      <c r="G81" s="160"/>
      <c r="H81" s="160"/>
      <c r="I81" s="110"/>
      <c r="J81" s="160"/>
      <c r="K81" s="160"/>
      <c r="L81" s="129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47" s="130" customFormat="1" ht="24.95" customHeight="1">
      <c r="A82" s="127"/>
      <c r="B82" s="128"/>
      <c r="C82" s="124" t="s">
        <v>80</v>
      </c>
      <c r="D82" s="127"/>
      <c r="E82" s="127"/>
      <c r="F82" s="127"/>
      <c r="G82" s="127"/>
      <c r="H82" s="127"/>
      <c r="I82" s="99"/>
      <c r="J82" s="127"/>
      <c r="K82" s="127"/>
      <c r="L82" s="129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47" s="130" customFormat="1" ht="6.95" customHeight="1">
      <c r="A83" s="127"/>
      <c r="B83" s="128"/>
      <c r="C83" s="127"/>
      <c r="D83" s="127"/>
      <c r="E83" s="127"/>
      <c r="F83" s="127"/>
      <c r="G83" s="127"/>
      <c r="H83" s="127"/>
      <c r="I83" s="99"/>
      <c r="J83" s="127"/>
      <c r="K83" s="127"/>
      <c r="L83" s="129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47" s="130" customFormat="1" ht="12" customHeight="1">
      <c r="A84" s="127"/>
      <c r="B84" s="128"/>
      <c r="C84" s="126" t="s">
        <v>13</v>
      </c>
      <c r="D84" s="127"/>
      <c r="E84" s="127"/>
      <c r="F84" s="127"/>
      <c r="G84" s="127"/>
      <c r="H84" s="127"/>
      <c r="I84" s="99"/>
      <c r="J84" s="127"/>
      <c r="K84" s="127"/>
      <c r="L84" s="129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47" s="130" customFormat="1" ht="16.5" customHeight="1">
      <c r="A85" s="127"/>
      <c r="B85" s="128"/>
      <c r="C85" s="127"/>
      <c r="D85" s="127"/>
      <c r="E85" s="289" t="str">
        <f>E7</f>
        <v>Stavební úpravy Studničkova 176, Jaroměř</v>
      </c>
      <c r="F85" s="290"/>
      <c r="G85" s="290"/>
      <c r="H85" s="290"/>
      <c r="I85" s="99"/>
      <c r="J85" s="127"/>
      <c r="K85" s="127"/>
      <c r="L85" s="129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47" s="130" customFormat="1" ht="12" customHeight="1">
      <c r="A86" s="127"/>
      <c r="B86" s="128"/>
      <c r="C86" s="126" t="s">
        <v>78</v>
      </c>
      <c r="D86" s="127"/>
      <c r="E86" s="127"/>
      <c r="F86" s="127"/>
      <c r="G86" s="127"/>
      <c r="H86" s="127"/>
      <c r="I86" s="99"/>
      <c r="J86" s="127"/>
      <c r="K86" s="127"/>
      <c r="L86" s="129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47" s="130" customFormat="1" ht="16.5" customHeight="1">
      <c r="A87" s="127"/>
      <c r="B87" s="128"/>
      <c r="C87" s="127"/>
      <c r="D87" s="127"/>
      <c r="E87" s="287" t="str">
        <f>E9</f>
        <v xml:space="preserve">01 - Zateplení části domu </v>
      </c>
      <c r="F87" s="288"/>
      <c r="G87" s="288"/>
      <c r="H87" s="288"/>
      <c r="I87" s="99"/>
      <c r="J87" s="127"/>
      <c r="K87" s="127"/>
      <c r="L87" s="129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47" s="130" customFormat="1" ht="6.95" customHeight="1">
      <c r="A88" s="127"/>
      <c r="B88" s="128"/>
      <c r="C88" s="127"/>
      <c r="D88" s="127"/>
      <c r="E88" s="127"/>
      <c r="F88" s="127"/>
      <c r="G88" s="127"/>
      <c r="H88" s="127"/>
      <c r="I88" s="99"/>
      <c r="J88" s="127"/>
      <c r="K88" s="127"/>
      <c r="L88" s="129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47" s="130" customFormat="1" ht="12" customHeight="1">
      <c r="A89" s="127"/>
      <c r="B89" s="128"/>
      <c r="C89" s="126" t="s">
        <v>16</v>
      </c>
      <c r="D89" s="127"/>
      <c r="E89" s="127"/>
      <c r="F89" s="131" t="str">
        <f>F12</f>
        <v xml:space="preserve"> </v>
      </c>
      <c r="G89" s="127"/>
      <c r="H89" s="127"/>
      <c r="I89" s="100" t="s">
        <v>18</v>
      </c>
      <c r="J89" s="132">
        <f>IF(J12="","",J12)</f>
        <v>45407</v>
      </c>
      <c r="K89" s="127"/>
      <c r="L89" s="129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47" s="130" customFormat="1" ht="6.95" customHeight="1">
      <c r="A90" s="127"/>
      <c r="B90" s="128"/>
      <c r="C90" s="127"/>
      <c r="D90" s="127"/>
      <c r="E90" s="127"/>
      <c r="F90" s="127"/>
      <c r="G90" s="127"/>
      <c r="H90" s="127"/>
      <c r="I90" s="99"/>
      <c r="J90" s="127"/>
      <c r="K90" s="127"/>
      <c r="L90" s="129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47" s="130" customFormat="1" ht="15.2" customHeight="1">
      <c r="A91" s="127"/>
      <c r="B91" s="128"/>
      <c r="C91" s="126" t="s">
        <v>19</v>
      </c>
      <c r="D91" s="127"/>
      <c r="E91" s="127"/>
      <c r="F91" s="131" t="str">
        <f>E15</f>
        <v xml:space="preserve"> </v>
      </c>
      <c r="G91" s="127"/>
      <c r="H91" s="127"/>
      <c r="I91" s="100" t="s">
        <v>23</v>
      </c>
      <c r="J91" s="161" t="str">
        <f>E21</f>
        <v xml:space="preserve"> </v>
      </c>
      <c r="K91" s="127"/>
      <c r="L91" s="129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47" s="130" customFormat="1" ht="15.2" customHeight="1">
      <c r="A92" s="127"/>
      <c r="B92" s="128"/>
      <c r="C92" s="126" t="s">
        <v>22</v>
      </c>
      <c r="D92" s="127"/>
      <c r="E92" s="127"/>
      <c r="F92" s="131" t="str">
        <f>IF(E18="","",E18)</f>
        <v xml:space="preserve"> </v>
      </c>
      <c r="G92" s="127"/>
      <c r="H92" s="127"/>
      <c r="I92" s="100" t="s">
        <v>25</v>
      </c>
      <c r="J92" s="161" t="str">
        <f>E24</f>
        <v xml:space="preserve"> </v>
      </c>
      <c r="K92" s="127"/>
      <c r="L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47" s="130" customFormat="1" ht="10.35" customHeight="1">
      <c r="A93" s="127"/>
      <c r="B93" s="128"/>
      <c r="C93" s="127"/>
      <c r="D93" s="127"/>
      <c r="E93" s="127"/>
      <c r="F93" s="127"/>
      <c r="G93" s="127"/>
      <c r="H93" s="127"/>
      <c r="I93" s="99"/>
      <c r="J93" s="127"/>
      <c r="K93" s="127"/>
      <c r="L93" s="129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47" s="130" customFormat="1" ht="29.25" customHeight="1">
      <c r="A94" s="127"/>
      <c r="B94" s="128"/>
      <c r="C94" s="162" t="s">
        <v>81</v>
      </c>
      <c r="D94" s="143"/>
      <c r="E94" s="143"/>
      <c r="F94" s="143"/>
      <c r="G94" s="143"/>
      <c r="H94" s="143"/>
      <c r="I94" s="111"/>
      <c r="J94" s="163" t="s">
        <v>82</v>
      </c>
      <c r="K94" s="143"/>
      <c r="L94" s="129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47" s="130" customFormat="1" ht="10.35" customHeight="1">
      <c r="A95" s="127"/>
      <c r="B95" s="128"/>
      <c r="C95" s="127"/>
      <c r="D95" s="127"/>
      <c r="E95" s="127"/>
      <c r="F95" s="127"/>
      <c r="G95" s="127"/>
      <c r="H95" s="127"/>
      <c r="I95" s="99"/>
      <c r="J95" s="127"/>
      <c r="K95" s="127"/>
      <c r="L95" s="129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47" s="130" customFormat="1" ht="22.9" customHeight="1">
      <c r="A96" s="127"/>
      <c r="B96" s="128"/>
      <c r="C96" s="164" t="s">
        <v>83</v>
      </c>
      <c r="D96" s="127"/>
      <c r="E96" s="127"/>
      <c r="F96" s="127"/>
      <c r="G96" s="127"/>
      <c r="H96" s="127"/>
      <c r="I96" s="99"/>
      <c r="J96" s="139">
        <f>J129</f>
        <v>0</v>
      </c>
      <c r="K96" s="127"/>
      <c r="L96" s="129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U96" s="120" t="s">
        <v>84</v>
      </c>
    </row>
    <row r="97" spans="1:31" s="165" customFormat="1" ht="24.95" customHeight="1">
      <c r="B97" s="166"/>
      <c r="D97" s="167" t="s">
        <v>85</v>
      </c>
      <c r="E97" s="168"/>
      <c r="F97" s="168"/>
      <c r="G97" s="168"/>
      <c r="H97" s="168"/>
      <c r="I97" s="112"/>
      <c r="J97" s="169">
        <f>J130</f>
        <v>0</v>
      </c>
      <c r="L97" s="166"/>
    </row>
    <row r="98" spans="1:31" s="170" customFormat="1" ht="19.899999999999999" customHeight="1">
      <c r="B98" s="171"/>
      <c r="D98" s="172" t="s">
        <v>86</v>
      </c>
      <c r="E98" s="173"/>
      <c r="F98" s="173"/>
      <c r="G98" s="173"/>
      <c r="H98" s="173"/>
      <c r="I98" s="113"/>
      <c r="J98" s="174">
        <f>J131</f>
        <v>0</v>
      </c>
      <c r="L98" s="171"/>
    </row>
    <row r="99" spans="1:31" s="170" customFormat="1" ht="19.899999999999999" customHeight="1">
      <c r="B99" s="171"/>
      <c r="D99" s="172" t="s">
        <v>87</v>
      </c>
      <c r="E99" s="173"/>
      <c r="F99" s="173"/>
      <c r="G99" s="173"/>
      <c r="H99" s="173"/>
      <c r="I99" s="113"/>
      <c r="J99" s="174">
        <f>J154</f>
        <v>0</v>
      </c>
      <c r="L99" s="171"/>
    </row>
    <row r="100" spans="1:31" s="170" customFormat="1" ht="19.899999999999999" customHeight="1">
      <c r="B100" s="171"/>
      <c r="D100" s="172" t="s">
        <v>88</v>
      </c>
      <c r="E100" s="173"/>
      <c r="F100" s="173"/>
      <c r="G100" s="173"/>
      <c r="H100" s="173"/>
      <c r="I100" s="113"/>
      <c r="J100" s="174">
        <f>J281</f>
        <v>0</v>
      </c>
      <c r="L100" s="171"/>
    </row>
    <row r="101" spans="1:31" s="170" customFormat="1" ht="19.899999999999999" customHeight="1">
      <c r="B101" s="171"/>
      <c r="D101" s="172" t="s">
        <v>89</v>
      </c>
      <c r="E101" s="173"/>
      <c r="F101" s="173"/>
      <c r="G101" s="173"/>
      <c r="H101" s="173"/>
      <c r="I101" s="113"/>
      <c r="J101" s="174">
        <f>J297</f>
        <v>0</v>
      </c>
      <c r="L101" s="171"/>
    </row>
    <row r="102" spans="1:31" s="170" customFormat="1" ht="19.899999999999999" customHeight="1">
      <c r="B102" s="171"/>
      <c r="D102" s="172" t="s">
        <v>90</v>
      </c>
      <c r="E102" s="173"/>
      <c r="F102" s="173"/>
      <c r="G102" s="173"/>
      <c r="H102" s="173"/>
      <c r="I102" s="113"/>
      <c r="J102" s="174">
        <f>J303</f>
        <v>0</v>
      </c>
      <c r="L102" s="171"/>
    </row>
    <row r="103" spans="1:31" s="165" customFormat="1" ht="24.95" customHeight="1">
      <c r="B103" s="166"/>
      <c r="D103" s="167" t="s">
        <v>91</v>
      </c>
      <c r="E103" s="168"/>
      <c r="F103" s="168"/>
      <c r="G103" s="168"/>
      <c r="H103" s="168"/>
      <c r="I103" s="112"/>
      <c r="J103" s="169">
        <f>J305</f>
        <v>0</v>
      </c>
      <c r="L103" s="166"/>
    </row>
    <row r="104" spans="1:31" s="170" customFormat="1" ht="19.899999999999999" customHeight="1">
      <c r="B104" s="171"/>
      <c r="D104" s="172" t="s">
        <v>92</v>
      </c>
      <c r="E104" s="173"/>
      <c r="F104" s="173"/>
      <c r="G104" s="173"/>
      <c r="H104" s="173"/>
      <c r="I104" s="113"/>
      <c r="J104" s="174">
        <f>J306</f>
        <v>0</v>
      </c>
      <c r="L104" s="171"/>
    </row>
    <row r="105" spans="1:31" s="170" customFormat="1" ht="19.899999999999999" customHeight="1">
      <c r="B105" s="171"/>
      <c r="D105" s="172" t="s">
        <v>93</v>
      </c>
      <c r="E105" s="173"/>
      <c r="F105" s="173"/>
      <c r="G105" s="173"/>
      <c r="H105" s="173"/>
      <c r="I105" s="113"/>
      <c r="J105" s="174">
        <f>J309</f>
        <v>0</v>
      </c>
      <c r="L105" s="171"/>
    </row>
    <row r="106" spans="1:31" s="170" customFormat="1" ht="19.899999999999999" customHeight="1">
      <c r="B106" s="171"/>
      <c r="D106" s="172" t="s">
        <v>94</v>
      </c>
      <c r="E106" s="173"/>
      <c r="F106" s="173"/>
      <c r="G106" s="173"/>
      <c r="H106" s="173"/>
      <c r="I106" s="113"/>
      <c r="J106" s="174">
        <f>J320</f>
        <v>0</v>
      </c>
      <c r="L106" s="171"/>
    </row>
    <row r="107" spans="1:31" s="170" customFormat="1" ht="19.899999999999999" customHeight="1">
      <c r="B107" s="171"/>
      <c r="D107" s="172" t="s">
        <v>95</v>
      </c>
      <c r="E107" s="173"/>
      <c r="F107" s="173"/>
      <c r="G107" s="173"/>
      <c r="H107" s="173"/>
      <c r="I107" s="113"/>
      <c r="J107" s="174">
        <f>J323</f>
        <v>0</v>
      </c>
      <c r="L107" s="171"/>
    </row>
    <row r="108" spans="1:31" s="165" customFormat="1" ht="24.95" customHeight="1">
      <c r="B108" s="166"/>
      <c r="D108" s="167" t="s">
        <v>96</v>
      </c>
      <c r="E108" s="168"/>
      <c r="F108" s="168"/>
      <c r="G108" s="168"/>
      <c r="H108" s="168"/>
      <c r="I108" s="112"/>
      <c r="J108" s="169">
        <f>J325</f>
        <v>0</v>
      </c>
      <c r="L108" s="166"/>
    </row>
    <row r="109" spans="1:31" s="165" customFormat="1" ht="24.95" customHeight="1">
      <c r="B109" s="166"/>
      <c r="D109" s="167" t="s">
        <v>97</v>
      </c>
      <c r="E109" s="168"/>
      <c r="F109" s="168"/>
      <c r="G109" s="168"/>
      <c r="H109" s="168"/>
      <c r="I109" s="112"/>
      <c r="J109" s="169">
        <f>J330</f>
        <v>0</v>
      </c>
      <c r="L109" s="166"/>
    </row>
    <row r="110" spans="1:31" s="130" customFormat="1" ht="21.75" customHeight="1">
      <c r="A110" s="127"/>
      <c r="B110" s="128"/>
      <c r="C110" s="127"/>
      <c r="D110" s="127"/>
      <c r="E110" s="127"/>
      <c r="F110" s="127"/>
      <c r="G110" s="127"/>
      <c r="H110" s="127"/>
      <c r="I110" s="99"/>
      <c r="J110" s="127"/>
      <c r="K110" s="127"/>
      <c r="L110" s="129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s="130" customFormat="1" ht="6.95" customHeight="1">
      <c r="A111" s="127"/>
      <c r="B111" s="157"/>
      <c r="C111" s="158"/>
      <c r="D111" s="158"/>
      <c r="E111" s="158"/>
      <c r="F111" s="158"/>
      <c r="G111" s="158"/>
      <c r="H111" s="158"/>
      <c r="I111" s="109"/>
      <c r="J111" s="158"/>
      <c r="K111" s="158"/>
      <c r="L111" s="129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5" spans="1:31" s="130" customFormat="1" ht="6.95" customHeight="1">
      <c r="A115" s="127"/>
      <c r="B115" s="159"/>
      <c r="C115" s="160"/>
      <c r="D115" s="160"/>
      <c r="E115" s="160"/>
      <c r="F115" s="160"/>
      <c r="G115" s="160"/>
      <c r="H115" s="160"/>
      <c r="I115" s="110"/>
      <c r="J115" s="160"/>
      <c r="K115" s="160"/>
      <c r="L115" s="129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s="130" customFormat="1" ht="24.95" customHeight="1">
      <c r="A116" s="127"/>
      <c r="B116" s="128"/>
      <c r="C116" s="124" t="s">
        <v>98</v>
      </c>
      <c r="D116" s="127"/>
      <c r="E116" s="127"/>
      <c r="F116" s="127"/>
      <c r="G116" s="127"/>
      <c r="H116" s="127"/>
      <c r="I116" s="99"/>
      <c r="J116" s="127"/>
      <c r="K116" s="127"/>
      <c r="L116" s="129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s="130" customFormat="1" ht="6.95" customHeight="1">
      <c r="A117" s="127"/>
      <c r="B117" s="128"/>
      <c r="C117" s="127"/>
      <c r="D117" s="127"/>
      <c r="E117" s="127"/>
      <c r="F117" s="127"/>
      <c r="G117" s="127"/>
      <c r="H117" s="127"/>
      <c r="I117" s="99"/>
      <c r="J117" s="127"/>
      <c r="K117" s="127"/>
      <c r="L117" s="129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s="130" customFormat="1" ht="12" customHeight="1">
      <c r="A118" s="127"/>
      <c r="B118" s="128"/>
      <c r="C118" s="126" t="s">
        <v>13</v>
      </c>
      <c r="D118" s="127"/>
      <c r="E118" s="127"/>
      <c r="F118" s="127"/>
      <c r="G118" s="127"/>
      <c r="H118" s="127"/>
      <c r="I118" s="99"/>
      <c r="J118" s="127"/>
      <c r="K118" s="127"/>
      <c r="L118" s="129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s="130" customFormat="1" ht="16.5" customHeight="1">
      <c r="A119" s="127"/>
      <c r="B119" s="128"/>
      <c r="C119" s="127"/>
      <c r="D119" s="127"/>
      <c r="E119" s="289" t="str">
        <f>E7</f>
        <v>Stavební úpravy Studničkova 176, Jaroměř</v>
      </c>
      <c r="F119" s="290"/>
      <c r="G119" s="290"/>
      <c r="H119" s="290"/>
      <c r="I119" s="99"/>
      <c r="J119" s="127"/>
      <c r="K119" s="127"/>
      <c r="L119" s="129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s="130" customFormat="1" ht="12" customHeight="1">
      <c r="A120" s="127"/>
      <c r="B120" s="128"/>
      <c r="C120" s="126" t="s">
        <v>78</v>
      </c>
      <c r="D120" s="127"/>
      <c r="E120" s="127"/>
      <c r="F120" s="127"/>
      <c r="G120" s="127"/>
      <c r="H120" s="127"/>
      <c r="I120" s="99"/>
      <c r="J120" s="127"/>
      <c r="K120" s="127"/>
      <c r="L120" s="129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s="130" customFormat="1" ht="16.5" customHeight="1">
      <c r="A121" s="127"/>
      <c r="B121" s="128"/>
      <c r="C121" s="127"/>
      <c r="D121" s="127"/>
      <c r="E121" s="287" t="str">
        <f>E9</f>
        <v xml:space="preserve">01 - Zateplení části domu </v>
      </c>
      <c r="F121" s="288"/>
      <c r="G121" s="288"/>
      <c r="H121" s="288"/>
      <c r="I121" s="99"/>
      <c r="J121" s="127"/>
      <c r="K121" s="127"/>
      <c r="L121" s="129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s="130" customFormat="1" ht="6.95" customHeight="1">
      <c r="A122" s="127"/>
      <c r="B122" s="128"/>
      <c r="C122" s="127"/>
      <c r="D122" s="127"/>
      <c r="E122" s="127"/>
      <c r="F122" s="127"/>
      <c r="G122" s="127"/>
      <c r="H122" s="127"/>
      <c r="I122" s="99"/>
      <c r="J122" s="127"/>
      <c r="K122" s="127"/>
      <c r="L122" s="129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s="130" customFormat="1" ht="12" customHeight="1">
      <c r="A123" s="127"/>
      <c r="B123" s="128"/>
      <c r="C123" s="126" t="s">
        <v>16</v>
      </c>
      <c r="D123" s="127"/>
      <c r="E123" s="127"/>
      <c r="F123" s="131" t="str">
        <f>F12</f>
        <v xml:space="preserve"> </v>
      </c>
      <c r="G123" s="127"/>
      <c r="H123" s="127"/>
      <c r="I123" s="100" t="s">
        <v>18</v>
      </c>
      <c r="J123" s="132">
        <f>IF(J12="","",J12)</f>
        <v>45407</v>
      </c>
      <c r="K123" s="127"/>
      <c r="L123" s="129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s="130" customFormat="1" ht="6.95" customHeight="1">
      <c r="A124" s="127"/>
      <c r="B124" s="128"/>
      <c r="C124" s="127"/>
      <c r="D124" s="127"/>
      <c r="E124" s="127"/>
      <c r="F124" s="127"/>
      <c r="G124" s="127"/>
      <c r="H124" s="127"/>
      <c r="I124" s="99"/>
      <c r="J124" s="127"/>
      <c r="K124" s="127"/>
      <c r="L124" s="129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s="130" customFormat="1" ht="15.2" customHeight="1">
      <c r="A125" s="127"/>
      <c r="B125" s="128"/>
      <c r="C125" s="126" t="s">
        <v>19</v>
      </c>
      <c r="D125" s="127"/>
      <c r="E125" s="127"/>
      <c r="F125" s="131" t="str">
        <f>E15</f>
        <v xml:space="preserve"> </v>
      </c>
      <c r="G125" s="127"/>
      <c r="H125" s="127"/>
      <c r="I125" s="100" t="s">
        <v>23</v>
      </c>
      <c r="J125" s="161" t="str">
        <f>E21</f>
        <v xml:space="preserve"> </v>
      </c>
      <c r="K125" s="127"/>
      <c r="L125" s="129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s="130" customFormat="1" ht="15.2" customHeight="1">
      <c r="A126" s="127"/>
      <c r="B126" s="128"/>
      <c r="C126" s="126" t="s">
        <v>22</v>
      </c>
      <c r="D126" s="127"/>
      <c r="E126" s="127"/>
      <c r="F126" s="131" t="str">
        <f>IF(E18="","",E18)</f>
        <v xml:space="preserve"> </v>
      </c>
      <c r="G126" s="127"/>
      <c r="H126" s="127"/>
      <c r="I126" s="100" t="s">
        <v>25</v>
      </c>
      <c r="J126" s="161" t="str">
        <f>E24</f>
        <v xml:space="preserve"> </v>
      </c>
      <c r="K126" s="127"/>
      <c r="L126" s="129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s="130" customFormat="1" ht="10.35" customHeight="1">
      <c r="A127" s="127"/>
      <c r="B127" s="128"/>
      <c r="C127" s="127"/>
      <c r="D127" s="127"/>
      <c r="E127" s="127"/>
      <c r="F127" s="127"/>
      <c r="G127" s="127"/>
      <c r="H127" s="127"/>
      <c r="I127" s="99"/>
      <c r="J127" s="127"/>
      <c r="K127" s="127"/>
      <c r="L127" s="129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s="184" customFormat="1" ht="29.25" customHeight="1">
      <c r="A128" s="175"/>
      <c r="B128" s="176"/>
      <c r="C128" s="177" t="s">
        <v>99</v>
      </c>
      <c r="D128" s="178" t="s">
        <v>52</v>
      </c>
      <c r="E128" s="178" t="s">
        <v>48</v>
      </c>
      <c r="F128" s="178" t="s">
        <v>49</v>
      </c>
      <c r="G128" s="178" t="s">
        <v>100</v>
      </c>
      <c r="H128" s="178" t="s">
        <v>101</v>
      </c>
      <c r="I128" s="114" t="s">
        <v>102</v>
      </c>
      <c r="J128" s="178" t="s">
        <v>82</v>
      </c>
      <c r="K128" s="179" t="s">
        <v>103</v>
      </c>
      <c r="L128" s="180"/>
      <c r="M128" s="181" t="s">
        <v>1</v>
      </c>
      <c r="N128" s="182" t="s">
        <v>31</v>
      </c>
      <c r="O128" s="182" t="s">
        <v>104</v>
      </c>
      <c r="P128" s="182" t="s">
        <v>105</v>
      </c>
      <c r="Q128" s="182" t="s">
        <v>106</v>
      </c>
      <c r="R128" s="182" t="s">
        <v>107</v>
      </c>
      <c r="S128" s="182" t="s">
        <v>108</v>
      </c>
      <c r="T128" s="183" t="s">
        <v>109</v>
      </c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</row>
    <row r="129" spans="1:65" s="130" customFormat="1" ht="22.9" customHeight="1">
      <c r="A129" s="127"/>
      <c r="B129" s="128"/>
      <c r="C129" s="185" t="s">
        <v>110</v>
      </c>
      <c r="D129" s="127"/>
      <c r="E129" s="127"/>
      <c r="F129" s="127"/>
      <c r="G129" s="127"/>
      <c r="H129" s="127"/>
      <c r="I129" s="99"/>
      <c r="J129" s="186">
        <f>BK129</f>
        <v>0</v>
      </c>
      <c r="K129" s="127"/>
      <c r="L129" s="128"/>
      <c r="M129" s="187"/>
      <c r="N129" s="188"/>
      <c r="O129" s="137"/>
      <c r="P129" s="189">
        <f>P130+P305+P325+P330</f>
        <v>2070.7808160000004</v>
      </c>
      <c r="Q129" s="137"/>
      <c r="R129" s="189">
        <f>R130+R305+R325+R330</f>
        <v>36.675883200000001</v>
      </c>
      <c r="S129" s="137"/>
      <c r="T129" s="190">
        <f>T130+T305+T325+T330</f>
        <v>4.5383679999999993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T129" s="120" t="s">
        <v>66</v>
      </c>
      <c r="AU129" s="120" t="s">
        <v>84</v>
      </c>
      <c r="BK129" s="191">
        <f>BK130+BK305+BK325+BK330</f>
        <v>0</v>
      </c>
    </row>
    <row r="130" spans="1:65" s="192" customFormat="1" ht="25.9" customHeight="1">
      <c r="B130" s="193"/>
      <c r="D130" s="194" t="s">
        <v>66</v>
      </c>
      <c r="E130" s="195" t="s">
        <v>111</v>
      </c>
      <c r="F130" s="195" t="s">
        <v>112</v>
      </c>
      <c r="I130" s="96"/>
      <c r="J130" s="196">
        <f>BK130</f>
        <v>0</v>
      </c>
      <c r="L130" s="193"/>
      <c r="M130" s="197"/>
      <c r="N130" s="198"/>
      <c r="O130" s="198"/>
      <c r="P130" s="199">
        <f>P131+P154+P281+P297+P303</f>
        <v>1995.8584750000002</v>
      </c>
      <c r="Q130" s="198"/>
      <c r="R130" s="199">
        <f>R131+R154+R281+R297+R303</f>
        <v>36.404655599999998</v>
      </c>
      <c r="S130" s="198"/>
      <c r="T130" s="200">
        <f>T131+T154+T281+T297+T303</f>
        <v>4.5042999999999989</v>
      </c>
      <c r="AR130" s="194" t="s">
        <v>75</v>
      </c>
      <c r="AT130" s="201" t="s">
        <v>66</v>
      </c>
      <c r="AU130" s="201" t="s">
        <v>67</v>
      </c>
      <c r="AY130" s="194" t="s">
        <v>113</v>
      </c>
      <c r="BK130" s="202">
        <f>BK131+BK154+BK281+BK297+BK303</f>
        <v>0</v>
      </c>
    </row>
    <row r="131" spans="1:65" s="192" customFormat="1" ht="22.9" customHeight="1">
      <c r="B131" s="193"/>
      <c r="D131" s="194" t="s">
        <v>66</v>
      </c>
      <c r="E131" s="203" t="s">
        <v>75</v>
      </c>
      <c r="F131" s="203" t="s">
        <v>114</v>
      </c>
      <c r="I131" s="96"/>
      <c r="J131" s="204">
        <f>BK131</f>
        <v>0</v>
      </c>
      <c r="L131" s="193"/>
      <c r="M131" s="197"/>
      <c r="N131" s="198"/>
      <c r="O131" s="198"/>
      <c r="P131" s="199">
        <f>SUM(P132:P153)</f>
        <v>35.28376999999999</v>
      </c>
      <c r="Q131" s="198"/>
      <c r="R131" s="199">
        <f>SUM(R132:R153)</f>
        <v>1.5995400000000002</v>
      </c>
      <c r="S131" s="198"/>
      <c r="T131" s="200">
        <f>SUM(T132:T153)</f>
        <v>4.1066999999999991</v>
      </c>
      <c r="AR131" s="194" t="s">
        <v>75</v>
      </c>
      <c r="AT131" s="201" t="s">
        <v>66</v>
      </c>
      <c r="AU131" s="201" t="s">
        <v>75</v>
      </c>
      <c r="AY131" s="194" t="s">
        <v>113</v>
      </c>
      <c r="BK131" s="202">
        <f>SUM(BK132:BK153)</f>
        <v>0</v>
      </c>
    </row>
    <row r="132" spans="1:65" s="211" customFormat="1" ht="24.2" customHeight="1">
      <c r="A132" s="205"/>
      <c r="B132" s="206"/>
      <c r="C132" s="78" t="s">
        <v>75</v>
      </c>
      <c r="D132" s="78" t="s">
        <v>115</v>
      </c>
      <c r="E132" s="79" t="s">
        <v>116</v>
      </c>
      <c r="F132" s="80" t="s">
        <v>117</v>
      </c>
      <c r="G132" s="81" t="s">
        <v>118</v>
      </c>
      <c r="H132" s="82">
        <v>16.899999999999999</v>
      </c>
      <c r="I132" s="77">
        <v>0</v>
      </c>
      <c r="J132" s="83">
        <f>ROUND(I132*H132,2)</f>
        <v>0</v>
      </c>
      <c r="K132" s="80" t="s">
        <v>119</v>
      </c>
      <c r="L132" s="206"/>
      <c r="M132" s="207" t="s">
        <v>1</v>
      </c>
      <c r="N132" s="208" t="s">
        <v>33</v>
      </c>
      <c r="O132" s="209">
        <v>1.4119999999999999</v>
      </c>
      <c r="P132" s="209">
        <f>O132*H132</f>
        <v>23.862799999999996</v>
      </c>
      <c r="Q132" s="209">
        <v>0</v>
      </c>
      <c r="R132" s="209">
        <f>Q132*H132</f>
        <v>0</v>
      </c>
      <c r="S132" s="209">
        <v>0.24299999999999999</v>
      </c>
      <c r="T132" s="210">
        <f>S132*H132</f>
        <v>4.1066999999999991</v>
      </c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R132" s="212" t="s">
        <v>120</v>
      </c>
      <c r="AT132" s="212" t="s">
        <v>115</v>
      </c>
      <c r="AU132" s="212" t="s">
        <v>121</v>
      </c>
      <c r="AY132" s="213" t="s">
        <v>113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13" t="s">
        <v>121</v>
      </c>
      <c r="BK132" s="214">
        <f>ROUND(I132*H132,2)</f>
        <v>0</v>
      </c>
      <c r="BL132" s="213" t="s">
        <v>120</v>
      </c>
      <c r="BM132" s="212" t="s">
        <v>122</v>
      </c>
    </row>
    <row r="133" spans="1:65" s="84" customFormat="1">
      <c r="B133" s="215"/>
      <c r="D133" s="85" t="s">
        <v>123</v>
      </c>
      <c r="E133" s="86" t="s">
        <v>1</v>
      </c>
      <c r="F133" s="87" t="s">
        <v>124</v>
      </c>
      <c r="H133" s="86" t="s">
        <v>1</v>
      </c>
      <c r="I133" s="115"/>
      <c r="L133" s="215"/>
      <c r="M133" s="216"/>
      <c r="N133" s="217"/>
      <c r="O133" s="217"/>
      <c r="P133" s="217"/>
      <c r="Q133" s="217"/>
      <c r="R133" s="217"/>
      <c r="S133" s="217"/>
      <c r="T133" s="218"/>
      <c r="AT133" s="86" t="s">
        <v>123</v>
      </c>
      <c r="AU133" s="86" t="s">
        <v>121</v>
      </c>
      <c r="AV133" s="84" t="s">
        <v>75</v>
      </c>
      <c r="AW133" s="84" t="s">
        <v>24</v>
      </c>
      <c r="AX133" s="84" t="s">
        <v>67</v>
      </c>
      <c r="AY133" s="86" t="s">
        <v>113</v>
      </c>
    </row>
    <row r="134" spans="1:65" s="88" customFormat="1">
      <c r="B134" s="219"/>
      <c r="D134" s="85" t="s">
        <v>123</v>
      </c>
      <c r="E134" s="89" t="s">
        <v>1</v>
      </c>
      <c r="F134" s="90" t="s">
        <v>470</v>
      </c>
      <c r="H134" s="91">
        <v>16.899999999999999</v>
      </c>
      <c r="I134" s="116"/>
      <c r="L134" s="219"/>
      <c r="M134" s="220"/>
      <c r="N134" s="221"/>
      <c r="O134" s="221"/>
      <c r="P134" s="221"/>
      <c r="Q134" s="221"/>
      <c r="R134" s="221"/>
      <c r="S134" s="221"/>
      <c r="T134" s="222"/>
      <c r="AT134" s="89" t="s">
        <v>123</v>
      </c>
      <c r="AU134" s="89" t="s">
        <v>121</v>
      </c>
      <c r="AV134" s="88" t="s">
        <v>121</v>
      </c>
      <c r="AW134" s="88" t="s">
        <v>24</v>
      </c>
      <c r="AX134" s="88" t="s">
        <v>67</v>
      </c>
      <c r="AY134" s="89" t="s">
        <v>113</v>
      </c>
    </row>
    <row r="135" spans="1:65" s="92" customFormat="1">
      <c r="B135" s="223"/>
      <c r="D135" s="85" t="s">
        <v>123</v>
      </c>
      <c r="E135" s="93" t="s">
        <v>1</v>
      </c>
      <c r="F135" s="94" t="s">
        <v>125</v>
      </c>
      <c r="H135" s="95">
        <v>16.899999999999999</v>
      </c>
      <c r="I135" s="1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93" t="s">
        <v>123</v>
      </c>
      <c r="AU135" s="93" t="s">
        <v>121</v>
      </c>
      <c r="AV135" s="92" t="s">
        <v>120</v>
      </c>
      <c r="AW135" s="92" t="s">
        <v>24</v>
      </c>
      <c r="AX135" s="92" t="s">
        <v>75</v>
      </c>
      <c r="AY135" s="93" t="s">
        <v>113</v>
      </c>
    </row>
    <row r="136" spans="1:65" s="211" customFormat="1" ht="33" customHeight="1">
      <c r="A136" s="205"/>
      <c r="B136" s="206"/>
      <c r="C136" s="78" t="s">
        <v>121</v>
      </c>
      <c r="D136" s="78" t="s">
        <v>115</v>
      </c>
      <c r="E136" s="79" t="s">
        <v>126</v>
      </c>
      <c r="F136" s="80" t="s">
        <v>127</v>
      </c>
      <c r="G136" s="81" t="s">
        <v>128</v>
      </c>
      <c r="H136" s="82">
        <v>1.59</v>
      </c>
      <c r="I136" s="77">
        <v>0</v>
      </c>
      <c r="J136" s="83">
        <f>ROUND(I136*H136,2)</f>
        <v>0</v>
      </c>
      <c r="K136" s="80" t="s">
        <v>119</v>
      </c>
      <c r="L136" s="206"/>
      <c r="M136" s="207" t="s">
        <v>1</v>
      </c>
      <c r="N136" s="208" t="s">
        <v>33</v>
      </c>
      <c r="O136" s="209">
        <v>0.94299999999999995</v>
      </c>
      <c r="P136" s="209">
        <f>O136*H136</f>
        <v>1.4993700000000001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R136" s="212" t="s">
        <v>120</v>
      </c>
      <c r="AT136" s="212" t="s">
        <v>115</v>
      </c>
      <c r="AU136" s="212" t="s">
        <v>121</v>
      </c>
      <c r="AY136" s="213" t="s">
        <v>113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13" t="s">
        <v>121</v>
      </c>
      <c r="BK136" s="214">
        <f>ROUND(I136*H136,2)</f>
        <v>0</v>
      </c>
      <c r="BL136" s="213" t="s">
        <v>120</v>
      </c>
      <c r="BM136" s="212" t="s">
        <v>129</v>
      </c>
    </row>
    <row r="137" spans="1:65" s="84" customFormat="1">
      <c r="B137" s="215"/>
      <c r="D137" s="85" t="s">
        <v>123</v>
      </c>
      <c r="E137" s="86" t="s">
        <v>1</v>
      </c>
      <c r="F137" s="87" t="s">
        <v>130</v>
      </c>
      <c r="H137" s="86" t="s">
        <v>1</v>
      </c>
      <c r="I137" s="115"/>
      <c r="L137" s="215"/>
      <c r="M137" s="216"/>
      <c r="N137" s="217"/>
      <c r="O137" s="217"/>
      <c r="P137" s="217"/>
      <c r="Q137" s="217"/>
      <c r="R137" s="217"/>
      <c r="S137" s="217"/>
      <c r="T137" s="218"/>
      <c r="AT137" s="86" t="s">
        <v>123</v>
      </c>
      <c r="AU137" s="86" t="s">
        <v>121</v>
      </c>
      <c r="AV137" s="84" t="s">
        <v>75</v>
      </c>
      <c r="AW137" s="84" t="s">
        <v>24</v>
      </c>
      <c r="AX137" s="84" t="s">
        <v>67</v>
      </c>
      <c r="AY137" s="86" t="s">
        <v>113</v>
      </c>
    </row>
    <row r="138" spans="1:65" s="88" customFormat="1">
      <c r="B138" s="219"/>
      <c r="D138" s="85" t="s">
        <v>123</v>
      </c>
      <c r="E138" s="89" t="s">
        <v>1</v>
      </c>
      <c r="F138" s="90" t="s">
        <v>471</v>
      </c>
      <c r="H138" s="91">
        <v>1.59</v>
      </c>
      <c r="I138" s="116"/>
      <c r="L138" s="219"/>
      <c r="M138" s="220"/>
      <c r="N138" s="221"/>
      <c r="O138" s="221"/>
      <c r="P138" s="221"/>
      <c r="Q138" s="221"/>
      <c r="R138" s="221"/>
      <c r="S138" s="221"/>
      <c r="T138" s="222"/>
      <c r="AT138" s="89" t="s">
        <v>123</v>
      </c>
      <c r="AU138" s="89" t="s">
        <v>121</v>
      </c>
      <c r="AV138" s="88" t="s">
        <v>121</v>
      </c>
      <c r="AW138" s="88" t="s">
        <v>24</v>
      </c>
      <c r="AX138" s="88" t="s">
        <v>67</v>
      </c>
      <c r="AY138" s="89" t="s">
        <v>113</v>
      </c>
    </row>
    <row r="139" spans="1:65" s="92" customFormat="1">
      <c r="B139" s="223"/>
      <c r="D139" s="85" t="s">
        <v>123</v>
      </c>
      <c r="E139" s="93" t="s">
        <v>1</v>
      </c>
      <c r="F139" s="94" t="s">
        <v>125</v>
      </c>
      <c r="H139" s="95">
        <v>1.59</v>
      </c>
      <c r="I139" s="1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93" t="s">
        <v>123</v>
      </c>
      <c r="AU139" s="93" t="s">
        <v>121</v>
      </c>
      <c r="AV139" s="92" t="s">
        <v>120</v>
      </c>
      <c r="AW139" s="92" t="s">
        <v>24</v>
      </c>
      <c r="AX139" s="92" t="s">
        <v>75</v>
      </c>
      <c r="AY139" s="93" t="s">
        <v>113</v>
      </c>
    </row>
    <row r="140" spans="1:65" s="211" customFormat="1" ht="16.5" customHeight="1">
      <c r="A140" s="205"/>
      <c r="B140" s="206"/>
      <c r="C140" s="227" t="s">
        <v>131</v>
      </c>
      <c r="D140" s="227" t="s">
        <v>132</v>
      </c>
      <c r="E140" s="228" t="s">
        <v>133</v>
      </c>
      <c r="F140" s="229" t="s">
        <v>134</v>
      </c>
      <c r="G140" s="230" t="s">
        <v>135</v>
      </c>
      <c r="H140" s="231">
        <v>1.59</v>
      </c>
      <c r="I140" s="76">
        <v>0</v>
      </c>
      <c r="J140" s="232">
        <f>ROUND(I140*H140,2)</f>
        <v>0</v>
      </c>
      <c r="K140" s="229" t="s">
        <v>119</v>
      </c>
      <c r="L140" s="233"/>
      <c r="M140" s="234" t="s">
        <v>1</v>
      </c>
      <c r="N140" s="235" t="s">
        <v>33</v>
      </c>
      <c r="O140" s="209">
        <v>0</v>
      </c>
      <c r="P140" s="209">
        <f>O140*H140</f>
        <v>0</v>
      </c>
      <c r="Q140" s="209">
        <v>1</v>
      </c>
      <c r="R140" s="209">
        <f>Q140*H140</f>
        <v>1.59</v>
      </c>
      <c r="S140" s="209">
        <v>0</v>
      </c>
      <c r="T140" s="210">
        <f>S140*H140</f>
        <v>0</v>
      </c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R140" s="212" t="s">
        <v>136</v>
      </c>
      <c r="AT140" s="212" t="s">
        <v>132</v>
      </c>
      <c r="AU140" s="212" t="s">
        <v>121</v>
      </c>
      <c r="AY140" s="213" t="s">
        <v>113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13" t="s">
        <v>121</v>
      </c>
      <c r="BK140" s="214">
        <f>ROUND(I140*H140,2)</f>
        <v>0</v>
      </c>
      <c r="BL140" s="213" t="s">
        <v>120</v>
      </c>
      <c r="BM140" s="212" t="s">
        <v>137</v>
      </c>
    </row>
    <row r="141" spans="1:65" s="88" customFormat="1">
      <c r="B141" s="219"/>
      <c r="D141" s="85" t="s">
        <v>123</v>
      </c>
      <c r="E141" s="89" t="s">
        <v>1</v>
      </c>
      <c r="F141" s="90" t="s">
        <v>473</v>
      </c>
      <c r="H141" s="91">
        <v>1.59</v>
      </c>
      <c r="I141" s="116"/>
      <c r="L141" s="219"/>
      <c r="M141" s="220"/>
      <c r="N141" s="221"/>
      <c r="O141" s="221"/>
      <c r="P141" s="221"/>
      <c r="Q141" s="221"/>
      <c r="R141" s="221"/>
      <c r="S141" s="221"/>
      <c r="T141" s="222"/>
      <c r="AT141" s="89" t="s">
        <v>123</v>
      </c>
      <c r="AU141" s="89" t="s">
        <v>121</v>
      </c>
      <c r="AV141" s="88" t="s">
        <v>121</v>
      </c>
      <c r="AW141" s="88" t="s">
        <v>24</v>
      </c>
      <c r="AX141" s="88" t="s">
        <v>75</v>
      </c>
      <c r="AY141" s="89" t="s">
        <v>113</v>
      </c>
    </row>
    <row r="142" spans="1:65" s="211" customFormat="1" ht="37.9" customHeight="1">
      <c r="A142" s="205"/>
      <c r="B142" s="206"/>
      <c r="C142" s="78" t="s">
        <v>120</v>
      </c>
      <c r="D142" s="78" t="s">
        <v>115</v>
      </c>
      <c r="E142" s="79" t="s">
        <v>138</v>
      </c>
      <c r="F142" s="80" t="s">
        <v>139</v>
      </c>
      <c r="G142" s="81" t="s">
        <v>118</v>
      </c>
      <c r="H142" s="82">
        <v>31.8</v>
      </c>
      <c r="I142" s="77">
        <v>0</v>
      </c>
      <c r="J142" s="83">
        <f>ROUND(I142*H142,2)</f>
        <v>0</v>
      </c>
      <c r="K142" s="80" t="s">
        <v>119</v>
      </c>
      <c r="L142" s="206"/>
      <c r="M142" s="207" t="s">
        <v>1</v>
      </c>
      <c r="N142" s="208" t="s">
        <v>33</v>
      </c>
      <c r="O142" s="209">
        <v>0.23899999999999999</v>
      </c>
      <c r="P142" s="209">
        <f>O142*H142</f>
        <v>7.6002000000000001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R142" s="212" t="s">
        <v>120</v>
      </c>
      <c r="AT142" s="212" t="s">
        <v>115</v>
      </c>
      <c r="AU142" s="212" t="s">
        <v>121</v>
      </c>
      <c r="AY142" s="213" t="s">
        <v>113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13" t="s">
        <v>121</v>
      </c>
      <c r="BK142" s="214">
        <f>ROUND(I142*H142,2)</f>
        <v>0</v>
      </c>
      <c r="BL142" s="213" t="s">
        <v>120</v>
      </c>
      <c r="BM142" s="212" t="s">
        <v>140</v>
      </c>
    </row>
    <row r="143" spans="1:65" s="84" customFormat="1">
      <c r="B143" s="215"/>
      <c r="D143" s="85" t="s">
        <v>123</v>
      </c>
      <c r="E143" s="86" t="s">
        <v>1</v>
      </c>
      <c r="F143" s="87" t="s">
        <v>141</v>
      </c>
      <c r="H143" s="86" t="s">
        <v>1</v>
      </c>
      <c r="I143" s="115"/>
      <c r="L143" s="215"/>
      <c r="M143" s="216"/>
      <c r="N143" s="217"/>
      <c r="O143" s="217"/>
      <c r="P143" s="217"/>
      <c r="Q143" s="217"/>
      <c r="R143" s="217"/>
      <c r="S143" s="217"/>
      <c r="T143" s="218"/>
      <c r="AT143" s="86" t="s">
        <v>123</v>
      </c>
      <c r="AU143" s="86" t="s">
        <v>121</v>
      </c>
      <c r="AV143" s="84" t="s">
        <v>75</v>
      </c>
      <c r="AW143" s="84" t="s">
        <v>24</v>
      </c>
      <c r="AX143" s="84" t="s">
        <v>67</v>
      </c>
      <c r="AY143" s="86" t="s">
        <v>113</v>
      </c>
    </row>
    <row r="144" spans="1:65" s="84" customFormat="1">
      <c r="B144" s="215"/>
      <c r="D144" s="85" t="s">
        <v>123</v>
      </c>
      <c r="E144" s="86" t="s">
        <v>1</v>
      </c>
      <c r="F144" s="87" t="s">
        <v>130</v>
      </c>
      <c r="H144" s="86" t="s">
        <v>1</v>
      </c>
      <c r="I144" s="115"/>
      <c r="L144" s="215"/>
      <c r="M144" s="216"/>
      <c r="N144" s="217"/>
      <c r="O144" s="217"/>
      <c r="P144" s="217"/>
      <c r="Q144" s="217"/>
      <c r="R144" s="217"/>
      <c r="S144" s="217"/>
      <c r="T144" s="218"/>
      <c r="AT144" s="86" t="s">
        <v>123</v>
      </c>
      <c r="AU144" s="86" t="s">
        <v>121</v>
      </c>
      <c r="AV144" s="84" t="s">
        <v>75</v>
      </c>
      <c r="AW144" s="84" t="s">
        <v>24</v>
      </c>
      <c r="AX144" s="84" t="s">
        <v>67</v>
      </c>
      <c r="AY144" s="86" t="s">
        <v>113</v>
      </c>
    </row>
    <row r="145" spans="1:65" s="88" customFormat="1">
      <c r="B145" s="219"/>
      <c r="D145" s="85" t="s">
        <v>123</v>
      </c>
      <c r="E145" s="89" t="s">
        <v>1</v>
      </c>
      <c r="F145" s="90" t="s">
        <v>472</v>
      </c>
      <c r="H145" s="91">
        <v>31.8</v>
      </c>
      <c r="I145" s="116"/>
      <c r="L145" s="219"/>
      <c r="M145" s="220"/>
      <c r="N145" s="221"/>
      <c r="O145" s="221"/>
      <c r="P145" s="221"/>
      <c r="Q145" s="221"/>
      <c r="R145" s="221"/>
      <c r="S145" s="221"/>
      <c r="T145" s="222"/>
      <c r="AT145" s="89" t="s">
        <v>123</v>
      </c>
      <c r="AU145" s="89" t="s">
        <v>121</v>
      </c>
      <c r="AV145" s="88" t="s">
        <v>121</v>
      </c>
      <c r="AW145" s="88" t="s">
        <v>24</v>
      </c>
      <c r="AX145" s="88" t="s">
        <v>67</v>
      </c>
      <c r="AY145" s="89" t="s">
        <v>113</v>
      </c>
    </row>
    <row r="146" spans="1:65" s="92" customFormat="1">
      <c r="B146" s="223"/>
      <c r="D146" s="85" t="s">
        <v>123</v>
      </c>
      <c r="E146" s="93" t="s">
        <v>1</v>
      </c>
      <c r="F146" s="94" t="s">
        <v>125</v>
      </c>
      <c r="H146" s="95">
        <v>31.8</v>
      </c>
      <c r="I146" s="1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93" t="s">
        <v>123</v>
      </c>
      <c r="AU146" s="93" t="s">
        <v>121</v>
      </c>
      <c r="AV146" s="92" t="s">
        <v>120</v>
      </c>
      <c r="AW146" s="92" t="s">
        <v>24</v>
      </c>
      <c r="AX146" s="92" t="s">
        <v>75</v>
      </c>
      <c r="AY146" s="93" t="s">
        <v>113</v>
      </c>
    </row>
    <row r="147" spans="1:65" s="211" customFormat="1" ht="24.2" customHeight="1">
      <c r="A147" s="205"/>
      <c r="B147" s="206"/>
      <c r="C147" s="78" t="s">
        <v>142</v>
      </c>
      <c r="D147" s="78" t="s">
        <v>115</v>
      </c>
      <c r="E147" s="79" t="s">
        <v>143</v>
      </c>
      <c r="F147" s="80" t="s">
        <v>144</v>
      </c>
      <c r="G147" s="81" t="s">
        <v>118</v>
      </c>
      <c r="H147" s="82">
        <v>31.8</v>
      </c>
      <c r="I147" s="77">
        <v>0</v>
      </c>
      <c r="J147" s="83">
        <f>ROUND(I147*H147,2)</f>
        <v>0</v>
      </c>
      <c r="K147" s="80" t="s">
        <v>119</v>
      </c>
      <c r="L147" s="206"/>
      <c r="M147" s="207" t="s">
        <v>1</v>
      </c>
      <c r="N147" s="208" t="s">
        <v>33</v>
      </c>
      <c r="O147" s="209">
        <v>5.8000000000000003E-2</v>
      </c>
      <c r="P147" s="209">
        <f>O147*H147</f>
        <v>1.8444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R147" s="212" t="s">
        <v>120</v>
      </c>
      <c r="AT147" s="212" t="s">
        <v>115</v>
      </c>
      <c r="AU147" s="212" t="s">
        <v>121</v>
      </c>
      <c r="AY147" s="213" t="s">
        <v>113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213" t="s">
        <v>121</v>
      </c>
      <c r="BK147" s="214">
        <f>ROUND(I147*H147,2)</f>
        <v>0</v>
      </c>
      <c r="BL147" s="213" t="s">
        <v>120</v>
      </c>
      <c r="BM147" s="212" t="s">
        <v>145</v>
      </c>
    </row>
    <row r="148" spans="1:65" s="84" customFormat="1" ht="22.5">
      <c r="B148" s="215"/>
      <c r="D148" s="85" t="s">
        <v>123</v>
      </c>
      <c r="E148" s="86" t="s">
        <v>1</v>
      </c>
      <c r="F148" s="87" t="s">
        <v>146</v>
      </c>
      <c r="H148" s="86" t="s">
        <v>1</v>
      </c>
      <c r="I148" s="115"/>
      <c r="L148" s="215"/>
      <c r="M148" s="216"/>
      <c r="N148" s="217"/>
      <c r="O148" s="217"/>
      <c r="P148" s="217"/>
      <c r="Q148" s="217"/>
      <c r="R148" s="217"/>
      <c r="S148" s="217"/>
      <c r="T148" s="218"/>
      <c r="AT148" s="86" t="s">
        <v>123</v>
      </c>
      <c r="AU148" s="86" t="s">
        <v>121</v>
      </c>
      <c r="AV148" s="84" t="s">
        <v>75</v>
      </c>
      <c r="AW148" s="84" t="s">
        <v>24</v>
      </c>
      <c r="AX148" s="84" t="s">
        <v>67</v>
      </c>
      <c r="AY148" s="86" t="s">
        <v>113</v>
      </c>
    </row>
    <row r="149" spans="1:65" s="88" customFormat="1">
      <c r="B149" s="219"/>
      <c r="D149" s="85" t="s">
        <v>123</v>
      </c>
      <c r="E149" s="89" t="s">
        <v>1</v>
      </c>
      <c r="F149" s="90">
        <v>31.8</v>
      </c>
      <c r="H149" s="91">
        <v>31.8</v>
      </c>
      <c r="I149" s="116"/>
      <c r="L149" s="219"/>
      <c r="M149" s="220"/>
      <c r="N149" s="221"/>
      <c r="O149" s="221"/>
      <c r="P149" s="221"/>
      <c r="Q149" s="221"/>
      <c r="R149" s="221"/>
      <c r="S149" s="221"/>
      <c r="T149" s="222"/>
      <c r="AT149" s="89" t="s">
        <v>123</v>
      </c>
      <c r="AU149" s="89" t="s">
        <v>121</v>
      </c>
      <c r="AV149" s="88" t="s">
        <v>121</v>
      </c>
      <c r="AW149" s="88" t="s">
        <v>24</v>
      </c>
      <c r="AX149" s="88" t="s">
        <v>67</v>
      </c>
      <c r="AY149" s="89" t="s">
        <v>113</v>
      </c>
    </row>
    <row r="150" spans="1:65" s="92" customFormat="1">
      <c r="B150" s="223"/>
      <c r="D150" s="85" t="s">
        <v>123</v>
      </c>
      <c r="E150" s="93" t="s">
        <v>1</v>
      </c>
      <c r="F150" s="94" t="s">
        <v>125</v>
      </c>
      <c r="H150" s="95">
        <v>31.8</v>
      </c>
      <c r="I150" s="1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93" t="s">
        <v>123</v>
      </c>
      <c r="AU150" s="93" t="s">
        <v>121</v>
      </c>
      <c r="AV150" s="92" t="s">
        <v>120</v>
      </c>
      <c r="AW150" s="92" t="s">
        <v>24</v>
      </c>
      <c r="AX150" s="92" t="s">
        <v>75</v>
      </c>
      <c r="AY150" s="93" t="s">
        <v>113</v>
      </c>
    </row>
    <row r="151" spans="1:65" s="211" customFormat="1" ht="16.5" customHeight="1">
      <c r="A151" s="205"/>
      <c r="B151" s="206"/>
      <c r="C151" s="227" t="s">
        <v>147</v>
      </c>
      <c r="D151" s="227" t="s">
        <v>132</v>
      </c>
      <c r="E151" s="228" t="s">
        <v>148</v>
      </c>
      <c r="F151" s="229" t="s">
        <v>149</v>
      </c>
      <c r="G151" s="230" t="s">
        <v>150</v>
      </c>
      <c r="H151" s="231">
        <v>9.5399999999999991</v>
      </c>
      <c r="I151" s="76">
        <v>0</v>
      </c>
      <c r="J151" s="232">
        <f>ROUND(I151*H151,2)</f>
        <v>0</v>
      </c>
      <c r="K151" s="229" t="s">
        <v>119</v>
      </c>
      <c r="L151" s="233"/>
      <c r="M151" s="234" t="s">
        <v>1</v>
      </c>
      <c r="N151" s="235" t="s">
        <v>33</v>
      </c>
      <c r="O151" s="209">
        <v>0</v>
      </c>
      <c r="P151" s="209">
        <f>O151*H151</f>
        <v>0</v>
      </c>
      <c r="Q151" s="209">
        <v>1E-3</v>
      </c>
      <c r="R151" s="209">
        <f>Q151*H151</f>
        <v>9.5399999999999999E-3</v>
      </c>
      <c r="S151" s="209">
        <v>0</v>
      </c>
      <c r="T151" s="210">
        <f>S151*H151</f>
        <v>0</v>
      </c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R151" s="212" t="s">
        <v>136</v>
      </c>
      <c r="AT151" s="212" t="s">
        <v>132</v>
      </c>
      <c r="AU151" s="212" t="s">
        <v>121</v>
      </c>
      <c r="AY151" s="213" t="s">
        <v>113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13" t="s">
        <v>121</v>
      </c>
      <c r="BK151" s="214">
        <f>ROUND(I151*H151,2)</f>
        <v>0</v>
      </c>
      <c r="BL151" s="213" t="s">
        <v>120</v>
      </c>
      <c r="BM151" s="212" t="s">
        <v>151</v>
      </c>
    </row>
    <row r="152" spans="1:65" s="88" customFormat="1">
      <c r="B152" s="219"/>
      <c r="D152" s="85" t="s">
        <v>123</v>
      </c>
      <c r="E152" s="89" t="s">
        <v>1</v>
      </c>
      <c r="F152" s="90" t="s">
        <v>474</v>
      </c>
      <c r="H152" s="91">
        <v>9.5399999999999991</v>
      </c>
      <c r="I152" s="116"/>
      <c r="L152" s="219"/>
      <c r="M152" s="220"/>
      <c r="N152" s="221"/>
      <c r="O152" s="221"/>
      <c r="P152" s="221"/>
      <c r="Q152" s="221"/>
      <c r="R152" s="221"/>
      <c r="S152" s="221"/>
      <c r="T152" s="222"/>
      <c r="AT152" s="89" t="s">
        <v>123</v>
      </c>
      <c r="AU152" s="89" t="s">
        <v>121</v>
      </c>
      <c r="AV152" s="88" t="s">
        <v>121</v>
      </c>
      <c r="AW152" s="88" t="s">
        <v>24</v>
      </c>
      <c r="AX152" s="88" t="s">
        <v>75</v>
      </c>
      <c r="AY152" s="89" t="s">
        <v>113</v>
      </c>
    </row>
    <row r="153" spans="1:65" s="211" customFormat="1" ht="21.75" customHeight="1">
      <c r="A153" s="205"/>
      <c r="B153" s="206"/>
      <c r="C153" s="78" t="s">
        <v>152</v>
      </c>
      <c r="D153" s="78" t="s">
        <v>115</v>
      </c>
      <c r="E153" s="79" t="s">
        <v>153</v>
      </c>
      <c r="F153" s="80" t="s">
        <v>154</v>
      </c>
      <c r="G153" s="81" t="s">
        <v>118</v>
      </c>
      <c r="H153" s="82">
        <v>31.8</v>
      </c>
      <c r="I153" s="77">
        <v>0</v>
      </c>
      <c r="J153" s="83">
        <f>ROUND(I153*H153,2)</f>
        <v>0</v>
      </c>
      <c r="K153" s="80" t="s">
        <v>119</v>
      </c>
      <c r="L153" s="206"/>
      <c r="M153" s="207" t="s">
        <v>1</v>
      </c>
      <c r="N153" s="208" t="s">
        <v>33</v>
      </c>
      <c r="O153" s="209">
        <v>1.4999999999999999E-2</v>
      </c>
      <c r="P153" s="209">
        <f>O153*H153</f>
        <v>0.47699999999999998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R153" s="212" t="s">
        <v>120</v>
      </c>
      <c r="AT153" s="212" t="s">
        <v>115</v>
      </c>
      <c r="AU153" s="212" t="s">
        <v>121</v>
      </c>
      <c r="AY153" s="213" t="s">
        <v>113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13" t="s">
        <v>121</v>
      </c>
      <c r="BK153" s="214">
        <f>ROUND(I153*H153,2)</f>
        <v>0</v>
      </c>
      <c r="BL153" s="213" t="s">
        <v>120</v>
      </c>
      <c r="BM153" s="212" t="s">
        <v>155</v>
      </c>
    </row>
    <row r="154" spans="1:65" s="192" customFormat="1" ht="22.9" customHeight="1">
      <c r="B154" s="193"/>
      <c r="D154" s="194" t="s">
        <v>66</v>
      </c>
      <c r="E154" s="203" t="s">
        <v>147</v>
      </c>
      <c r="F154" s="203" t="s">
        <v>156</v>
      </c>
      <c r="I154" s="96"/>
      <c r="J154" s="204">
        <f>BK154</f>
        <v>0</v>
      </c>
      <c r="L154" s="193"/>
      <c r="M154" s="197"/>
      <c r="N154" s="198"/>
      <c r="O154" s="198"/>
      <c r="P154" s="199">
        <f>SUM(P155:P280)</f>
        <v>1529.20018</v>
      </c>
      <c r="Q154" s="198"/>
      <c r="R154" s="199">
        <f>SUM(R155:R280)</f>
        <v>34.561659599999999</v>
      </c>
      <c r="S154" s="198"/>
      <c r="T154" s="200">
        <f>SUM(T155:T280)</f>
        <v>6.7599999999999993E-2</v>
      </c>
      <c r="AR154" s="194" t="s">
        <v>75</v>
      </c>
      <c r="AT154" s="201" t="s">
        <v>66</v>
      </c>
      <c r="AU154" s="201" t="s">
        <v>75</v>
      </c>
      <c r="AY154" s="194" t="s">
        <v>113</v>
      </c>
      <c r="BK154" s="202">
        <f>SUM(BK155:BK280)</f>
        <v>0</v>
      </c>
    </row>
    <row r="155" spans="1:65" s="211" customFormat="1" ht="24.2" customHeight="1">
      <c r="A155" s="205"/>
      <c r="B155" s="206"/>
      <c r="C155" s="78" t="s">
        <v>136</v>
      </c>
      <c r="D155" s="78" t="s">
        <v>115</v>
      </c>
      <c r="E155" s="79" t="s">
        <v>157</v>
      </c>
      <c r="F155" s="80" t="s">
        <v>158</v>
      </c>
      <c r="G155" s="81" t="s">
        <v>118</v>
      </c>
      <c r="H155" s="82">
        <v>33.799999999999997</v>
      </c>
      <c r="I155" s="77">
        <v>0</v>
      </c>
      <c r="J155" s="83">
        <f>ROUND(I155*H155,2)</f>
        <v>0</v>
      </c>
      <c r="K155" s="80" t="s">
        <v>119</v>
      </c>
      <c r="L155" s="206"/>
      <c r="M155" s="207" t="s">
        <v>1</v>
      </c>
      <c r="N155" s="208" t="s">
        <v>33</v>
      </c>
      <c r="O155" s="209">
        <v>9.0999999999999998E-2</v>
      </c>
      <c r="P155" s="209">
        <f>O155*H155</f>
        <v>3.0757999999999996</v>
      </c>
      <c r="Q155" s="209">
        <v>2.2000000000000001E-4</v>
      </c>
      <c r="R155" s="209">
        <f>Q155*H155</f>
        <v>7.4359999999999999E-3</v>
      </c>
      <c r="S155" s="209">
        <v>2E-3</v>
      </c>
      <c r="T155" s="210">
        <f>S155*H155</f>
        <v>6.7599999999999993E-2</v>
      </c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R155" s="212" t="s">
        <v>120</v>
      </c>
      <c r="AT155" s="212" t="s">
        <v>115</v>
      </c>
      <c r="AU155" s="212" t="s">
        <v>121</v>
      </c>
      <c r="AY155" s="213" t="s">
        <v>113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13" t="s">
        <v>121</v>
      </c>
      <c r="BK155" s="214">
        <f>ROUND(I155*H155,2)</f>
        <v>0</v>
      </c>
      <c r="BL155" s="213" t="s">
        <v>120</v>
      </c>
      <c r="BM155" s="212" t="s">
        <v>159</v>
      </c>
    </row>
    <row r="156" spans="1:65" s="84" customFormat="1">
      <c r="B156" s="215"/>
      <c r="D156" s="85" t="s">
        <v>123</v>
      </c>
      <c r="E156" s="86" t="s">
        <v>1</v>
      </c>
      <c r="F156" s="87" t="s">
        <v>160</v>
      </c>
      <c r="H156" s="86" t="s">
        <v>1</v>
      </c>
      <c r="I156" s="115"/>
      <c r="L156" s="215"/>
      <c r="M156" s="216"/>
      <c r="N156" s="217"/>
      <c r="O156" s="217"/>
      <c r="P156" s="217"/>
      <c r="Q156" s="217"/>
      <c r="R156" s="217"/>
      <c r="S156" s="217"/>
      <c r="T156" s="218"/>
      <c r="AT156" s="86" t="s">
        <v>123</v>
      </c>
      <c r="AU156" s="86" t="s">
        <v>121</v>
      </c>
      <c r="AV156" s="84" t="s">
        <v>75</v>
      </c>
      <c r="AW156" s="84" t="s">
        <v>24</v>
      </c>
      <c r="AX156" s="84" t="s">
        <v>67</v>
      </c>
      <c r="AY156" s="86" t="s">
        <v>113</v>
      </c>
    </row>
    <row r="157" spans="1:65" s="88" customFormat="1">
      <c r="B157" s="219"/>
      <c r="D157" s="85" t="s">
        <v>123</v>
      </c>
      <c r="E157" s="89" t="s">
        <v>1</v>
      </c>
      <c r="F157" s="90" t="s">
        <v>475</v>
      </c>
      <c r="H157" s="91">
        <v>33.799999999999997</v>
      </c>
      <c r="I157" s="116"/>
      <c r="L157" s="219"/>
      <c r="M157" s="220"/>
      <c r="N157" s="221"/>
      <c r="O157" s="221"/>
      <c r="P157" s="221"/>
      <c r="Q157" s="221"/>
      <c r="R157" s="221"/>
      <c r="S157" s="221"/>
      <c r="T157" s="222"/>
      <c r="AT157" s="89" t="s">
        <v>123</v>
      </c>
      <c r="AU157" s="89" t="s">
        <v>121</v>
      </c>
      <c r="AV157" s="88" t="s">
        <v>121</v>
      </c>
      <c r="AW157" s="88" t="s">
        <v>24</v>
      </c>
      <c r="AX157" s="88" t="s">
        <v>75</v>
      </c>
      <c r="AY157" s="89" t="s">
        <v>113</v>
      </c>
    </row>
    <row r="158" spans="1:65" s="211" customFormat="1" ht="24.2" customHeight="1">
      <c r="A158" s="205"/>
      <c r="B158" s="206"/>
      <c r="C158" s="78" t="s">
        <v>161</v>
      </c>
      <c r="D158" s="78" t="s">
        <v>115</v>
      </c>
      <c r="E158" s="79" t="s">
        <v>162</v>
      </c>
      <c r="F158" s="80" t="s">
        <v>163</v>
      </c>
      <c r="G158" s="81" t="s">
        <v>118</v>
      </c>
      <c r="H158" s="82">
        <v>110.2</v>
      </c>
      <c r="I158" s="77">
        <v>0</v>
      </c>
      <c r="J158" s="83">
        <f>ROUND(I158*H158,2)</f>
        <v>0</v>
      </c>
      <c r="K158" s="80" t="s">
        <v>119</v>
      </c>
      <c r="L158" s="206"/>
      <c r="M158" s="207" t="s">
        <v>1</v>
      </c>
      <c r="N158" s="208" t="s">
        <v>33</v>
      </c>
      <c r="O158" s="209">
        <v>8.6999999999999994E-2</v>
      </c>
      <c r="P158" s="209">
        <f>O158*H158</f>
        <v>9.5873999999999988</v>
      </c>
      <c r="Q158" s="209">
        <v>7.3499999999999998E-3</v>
      </c>
      <c r="R158" s="209">
        <f>Q158*H158</f>
        <v>0.80996999999999997</v>
      </c>
      <c r="S158" s="209">
        <v>0</v>
      </c>
      <c r="T158" s="210">
        <f>S158*H158</f>
        <v>0</v>
      </c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R158" s="212" t="s">
        <v>120</v>
      </c>
      <c r="AT158" s="212" t="s">
        <v>115</v>
      </c>
      <c r="AU158" s="212" t="s">
        <v>121</v>
      </c>
      <c r="AY158" s="213" t="s">
        <v>113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13" t="s">
        <v>121</v>
      </c>
      <c r="BK158" s="214">
        <f>ROUND(I158*H158,2)</f>
        <v>0</v>
      </c>
      <c r="BL158" s="213" t="s">
        <v>120</v>
      </c>
      <c r="BM158" s="212" t="s">
        <v>164</v>
      </c>
    </row>
    <row r="159" spans="1:65" s="88" customFormat="1">
      <c r="B159" s="219"/>
      <c r="D159" s="85" t="s">
        <v>123</v>
      </c>
      <c r="E159" s="89" t="s">
        <v>1</v>
      </c>
      <c r="F159" s="90" t="s">
        <v>490</v>
      </c>
      <c r="H159" s="91">
        <v>110.2</v>
      </c>
      <c r="I159" s="116"/>
      <c r="L159" s="219"/>
      <c r="M159" s="220"/>
      <c r="N159" s="221"/>
      <c r="O159" s="221"/>
      <c r="P159" s="221"/>
      <c r="Q159" s="221"/>
      <c r="R159" s="221"/>
      <c r="S159" s="221"/>
      <c r="T159" s="222"/>
      <c r="AT159" s="89" t="s">
        <v>123</v>
      </c>
      <c r="AU159" s="89" t="s">
        <v>121</v>
      </c>
      <c r="AV159" s="88" t="s">
        <v>121</v>
      </c>
      <c r="AW159" s="88" t="s">
        <v>24</v>
      </c>
      <c r="AX159" s="88" t="s">
        <v>75</v>
      </c>
      <c r="AY159" s="89" t="s">
        <v>113</v>
      </c>
    </row>
    <row r="160" spans="1:65" s="211" customFormat="1" ht="16.5" customHeight="1">
      <c r="A160" s="205"/>
      <c r="B160" s="206"/>
      <c r="C160" s="78" t="s">
        <v>165</v>
      </c>
      <c r="D160" s="78" t="s">
        <v>115</v>
      </c>
      <c r="E160" s="79" t="s">
        <v>166</v>
      </c>
      <c r="F160" s="80" t="s">
        <v>167</v>
      </c>
      <c r="G160" s="81" t="s">
        <v>118</v>
      </c>
      <c r="H160" s="82">
        <v>1102</v>
      </c>
      <c r="I160" s="77">
        <v>0</v>
      </c>
      <c r="J160" s="83">
        <f>ROUND(I160*H160,2)</f>
        <v>0</v>
      </c>
      <c r="K160" s="80" t="s">
        <v>119</v>
      </c>
      <c r="L160" s="206"/>
      <c r="M160" s="207" t="s">
        <v>1</v>
      </c>
      <c r="N160" s="208" t="s">
        <v>33</v>
      </c>
      <c r="O160" s="209">
        <v>7.3999999999999996E-2</v>
      </c>
      <c r="P160" s="209">
        <f>O160*H160</f>
        <v>81.548000000000002</v>
      </c>
      <c r="Q160" s="209">
        <v>2.5999999999999998E-4</v>
      </c>
      <c r="R160" s="209">
        <f>Q160*H160</f>
        <v>0.28652</v>
      </c>
      <c r="S160" s="209">
        <v>0</v>
      </c>
      <c r="T160" s="210">
        <f>S160*H160</f>
        <v>0</v>
      </c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R160" s="212" t="s">
        <v>120</v>
      </c>
      <c r="AT160" s="212" t="s">
        <v>115</v>
      </c>
      <c r="AU160" s="212" t="s">
        <v>121</v>
      </c>
      <c r="AY160" s="213" t="s">
        <v>113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13" t="s">
        <v>121</v>
      </c>
      <c r="BK160" s="214">
        <f>ROUND(I160*H160,2)</f>
        <v>0</v>
      </c>
      <c r="BL160" s="213" t="s">
        <v>120</v>
      </c>
      <c r="BM160" s="212" t="s">
        <v>168</v>
      </c>
    </row>
    <row r="161" spans="1:65" s="211" customFormat="1" ht="24.2" customHeight="1">
      <c r="A161" s="205"/>
      <c r="B161" s="206"/>
      <c r="C161" s="78" t="s">
        <v>169</v>
      </c>
      <c r="D161" s="78" t="s">
        <v>115</v>
      </c>
      <c r="E161" s="79" t="s">
        <v>170</v>
      </c>
      <c r="F161" s="80" t="s">
        <v>171</v>
      </c>
      <c r="G161" s="81" t="s">
        <v>118</v>
      </c>
      <c r="H161" s="82">
        <v>110.2</v>
      </c>
      <c r="I161" s="77">
        <v>0</v>
      </c>
      <c r="J161" s="83">
        <f>ROUND(I161*H161,2)</f>
        <v>0</v>
      </c>
      <c r="K161" s="80" t="s">
        <v>119</v>
      </c>
      <c r="L161" s="206"/>
      <c r="M161" s="207" t="s">
        <v>1</v>
      </c>
      <c r="N161" s="208" t="s">
        <v>33</v>
      </c>
      <c r="O161" s="209">
        <v>0.42399999999999999</v>
      </c>
      <c r="P161" s="209">
        <f>O161*H161</f>
        <v>46.724800000000002</v>
      </c>
      <c r="Q161" s="209">
        <v>2.0480000000000002E-2</v>
      </c>
      <c r="R161" s="209">
        <f>Q161*H161</f>
        <v>2.2568960000000002</v>
      </c>
      <c r="S161" s="209">
        <v>0</v>
      </c>
      <c r="T161" s="210">
        <f>S161*H161</f>
        <v>0</v>
      </c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R161" s="212" t="s">
        <v>120</v>
      </c>
      <c r="AT161" s="212" t="s">
        <v>115</v>
      </c>
      <c r="AU161" s="212" t="s">
        <v>121</v>
      </c>
      <c r="AY161" s="213" t="s">
        <v>113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213" t="s">
        <v>121</v>
      </c>
      <c r="BK161" s="214">
        <f>ROUND(I161*H161,2)</f>
        <v>0</v>
      </c>
      <c r="BL161" s="213" t="s">
        <v>120</v>
      </c>
      <c r="BM161" s="212" t="s">
        <v>172</v>
      </c>
    </row>
    <row r="162" spans="1:65" s="84" customFormat="1">
      <c r="B162" s="215"/>
      <c r="D162" s="85" t="s">
        <v>123</v>
      </c>
      <c r="E162" s="86" t="s">
        <v>1</v>
      </c>
      <c r="F162" s="87" t="s">
        <v>173</v>
      </c>
      <c r="H162" s="86" t="s">
        <v>1</v>
      </c>
      <c r="I162" s="115"/>
      <c r="L162" s="215"/>
      <c r="M162" s="216"/>
      <c r="N162" s="217"/>
      <c r="O162" s="217"/>
      <c r="P162" s="217"/>
      <c r="Q162" s="217"/>
      <c r="R162" s="217"/>
      <c r="S162" s="217"/>
      <c r="T162" s="218"/>
      <c r="AT162" s="86" t="s">
        <v>123</v>
      </c>
      <c r="AU162" s="86" t="s">
        <v>121</v>
      </c>
      <c r="AV162" s="84" t="s">
        <v>75</v>
      </c>
      <c r="AW162" s="84" t="s">
        <v>24</v>
      </c>
      <c r="AX162" s="84" t="s">
        <v>67</v>
      </c>
      <c r="AY162" s="86" t="s">
        <v>113</v>
      </c>
    </row>
    <row r="163" spans="1:65" s="88" customFormat="1">
      <c r="B163" s="219"/>
      <c r="D163" s="85" t="s">
        <v>123</v>
      </c>
      <c r="E163" s="89" t="s">
        <v>1</v>
      </c>
      <c r="F163" s="90" t="s">
        <v>490</v>
      </c>
      <c r="H163" s="91">
        <v>110.2</v>
      </c>
      <c r="I163" s="116"/>
      <c r="L163" s="219"/>
      <c r="M163" s="220"/>
      <c r="N163" s="221"/>
      <c r="O163" s="221"/>
      <c r="P163" s="221"/>
      <c r="Q163" s="221"/>
      <c r="R163" s="221"/>
      <c r="S163" s="221"/>
      <c r="T163" s="222"/>
      <c r="AT163" s="89" t="s">
        <v>123</v>
      </c>
      <c r="AU163" s="89" t="s">
        <v>121</v>
      </c>
      <c r="AV163" s="88" t="s">
        <v>121</v>
      </c>
      <c r="AW163" s="88" t="s">
        <v>24</v>
      </c>
      <c r="AX163" s="88" t="s">
        <v>75</v>
      </c>
      <c r="AY163" s="89" t="s">
        <v>113</v>
      </c>
    </row>
    <row r="164" spans="1:65" s="211" customFormat="1" ht="21.75" customHeight="1">
      <c r="A164" s="205"/>
      <c r="B164" s="206"/>
      <c r="C164" s="78" t="s">
        <v>174</v>
      </c>
      <c r="D164" s="78" t="s">
        <v>115</v>
      </c>
      <c r="E164" s="79" t="s">
        <v>175</v>
      </c>
      <c r="F164" s="80" t="s">
        <v>176</v>
      </c>
      <c r="G164" s="81" t="s">
        <v>118</v>
      </c>
      <c r="H164" s="82">
        <v>110.2</v>
      </c>
      <c r="I164" s="77">
        <v>0</v>
      </c>
      <c r="J164" s="83">
        <f>ROUND(I164*H164,2)</f>
        <v>0</v>
      </c>
      <c r="K164" s="80" t="s">
        <v>119</v>
      </c>
      <c r="L164" s="206"/>
      <c r="M164" s="207" t="s">
        <v>1</v>
      </c>
      <c r="N164" s="208" t="s">
        <v>33</v>
      </c>
      <c r="O164" s="209">
        <v>0.24</v>
      </c>
      <c r="P164" s="209">
        <f>O164*H164</f>
        <v>26.448</v>
      </c>
      <c r="Q164" s="209">
        <v>5.4599999999999996E-3</v>
      </c>
      <c r="R164" s="209">
        <f>Q164*H164</f>
        <v>0.601692</v>
      </c>
      <c r="S164" s="209">
        <v>0</v>
      </c>
      <c r="T164" s="210">
        <f>S164*H164</f>
        <v>0</v>
      </c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R164" s="212" t="s">
        <v>120</v>
      </c>
      <c r="AT164" s="212" t="s">
        <v>115</v>
      </c>
      <c r="AU164" s="212" t="s">
        <v>121</v>
      </c>
      <c r="AY164" s="213" t="s">
        <v>113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13" t="s">
        <v>121</v>
      </c>
      <c r="BK164" s="214">
        <f>ROUND(I164*H164,2)</f>
        <v>0</v>
      </c>
      <c r="BL164" s="213" t="s">
        <v>120</v>
      </c>
      <c r="BM164" s="212" t="s">
        <v>177</v>
      </c>
    </row>
    <row r="165" spans="1:65" s="211" customFormat="1" ht="44.25" customHeight="1">
      <c r="A165" s="205"/>
      <c r="B165" s="206"/>
      <c r="C165" s="78" t="s">
        <v>178</v>
      </c>
      <c r="D165" s="78" t="s">
        <v>115</v>
      </c>
      <c r="E165" s="79" t="s">
        <v>179</v>
      </c>
      <c r="F165" s="80" t="s">
        <v>180</v>
      </c>
      <c r="G165" s="81" t="s">
        <v>118</v>
      </c>
      <c r="H165" s="82">
        <v>18.84</v>
      </c>
      <c r="I165" s="77">
        <v>0</v>
      </c>
      <c r="J165" s="83">
        <f>ROUND(I165*H165,2)</f>
        <v>0</v>
      </c>
      <c r="K165" s="80" t="s">
        <v>119</v>
      </c>
      <c r="L165" s="206"/>
      <c r="M165" s="207" t="s">
        <v>1</v>
      </c>
      <c r="N165" s="208" t="s">
        <v>33</v>
      </c>
      <c r="O165" s="209">
        <v>1.04</v>
      </c>
      <c r="P165" s="209">
        <f>O165*H165</f>
        <v>19.593600000000002</v>
      </c>
      <c r="Q165" s="209">
        <v>8.5199999999999998E-3</v>
      </c>
      <c r="R165" s="209">
        <f>Q165*H165</f>
        <v>0.16051679999999999</v>
      </c>
      <c r="S165" s="209">
        <v>0</v>
      </c>
      <c r="T165" s="210">
        <f>S165*H165</f>
        <v>0</v>
      </c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R165" s="212" t="s">
        <v>120</v>
      </c>
      <c r="AT165" s="212" t="s">
        <v>115</v>
      </c>
      <c r="AU165" s="212" t="s">
        <v>121</v>
      </c>
      <c r="AY165" s="213" t="s">
        <v>113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13" t="s">
        <v>121</v>
      </c>
      <c r="BK165" s="214">
        <f>ROUND(I165*H165,2)</f>
        <v>0</v>
      </c>
      <c r="BL165" s="213" t="s">
        <v>120</v>
      </c>
      <c r="BM165" s="212" t="s">
        <v>181</v>
      </c>
    </row>
    <row r="166" spans="1:65" s="84" customFormat="1">
      <c r="B166" s="215"/>
      <c r="D166" s="85" t="s">
        <v>123</v>
      </c>
      <c r="E166" s="86" t="s">
        <v>1</v>
      </c>
      <c r="F166" s="87" t="s">
        <v>182</v>
      </c>
      <c r="H166" s="86" t="s">
        <v>1</v>
      </c>
      <c r="I166" s="115"/>
      <c r="L166" s="215"/>
      <c r="M166" s="216"/>
      <c r="N166" s="217"/>
      <c r="O166" s="217"/>
      <c r="P166" s="217"/>
      <c r="Q166" s="217"/>
      <c r="R166" s="217"/>
      <c r="S166" s="217"/>
      <c r="T166" s="218"/>
      <c r="AT166" s="86" t="s">
        <v>123</v>
      </c>
      <c r="AU166" s="86" t="s">
        <v>121</v>
      </c>
      <c r="AV166" s="84" t="s">
        <v>75</v>
      </c>
      <c r="AW166" s="84" t="s">
        <v>24</v>
      </c>
      <c r="AX166" s="84" t="s">
        <v>67</v>
      </c>
      <c r="AY166" s="86" t="s">
        <v>113</v>
      </c>
    </row>
    <row r="167" spans="1:65" s="88" customFormat="1">
      <c r="B167" s="219"/>
      <c r="D167" s="85" t="s">
        <v>123</v>
      </c>
      <c r="E167" s="89" t="s">
        <v>1</v>
      </c>
      <c r="F167" s="90" t="s">
        <v>491</v>
      </c>
      <c r="H167" s="91">
        <v>18.84</v>
      </c>
      <c r="I167" s="116"/>
      <c r="L167" s="219"/>
      <c r="M167" s="220"/>
      <c r="N167" s="221"/>
      <c r="O167" s="221"/>
      <c r="P167" s="221"/>
      <c r="Q167" s="221"/>
      <c r="R167" s="221"/>
      <c r="S167" s="221"/>
      <c r="T167" s="222"/>
      <c r="AT167" s="89" t="s">
        <v>123</v>
      </c>
      <c r="AU167" s="89" t="s">
        <v>121</v>
      </c>
      <c r="AV167" s="88" t="s">
        <v>121</v>
      </c>
      <c r="AW167" s="88" t="s">
        <v>24</v>
      </c>
      <c r="AX167" s="88" t="s">
        <v>67</v>
      </c>
      <c r="AY167" s="89" t="s">
        <v>113</v>
      </c>
    </row>
    <row r="168" spans="1:65" s="92" customFormat="1">
      <c r="B168" s="223"/>
      <c r="D168" s="85" t="s">
        <v>123</v>
      </c>
      <c r="E168" s="93" t="s">
        <v>1</v>
      </c>
      <c r="F168" s="94" t="s">
        <v>125</v>
      </c>
      <c r="H168" s="95">
        <v>18.84</v>
      </c>
      <c r="I168" s="1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93" t="s">
        <v>123</v>
      </c>
      <c r="AU168" s="93" t="s">
        <v>121</v>
      </c>
      <c r="AV168" s="92" t="s">
        <v>120</v>
      </c>
      <c r="AW168" s="92" t="s">
        <v>24</v>
      </c>
      <c r="AX168" s="92" t="s">
        <v>75</v>
      </c>
      <c r="AY168" s="93" t="s">
        <v>113</v>
      </c>
    </row>
    <row r="169" spans="1:65" s="211" customFormat="1" ht="24.2" customHeight="1">
      <c r="A169" s="205"/>
      <c r="B169" s="206"/>
      <c r="C169" s="227" t="s">
        <v>183</v>
      </c>
      <c r="D169" s="227" t="s">
        <v>132</v>
      </c>
      <c r="E169" s="228" t="s">
        <v>184</v>
      </c>
      <c r="F169" s="229" t="s">
        <v>185</v>
      </c>
      <c r="G169" s="230" t="s">
        <v>118</v>
      </c>
      <c r="H169" s="231">
        <v>20.724</v>
      </c>
      <c r="I169" s="76">
        <v>0</v>
      </c>
      <c r="J169" s="232">
        <f>ROUND(I169*H169,2)</f>
        <v>0</v>
      </c>
      <c r="K169" s="229" t="s">
        <v>119</v>
      </c>
      <c r="L169" s="233"/>
      <c r="M169" s="234" t="s">
        <v>1</v>
      </c>
      <c r="N169" s="235" t="s">
        <v>33</v>
      </c>
      <c r="O169" s="209">
        <v>0</v>
      </c>
      <c r="P169" s="209">
        <f>O169*H169</f>
        <v>0</v>
      </c>
      <c r="Q169" s="209">
        <v>3.0000000000000001E-3</v>
      </c>
      <c r="R169" s="209">
        <f>Q169*H169</f>
        <v>6.2172000000000005E-2</v>
      </c>
      <c r="S169" s="209">
        <v>0</v>
      </c>
      <c r="T169" s="210">
        <f>S169*H169</f>
        <v>0</v>
      </c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R169" s="212" t="s">
        <v>136</v>
      </c>
      <c r="AT169" s="212" t="s">
        <v>132</v>
      </c>
      <c r="AU169" s="212" t="s">
        <v>121</v>
      </c>
      <c r="AY169" s="213" t="s">
        <v>113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13" t="s">
        <v>121</v>
      </c>
      <c r="BK169" s="214">
        <f>ROUND(I169*H169,2)</f>
        <v>0</v>
      </c>
      <c r="BL169" s="213" t="s">
        <v>120</v>
      </c>
      <c r="BM169" s="212" t="s">
        <v>186</v>
      </c>
    </row>
    <row r="170" spans="1:65" s="88" customFormat="1">
      <c r="B170" s="219"/>
      <c r="D170" s="85" t="s">
        <v>123</v>
      </c>
      <c r="E170" s="89" t="s">
        <v>1</v>
      </c>
      <c r="F170" s="90" t="s">
        <v>492</v>
      </c>
      <c r="H170" s="91">
        <v>20.724</v>
      </c>
      <c r="I170" s="116"/>
      <c r="L170" s="219"/>
      <c r="M170" s="220"/>
      <c r="N170" s="221"/>
      <c r="O170" s="221"/>
      <c r="P170" s="221"/>
      <c r="Q170" s="221"/>
      <c r="R170" s="221"/>
      <c r="S170" s="221"/>
      <c r="T170" s="222"/>
      <c r="AT170" s="89" t="s">
        <v>123</v>
      </c>
      <c r="AU170" s="89" t="s">
        <v>121</v>
      </c>
      <c r="AV170" s="88" t="s">
        <v>121</v>
      </c>
      <c r="AW170" s="88" t="s">
        <v>24</v>
      </c>
      <c r="AX170" s="88" t="s">
        <v>75</v>
      </c>
      <c r="AY170" s="89" t="s">
        <v>113</v>
      </c>
    </row>
    <row r="171" spans="1:65" s="211" customFormat="1" ht="37.9" customHeight="1">
      <c r="A171" s="205"/>
      <c r="B171" s="206"/>
      <c r="C171" s="78" t="s">
        <v>188</v>
      </c>
      <c r="D171" s="78" t="s">
        <v>115</v>
      </c>
      <c r="E171" s="79" t="s">
        <v>189</v>
      </c>
      <c r="F171" s="80" t="s">
        <v>190</v>
      </c>
      <c r="G171" s="81" t="s">
        <v>191</v>
      </c>
      <c r="H171" s="82">
        <v>20.399999999999999</v>
      </c>
      <c r="I171" s="77">
        <v>0</v>
      </c>
      <c r="J171" s="83">
        <f>ROUND(I171*H171,2)</f>
        <v>0</v>
      </c>
      <c r="K171" s="80" t="s">
        <v>119</v>
      </c>
      <c r="L171" s="206"/>
      <c r="M171" s="207" t="s">
        <v>1</v>
      </c>
      <c r="N171" s="208" t="s">
        <v>33</v>
      </c>
      <c r="O171" s="209">
        <v>0.39</v>
      </c>
      <c r="P171" s="209">
        <f>O171*H171</f>
        <v>7.9559999999999995</v>
      </c>
      <c r="Q171" s="209">
        <v>3.3899999999999998E-3</v>
      </c>
      <c r="R171" s="209">
        <f>Q171*H171</f>
        <v>6.9155999999999995E-2</v>
      </c>
      <c r="S171" s="209">
        <v>0</v>
      </c>
      <c r="T171" s="210">
        <f>S171*H171</f>
        <v>0</v>
      </c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R171" s="212" t="s">
        <v>120</v>
      </c>
      <c r="AT171" s="212" t="s">
        <v>115</v>
      </c>
      <c r="AU171" s="212" t="s">
        <v>121</v>
      </c>
      <c r="AY171" s="213" t="s">
        <v>113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213" t="s">
        <v>121</v>
      </c>
      <c r="BK171" s="214">
        <f>ROUND(I171*H171,2)</f>
        <v>0</v>
      </c>
      <c r="BL171" s="213" t="s">
        <v>120</v>
      </c>
      <c r="BM171" s="212" t="s">
        <v>192</v>
      </c>
    </row>
    <row r="172" spans="1:65" s="84" customFormat="1">
      <c r="B172" s="215"/>
      <c r="D172" s="85" t="s">
        <v>123</v>
      </c>
      <c r="E172" s="86" t="s">
        <v>1</v>
      </c>
      <c r="F172" s="87" t="s">
        <v>193</v>
      </c>
      <c r="H172" s="86" t="s">
        <v>1</v>
      </c>
      <c r="I172" s="115"/>
      <c r="L172" s="215"/>
      <c r="M172" s="216"/>
      <c r="N172" s="217"/>
      <c r="O172" s="217"/>
      <c r="P172" s="217"/>
      <c r="Q172" s="217"/>
      <c r="R172" s="217"/>
      <c r="S172" s="217"/>
      <c r="T172" s="218"/>
      <c r="AT172" s="86" t="s">
        <v>123</v>
      </c>
      <c r="AU172" s="86" t="s">
        <v>121</v>
      </c>
      <c r="AV172" s="84" t="s">
        <v>75</v>
      </c>
      <c r="AW172" s="84" t="s">
        <v>24</v>
      </c>
      <c r="AX172" s="84" t="s">
        <v>67</v>
      </c>
      <c r="AY172" s="86" t="s">
        <v>113</v>
      </c>
    </row>
    <row r="173" spans="1:65" s="88" customFormat="1">
      <c r="B173" s="219"/>
      <c r="D173" s="85" t="s">
        <v>123</v>
      </c>
      <c r="E173" s="89" t="s">
        <v>1</v>
      </c>
      <c r="F173" s="90" t="s">
        <v>487</v>
      </c>
      <c r="H173" s="91">
        <v>20.399999999999999</v>
      </c>
      <c r="I173" s="116"/>
      <c r="L173" s="219"/>
      <c r="M173" s="220"/>
      <c r="N173" s="221"/>
      <c r="O173" s="221"/>
      <c r="P173" s="221"/>
      <c r="Q173" s="221"/>
      <c r="R173" s="221"/>
      <c r="S173" s="221"/>
      <c r="T173" s="222"/>
      <c r="AT173" s="89" t="s">
        <v>123</v>
      </c>
      <c r="AU173" s="89" t="s">
        <v>121</v>
      </c>
      <c r="AV173" s="88" t="s">
        <v>121</v>
      </c>
      <c r="AW173" s="88" t="s">
        <v>24</v>
      </c>
      <c r="AX173" s="88" t="s">
        <v>67</v>
      </c>
      <c r="AY173" s="89" t="s">
        <v>113</v>
      </c>
    </row>
    <row r="174" spans="1:65" s="92" customFormat="1">
      <c r="B174" s="223"/>
      <c r="D174" s="85" t="s">
        <v>123</v>
      </c>
      <c r="E174" s="93" t="s">
        <v>1</v>
      </c>
      <c r="F174" s="94" t="s">
        <v>125</v>
      </c>
      <c r="H174" s="95">
        <v>20.399999999999999</v>
      </c>
      <c r="I174" s="1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93" t="s">
        <v>123</v>
      </c>
      <c r="AU174" s="93" t="s">
        <v>121</v>
      </c>
      <c r="AV174" s="92" t="s">
        <v>120</v>
      </c>
      <c r="AW174" s="92" t="s">
        <v>24</v>
      </c>
      <c r="AX174" s="92" t="s">
        <v>75</v>
      </c>
      <c r="AY174" s="93" t="s">
        <v>113</v>
      </c>
    </row>
    <row r="175" spans="1:65" s="211" customFormat="1" ht="24.2" customHeight="1">
      <c r="A175" s="205"/>
      <c r="B175" s="206"/>
      <c r="C175" s="227" t="s">
        <v>194</v>
      </c>
      <c r="D175" s="227" t="s">
        <v>132</v>
      </c>
      <c r="E175" s="228" t="s">
        <v>195</v>
      </c>
      <c r="F175" s="229" t="s">
        <v>196</v>
      </c>
      <c r="G175" s="230" t="s">
        <v>118</v>
      </c>
      <c r="H175" s="231">
        <v>8.98</v>
      </c>
      <c r="I175" s="76">
        <v>0</v>
      </c>
      <c r="J175" s="232">
        <f>ROUND(I175*H175,2)</f>
        <v>0</v>
      </c>
      <c r="K175" s="229" t="s">
        <v>119</v>
      </c>
      <c r="L175" s="233"/>
      <c r="M175" s="234" t="s">
        <v>1</v>
      </c>
      <c r="N175" s="235" t="s">
        <v>33</v>
      </c>
      <c r="O175" s="209">
        <v>0</v>
      </c>
      <c r="P175" s="209">
        <f>O175*H175</f>
        <v>0</v>
      </c>
      <c r="Q175" s="209">
        <v>8.9999999999999998E-4</v>
      </c>
      <c r="R175" s="209">
        <f>Q175*H175</f>
        <v>8.0820000000000006E-3</v>
      </c>
      <c r="S175" s="209">
        <v>0</v>
      </c>
      <c r="T175" s="210">
        <f>S175*H175</f>
        <v>0</v>
      </c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R175" s="212" t="s">
        <v>136</v>
      </c>
      <c r="AT175" s="212" t="s">
        <v>132</v>
      </c>
      <c r="AU175" s="212" t="s">
        <v>121</v>
      </c>
      <c r="AY175" s="213" t="s">
        <v>113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213" t="s">
        <v>121</v>
      </c>
      <c r="BK175" s="214">
        <f>ROUND(I175*H175,2)</f>
        <v>0</v>
      </c>
      <c r="BL175" s="213" t="s">
        <v>120</v>
      </c>
      <c r="BM175" s="212" t="s">
        <v>197</v>
      </c>
    </row>
    <row r="176" spans="1:65" s="88" customFormat="1">
      <c r="B176" s="219"/>
      <c r="D176" s="85" t="s">
        <v>123</v>
      </c>
      <c r="E176" s="89" t="s">
        <v>1</v>
      </c>
      <c r="F176" s="90" t="s">
        <v>493</v>
      </c>
      <c r="H176" s="91">
        <v>8.98</v>
      </c>
      <c r="I176" s="116"/>
      <c r="L176" s="219"/>
      <c r="M176" s="220"/>
      <c r="N176" s="221"/>
      <c r="O176" s="221"/>
      <c r="P176" s="221"/>
      <c r="Q176" s="221"/>
      <c r="R176" s="221"/>
      <c r="S176" s="221"/>
      <c r="T176" s="222"/>
      <c r="AT176" s="89" t="s">
        <v>123</v>
      </c>
      <c r="AU176" s="89" t="s">
        <v>121</v>
      </c>
      <c r="AV176" s="88" t="s">
        <v>121</v>
      </c>
      <c r="AW176" s="88" t="s">
        <v>24</v>
      </c>
      <c r="AX176" s="88" t="s">
        <v>75</v>
      </c>
      <c r="AY176" s="89" t="s">
        <v>113</v>
      </c>
    </row>
    <row r="177" spans="1:65" s="211" customFormat="1" ht="44.25" customHeight="1">
      <c r="A177" s="205"/>
      <c r="B177" s="206"/>
      <c r="C177" s="78" t="s">
        <v>7</v>
      </c>
      <c r="D177" s="78" t="s">
        <v>115</v>
      </c>
      <c r="E177" s="79" t="s">
        <v>198</v>
      </c>
      <c r="F177" s="80" t="s">
        <v>199</v>
      </c>
      <c r="G177" s="81" t="s">
        <v>118</v>
      </c>
      <c r="H177" s="82">
        <v>53.38</v>
      </c>
      <c r="I177" s="77">
        <v>0</v>
      </c>
      <c r="J177" s="83">
        <f>ROUND(I177*H177,2)</f>
        <v>0</v>
      </c>
      <c r="K177" s="80" t="s">
        <v>119</v>
      </c>
      <c r="L177" s="206"/>
      <c r="M177" s="207" t="s">
        <v>1</v>
      </c>
      <c r="N177" s="208" t="s">
        <v>33</v>
      </c>
      <c r="O177" s="209">
        <v>1.06</v>
      </c>
      <c r="P177" s="209">
        <f>O177*H177</f>
        <v>56.582800000000006</v>
      </c>
      <c r="Q177" s="209">
        <v>1.1520000000000001E-2</v>
      </c>
      <c r="R177" s="209">
        <f>Q177*H177</f>
        <v>0.61493760000000008</v>
      </c>
      <c r="S177" s="209">
        <v>0</v>
      </c>
      <c r="T177" s="210">
        <f>S177*H177</f>
        <v>0</v>
      </c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R177" s="212" t="s">
        <v>120</v>
      </c>
      <c r="AT177" s="212" t="s">
        <v>115</v>
      </c>
      <c r="AU177" s="212" t="s">
        <v>121</v>
      </c>
      <c r="AY177" s="213" t="s">
        <v>113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13" t="s">
        <v>121</v>
      </c>
      <c r="BK177" s="214">
        <f>ROUND(I177*H177,2)</f>
        <v>0</v>
      </c>
      <c r="BL177" s="213" t="s">
        <v>120</v>
      </c>
      <c r="BM177" s="212" t="s">
        <v>200</v>
      </c>
    </row>
    <row r="178" spans="1:65" s="84" customFormat="1">
      <c r="B178" s="215"/>
      <c r="D178" s="85" t="s">
        <v>123</v>
      </c>
      <c r="E178" s="86" t="s">
        <v>1</v>
      </c>
      <c r="F178" s="87" t="s">
        <v>201</v>
      </c>
      <c r="H178" s="86" t="s">
        <v>1</v>
      </c>
      <c r="I178" s="115"/>
      <c r="L178" s="215"/>
      <c r="M178" s="216"/>
      <c r="N178" s="217"/>
      <c r="O178" s="217"/>
      <c r="P178" s="217"/>
      <c r="Q178" s="217"/>
      <c r="R178" s="217"/>
      <c r="S178" s="217"/>
      <c r="T178" s="218"/>
      <c r="AT178" s="86" t="s">
        <v>123</v>
      </c>
      <c r="AU178" s="86" t="s">
        <v>121</v>
      </c>
      <c r="AV178" s="84" t="s">
        <v>75</v>
      </c>
      <c r="AW178" s="84" t="s">
        <v>24</v>
      </c>
      <c r="AX178" s="84" t="s">
        <v>67</v>
      </c>
      <c r="AY178" s="86" t="s">
        <v>113</v>
      </c>
    </row>
    <row r="179" spans="1:65" s="88" customFormat="1">
      <c r="B179" s="219"/>
      <c r="D179" s="85" t="s">
        <v>123</v>
      </c>
      <c r="E179" s="89" t="s">
        <v>1</v>
      </c>
      <c r="F179" s="90" t="s">
        <v>494</v>
      </c>
      <c r="H179" s="91">
        <v>37.68</v>
      </c>
      <c r="I179" s="116"/>
      <c r="L179" s="219"/>
      <c r="M179" s="220"/>
      <c r="N179" s="221"/>
      <c r="O179" s="221"/>
      <c r="P179" s="221"/>
      <c r="Q179" s="221"/>
      <c r="R179" s="221"/>
      <c r="S179" s="221"/>
      <c r="T179" s="222"/>
      <c r="AT179" s="89" t="s">
        <v>123</v>
      </c>
      <c r="AU179" s="89" t="s">
        <v>121</v>
      </c>
      <c r="AV179" s="88" t="s">
        <v>121</v>
      </c>
      <c r="AW179" s="88" t="s">
        <v>24</v>
      </c>
      <c r="AX179" s="88" t="s">
        <v>67</v>
      </c>
      <c r="AY179" s="89" t="s">
        <v>113</v>
      </c>
    </row>
    <row r="180" spans="1:65" s="88" customFormat="1">
      <c r="B180" s="219"/>
      <c r="D180" s="85" t="s">
        <v>123</v>
      </c>
      <c r="E180" s="89" t="s">
        <v>1</v>
      </c>
      <c r="F180" s="90" t="s">
        <v>495</v>
      </c>
      <c r="H180" s="91">
        <v>15.7</v>
      </c>
      <c r="I180" s="116"/>
      <c r="L180" s="219"/>
      <c r="M180" s="220"/>
      <c r="N180" s="221"/>
      <c r="O180" s="221"/>
      <c r="P180" s="221"/>
      <c r="Q180" s="221"/>
      <c r="R180" s="221"/>
      <c r="S180" s="221"/>
      <c r="T180" s="222"/>
      <c r="AT180" s="89" t="s">
        <v>123</v>
      </c>
      <c r="AU180" s="89" t="s">
        <v>121</v>
      </c>
      <c r="AV180" s="88" t="s">
        <v>121</v>
      </c>
      <c r="AW180" s="88" t="s">
        <v>24</v>
      </c>
      <c r="AX180" s="88" t="s">
        <v>67</v>
      </c>
      <c r="AY180" s="89" t="s">
        <v>113</v>
      </c>
    </row>
    <row r="181" spans="1:65" s="92" customFormat="1">
      <c r="B181" s="223"/>
      <c r="D181" s="85" t="s">
        <v>123</v>
      </c>
      <c r="E181" s="93" t="s">
        <v>1</v>
      </c>
      <c r="F181" s="94" t="s">
        <v>125</v>
      </c>
      <c r="H181" s="95">
        <v>53.38</v>
      </c>
      <c r="I181" s="1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93" t="s">
        <v>123</v>
      </c>
      <c r="AU181" s="93" t="s">
        <v>121</v>
      </c>
      <c r="AV181" s="92" t="s">
        <v>120</v>
      </c>
      <c r="AW181" s="92" t="s">
        <v>24</v>
      </c>
      <c r="AX181" s="92" t="s">
        <v>75</v>
      </c>
      <c r="AY181" s="93" t="s">
        <v>113</v>
      </c>
    </row>
    <row r="182" spans="1:65" s="211" customFormat="1" ht="24.2" customHeight="1">
      <c r="A182" s="205"/>
      <c r="B182" s="206"/>
      <c r="C182" s="227" t="s">
        <v>202</v>
      </c>
      <c r="D182" s="227" t="s">
        <v>132</v>
      </c>
      <c r="E182" s="228" t="s">
        <v>203</v>
      </c>
      <c r="F182" s="229" t="s">
        <v>497</v>
      </c>
      <c r="G182" s="230" t="s">
        <v>118</v>
      </c>
      <c r="H182" s="231">
        <v>58.718000000000004</v>
      </c>
      <c r="I182" s="76">
        <v>0</v>
      </c>
      <c r="J182" s="232">
        <f>ROUND(I182*H182,2)</f>
        <v>0</v>
      </c>
      <c r="K182" s="229" t="s">
        <v>119</v>
      </c>
      <c r="L182" s="233"/>
      <c r="M182" s="234" t="s">
        <v>1</v>
      </c>
      <c r="N182" s="235" t="s">
        <v>33</v>
      </c>
      <c r="O182" s="209">
        <v>0</v>
      </c>
      <c r="P182" s="209">
        <f>O182*H182</f>
        <v>0</v>
      </c>
      <c r="Q182" s="209">
        <v>1.35E-2</v>
      </c>
      <c r="R182" s="209">
        <f>Q182*H182</f>
        <v>0.79269300000000009</v>
      </c>
      <c r="S182" s="209">
        <v>0</v>
      </c>
      <c r="T182" s="210">
        <f>S182*H182</f>
        <v>0</v>
      </c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R182" s="212" t="s">
        <v>136</v>
      </c>
      <c r="AT182" s="212" t="s">
        <v>132</v>
      </c>
      <c r="AU182" s="212" t="s">
        <v>121</v>
      </c>
      <c r="AY182" s="213" t="s">
        <v>113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13" t="s">
        <v>121</v>
      </c>
      <c r="BK182" s="214">
        <f>ROUND(I182*H182,2)</f>
        <v>0</v>
      </c>
      <c r="BL182" s="213" t="s">
        <v>120</v>
      </c>
      <c r="BM182" s="212" t="s">
        <v>204</v>
      </c>
    </row>
    <row r="183" spans="1:65" s="88" customFormat="1">
      <c r="B183" s="219"/>
      <c r="D183" s="85" t="s">
        <v>123</v>
      </c>
      <c r="E183" s="89" t="s">
        <v>1</v>
      </c>
      <c r="F183" s="90" t="s">
        <v>496</v>
      </c>
      <c r="H183" s="91">
        <v>58.718000000000004</v>
      </c>
      <c r="I183" s="116"/>
      <c r="L183" s="219"/>
      <c r="M183" s="220"/>
      <c r="N183" s="221"/>
      <c r="O183" s="221"/>
      <c r="P183" s="221"/>
      <c r="Q183" s="221"/>
      <c r="R183" s="221"/>
      <c r="S183" s="221"/>
      <c r="T183" s="222"/>
      <c r="AT183" s="89" t="s">
        <v>123</v>
      </c>
      <c r="AU183" s="89" t="s">
        <v>121</v>
      </c>
      <c r="AV183" s="88" t="s">
        <v>121</v>
      </c>
      <c r="AW183" s="88" t="s">
        <v>24</v>
      </c>
      <c r="AX183" s="88" t="s">
        <v>75</v>
      </c>
      <c r="AY183" s="89" t="s">
        <v>113</v>
      </c>
    </row>
    <row r="184" spans="1:65" s="211" customFormat="1" ht="44.25" customHeight="1">
      <c r="A184" s="205"/>
      <c r="B184" s="206"/>
      <c r="C184" s="78" t="s">
        <v>205</v>
      </c>
      <c r="D184" s="78" t="s">
        <v>115</v>
      </c>
      <c r="E184" s="79" t="s">
        <v>206</v>
      </c>
      <c r="F184" s="80" t="s">
        <v>207</v>
      </c>
      <c r="G184" s="81" t="s">
        <v>118</v>
      </c>
      <c r="H184" s="82">
        <v>682.54</v>
      </c>
      <c r="I184" s="77">
        <v>0</v>
      </c>
      <c r="J184" s="83">
        <f>ROUND(I184*H184,2)</f>
        <v>0</v>
      </c>
      <c r="K184" s="80" t="s">
        <v>119</v>
      </c>
      <c r="L184" s="206"/>
      <c r="M184" s="207" t="s">
        <v>1</v>
      </c>
      <c r="N184" s="208" t="s">
        <v>33</v>
      </c>
      <c r="O184" s="209">
        <v>1.08</v>
      </c>
      <c r="P184" s="209">
        <f>O184*H184</f>
        <v>737.14319999999998</v>
      </c>
      <c r="Q184" s="209">
        <v>1.1599999999999999E-2</v>
      </c>
      <c r="R184" s="209">
        <f>Q184*H184</f>
        <v>7.9174639999999989</v>
      </c>
      <c r="S184" s="209">
        <v>0</v>
      </c>
      <c r="T184" s="210">
        <f>S184*H184</f>
        <v>0</v>
      </c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R184" s="212" t="s">
        <v>120</v>
      </c>
      <c r="AT184" s="212" t="s">
        <v>115</v>
      </c>
      <c r="AU184" s="212" t="s">
        <v>121</v>
      </c>
      <c r="AY184" s="213" t="s">
        <v>113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13" t="s">
        <v>121</v>
      </c>
      <c r="BK184" s="214">
        <f>ROUND(I184*H184,2)</f>
        <v>0</v>
      </c>
      <c r="BL184" s="213" t="s">
        <v>120</v>
      </c>
      <c r="BM184" s="212" t="s">
        <v>208</v>
      </c>
    </row>
    <row r="185" spans="1:65" s="84" customFormat="1">
      <c r="B185" s="215"/>
      <c r="D185" s="85" t="s">
        <v>123</v>
      </c>
      <c r="E185" s="86" t="s">
        <v>1</v>
      </c>
      <c r="F185" s="87" t="s">
        <v>499</v>
      </c>
      <c r="H185" s="86" t="s">
        <v>1</v>
      </c>
      <c r="I185" s="115"/>
      <c r="L185" s="215"/>
      <c r="M185" s="216"/>
      <c r="N185" s="217"/>
      <c r="O185" s="217"/>
      <c r="P185" s="217"/>
      <c r="Q185" s="217"/>
      <c r="R185" s="217"/>
      <c r="S185" s="217"/>
      <c r="T185" s="218"/>
      <c r="AT185" s="86" t="s">
        <v>123</v>
      </c>
      <c r="AU185" s="86" t="s">
        <v>121</v>
      </c>
      <c r="AV185" s="84" t="s">
        <v>75</v>
      </c>
      <c r="AW185" s="84" t="s">
        <v>24</v>
      </c>
      <c r="AX185" s="84" t="s">
        <v>67</v>
      </c>
      <c r="AY185" s="86" t="s">
        <v>113</v>
      </c>
    </row>
    <row r="186" spans="1:65" s="88" customFormat="1">
      <c r="B186" s="219"/>
      <c r="D186" s="85" t="s">
        <v>123</v>
      </c>
      <c r="E186" s="89" t="s">
        <v>1</v>
      </c>
      <c r="F186" s="90" t="s">
        <v>500</v>
      </c>
      <c r="H186" s="91">
        <v>682.54</v>
      </c>
      <c r="I186" s="116"/>
      <c r="L186" s="219"/>
      <c r="M186" s="220"/>
      <c r="N186" s="221"/>
      <c r="O186" s="221"/>
      <c r="P186" s="221"/>
      <c r="Q186" s="221"/>
      <c r="R186" s="221"/>
      <c r="S186" s="221"/>
      <c r="T186" s="222"/>
      <c r="AT186" s="89" t="s">
        <v>123</v>
      </c>
      <c r="AU186" s="89" t="s">
        <v>121</v>
      </c>
      <c r="AV186" s="88" t="s">
        <v>121</v>
      </c>
      <c r="AW186" s="88" t="s">
        <v>24</v>
      </c>
      <c r="AX186" s="88" t="s">
        <v>67</v>
      </c>
      <c r="AY186" s="89" t="s">
        <v>113</v>
      </c>
    </row>
    <row r="187" spans="1:65" s="92" customFormat="1">
      <c r="B187" s="223"/>
      <c r="D187" s="85" t="s">
        <v>123</v>
      </c>
      <c r="E187" s="93" t="s">
        <v>1</v>
      </c>
      <c r="F187" s="94" t="s">
        <v>125</v>
      </c>
      <c r="H187" s="95">
        <v>682.54</v>
      </c>
      <c r="I187" s="1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93" t="s">
        <v>123</v>
      </c>
      <c r="AU187" s="93" t="s">
        <v>121</v>
      </c>
      <c r="AV187" s="92" t="s">
        <v>120</v>
      </c>
      <c r="AW187" s="92" t="s">
        <v>24</v>
      </c>
      <c r="AX187" s="92" t="s">
        <v>75</v>
      </c>
      <c r="AY187" s="93" t="s">
        <v>113</v>
      </c>
    </row>
    <row r="188" spans="1:65" s="211" customFormat="1" ht="24.2" customHeight="1">
      <c r="A188" s="205"/>
      <c r="B188" s="206"/>
      <c r="C188" s="227" t="s">
        <v>210</v>
      </c>
      <c r="D188" s="227" t="s">
        <v>132</v>
      </c>
      <c r="E188" s="228" t="s">
        <v>211</v>
      </c>
      <c r="F188" s="229" t="s">
        <v>212</v>
      </c>
      <c r="G188" s="230" t="s">
        <v>118</v>
      </c>
      <c r="H188" s="231">
        <v>750.79399999999998</v>
      </c>
      <c r="I188" s="76">
        <v>0</v>
      </c>
      <c r="J188" s="232">
        <f>I188*H188</f>
        <v>0</v>
      </c>
      <c r="K188" s="229" t="s">
        <v>119</v>
      </c>
      <c r="L188" s="233"/>
      <c r="M188" s="234" t="s">
        <v>1</v>
      </c>
      <c r="N188" s="235" t="s">
        <v>33</v>
      </c>
      <c r="O188" s="209">
        <v>0</v>
      </c>
      <c r="P188" s="209">
        <f>O188*H188</f>
        <v>0</v>
      </c>
      <c r="Q188" s="209">
        <v>1.7999999999999999E-2</v>
      </c>
      <c r="R188" s="209">
        <f>Q188*H188</f>
        <v>13.514291999999999</v>
      </c>
      <c r="S188" s="209">
        <v>0</v>
      </c>
      <c r="T188" s="210">
        <f>S188*H188</f>
        <v>0</v>
      </c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R188" s="212" t="s">
        <v>136</v>
      </c>
      <c r="AT188" s="212" t="s">
        <v>132</v>
      </c>
      <c r="AU188" s="212" t="s">
        <v>121</v>
      </c>
      <c r="AY188" s="213" t="s">
        <v>113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13" t="s">
        <v>121</v>
      </c>
      <c r="BK188" s="214">
        <f>ROUND(I188*H188,2)</f>
        <v>0</v>
      </c>
      <c r="BL188" s="213" t="s">
        <v>120</v>
      </c>
      <c r="BM188" s="212" t="s">
        <v>213</v>
      </c>
    </row>
    <row r="189" spans="1:65" s="88" customFormat="1">
      <c r="B189" s="219"/>
      <c r="D189" s="85" t="s">
        <v>123</v>
      </c>
      <c r="E189" s="89" t="s">
        <v>1</v>
      </c>
      <c r="F189" s="90" t="s">
        <v>501</v>
      </c>
      <c r="H189" s="91">
        <v>750.79399999999998</v>
      </c>
      <c r="I189" s="116"/>
      <c r="L189" s="219"/>
      <c r="M189" s="220"/>
      <c r="N189" s="221"/>
      <c r="O189" s="221"/>
      <c r="P189" s="221"/>
      <c r="Q189" s="221"/>
      <c r="R189" s="221"/>
      <c r="S189" s="221"/>
      <c r="T189" s="222"/>
      <c r="AT189" s="89" t="s">
        <v>123</v>
      </c>
      <c r="AU189" s="89" t="s">
        <v>121</v>
      </c>
      <c r="AV189" s="88" t="s">
        <v>121</v>
      </c>
      <c r="AW189" s="88" t="s">
        <v>24</v>
      </c>
      <c r="AX189" s="88" t="s">
        <v>75</v>
      </c>
      <c r="AY189" s="89" t="s">
        <v>113</v>
      </c>
    </row>
    <row r="190" spans="1:65" s="211" customFormat="1" ht="37.9" customHeight="1">
      <c r="A190" s="205"/>
      <c r="B190" s="206"/>
      <c r="C190" s="78" t="s">
        <v>214</v>
      </c>
      <c r="D190" s="78" t="s">
        <v>115</v>
      </c>
      <c r="E190" s="79" t="s">
        <v>215</v>
      </c>
      <c r="F190" s="80" t="s">
        <v>216</v>
      </c>
      <c r="G190" s="81" t="s">
        <v>191</v>
      </c>
      <c r="H190" s="82">
        <v>74.8</v>
      </c>
      <c r="I190" s="77">
        <v>0</v>
      </c>
      <c r="J190" s="83">
        <f>ROUND(I190*H190,2)</f>
        <v>0</v>
      </c>
      <c r="K190" s="80" t="s">
        <v>119</v>
      </c>
      <c r="L190" s="206"/>
      <c r="M190" s="207" t="s">
        <v>1</v>
      </c>
      <c r="N190" s="208" t="s">
        <v>33</v>
      </c>
      <c r="O190" s="209">
        <v>0.37</v>
      </c>
      <c r="P190" s="209">
        <f>O190*H190</f>
        <v>27.675999999999998</v>
      </c>
      <c r="Q190" s="209">
        <v>3.3899999999999998E-3</v>
      </c>
      <c r="R190" s="209">
        <f>Q190*H190</f>
        <v>0.25357199999999996</v>
      </c>
      <c r="S190" s="209">
        <v>0</v>
      </c>
      <c r="T190" s="210">
        <f>S190*H190</f>
        <v>0</v>
      </c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R190" s="212" t="s">
        <v>120</v>
      </c>
      <c r="AT190" s="212" t="s">
        <v>115</v>
      </c>
      <c r="AU190" s="212" t="s">
        <v>121</v>
      </c>
      <c r="AY190" s="213" t="s">
        <v>113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13" t="s">
        <v>121</v>
      </c>
      <c r="BK190" s="214">
        <f>ROUND(I190*H190,2)</f>
        <v>0</v>
      </c>
      <c r="BL190" s="213" t="s">
        <v>120</v>
      </c>
      <c r="BM190" s="212" t="s">
        <v>217</v>
      </c>
    </row>
    <row r="191" spans="1:65" s="84" customFormat="1">
      <c r="B191" s="215"/>
      <c r="D191" s="85" t="s">
        <v>123</v>
      </c>
      <c r="E191" s="86" t="s">
        <v>1</v>
      </c>
      <c r="F191" s="87" t="s">
        <v>218</v>
      </c>
      <c r="H191" s="86" t="s">
        <v>1</v>
      </c>
      <c r="I191" s="115"/>
      <c r="L191" s="215"/>
      <c r="M191" s="216"/>
      <c r="N191" s="217"/>
      <c r="O191" s="217"/>
      <c r="P191" s="217"/>
      <c r="Q191" s="217"/>
      <c r="R191" s="217"/>
      <c r="S191" s="217"/>
      <c r="T191" s="218"/>
      <c r="AT191" s="86" t="s">
        <v>123</v>
      </c>
      <c r="AU191" s="86" t="s">
        <v>121</v>
      </c>
      <c r="AV191" s="84" t="s">
        <v>75</v>
      </c>
      <c r="AW191" s="84" t="s">
        <v>24</v>
      </c>
      <c r="AX191" s="84" t="s">
        <v>67</v>
      </c>
      <c r="AY191" s="86" t="s">
        <v>113</v>
      </c>
    </row>
    <row r="192" spans="1:65" s="88" customFormat="1">
      <c r="B192" s="219"/>
      <c r="D192" s="85" t="s">
        <v>123</v>
      </c>
      <c r="E192" s="89" t="s">
        <v>1</v>
      </c>
      <c r="F192" s="90" t="s">
        <v>502</v>
      </c>
      <c r="H192" s="91">
        <v>74.8</v>
      </c>
      <c r="I192" s="116"/>
      <c r="L192" s="219"/>
      <c r="M192" s="220"/>
      <c r="N192" s="221"/>
      <c r="O192" s="221"/>
      <c r="P192" s="221"/>
      <c r="Q192" s="221"/>
      <c r="R192" s="221"/>
      <c r="S192" s="221"/>
      <c r="T192" s="222"/>
      <c r="AT192" s="89" t="s">
        <v>123</v>
      </c>
      <c r="AU192" s="89" t="s">
        <v>121</v>
      </c>
      <c r="AV192" s="88" t="s">
        <v>121</v>
      </c>
      <c r="AW192" s="88" t="s">
        <v>24</v>
      </c>
      <c r="AX192" s="88" t="s">
        <v>67</v>
      </c>
      <c r="AY192" s="89" t="s">
        <v>113</v>
      </c>
    </row>
    <row r="193" spans="1:65" s="92" customFormat="1">
      <c r="B193" s="223"/>
      <c r="D193" s="85" t="s">
        <v>123</v>
      </c>
      <c r="E193" s="93" t="s">
        <v>1</v>
      </c>
      <c r="F193" s="94" t="s">
        <v>125</v>
      </c>
      <c r="H193" s="95">
        <v>74.8</v>
      </c>
      <c r="I193" s="1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93" t="s">
        <v>123</v>
      </c>
      <c r="AU193" s="93" t="s">
        <v>121</v>
      </c>
      <c r="AV193" s="92" t="s">
        <v>120</v>
      </c>
      <c r="AW193" s="92" t="s">
        <v>24</v>
      </c>
      <c r="AX193" s="92" t="s">
        <v>75</v>
      </c>
      <c r="AY193" s="93" t="s">
        <v>113</v>
      </c>
    </row>
    <row r="194" spans="1:65" s="211" customFormat="1" ht="24.2" customHeight="1">
      <c r="A194" s="205"/>
      <c r="B194" s="206"/>
      <c r="C194" s="227" t="s">
        <v>219</v>
      </c>
      <c r="D194" s="227" t="s">
        <v>132</v>
      </c>
      <c r="E194" s="228" t="s">
        <v>220</v>
      </c>
      <c r="F194" s="229" t="s">
        <v>221</v>
      </c>
      <c r="G194" s="230" t="s">
        <v>118</v>
      </c>
      <c r="H194" s="231">
        <v>32.911999999999999</v>
      </c>
      <c r="I194" s="76">
        <v>0</v>
      </c>
      <c r="J194" s="232">
        <f>ROUND(I194*H194,2)</f>
        <v>0</v>
      </c>
      <c r="K194" s="229" t="s">
        <v>119</v>
      </c>
      <c r="L194" s="233"/>
      <c r="M194" s="234" t="s">
        <v>1</v>
      </c>
      <c r="N194" s="235" t="s">
        <v>33</v>
      </c>
      <c r="O194" s="209">
        <v>0</v>
      </c>
      <c r="P194" s="209">
        <f>O194*H194</f>
        <v>0</v>
      </c>
      <c r="Q194" s="209">
        <v>6.0000000000000001E-3</v>
      </c>
      <c r="R194" s="209">
        <f>Q194*H194</f>
        <v>0.19747200000000001</v>
      </c>
      <c r="S194" s="209">
        <v>0</v>
      </c>
      <c r="T194" s="210">
        <f>S194*H194</f>
        <v>0</v>
      </c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R194" s="212" t="s">
        <v>136</v>
      </c>
      <c r="AT194" s="212" t="s">
        <v>132</v>
      </c>
      <c r="AU194" s="212" t="s">
        <v>121</v>
      </c>
      <c r="AY194" s="213" t="s">
        <v>113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13" t="s">
        <v>121</v>
      </c>
      <c r="BK194" s="214">
        <f>ROUND(I194*H194,2)</f>
        <v>0</v>
      </c>
      <c r="BL194" s="213" t="s">
        <v>120</v>
      </c>
      <c r="BM194" s="212" t="s">
        <v>222</v>
      </c>
    </row>
    <row r="195" spans="1:65" s="88" customFormat="1">
      <c r="B195" s="219"/>
      <c r="D195" s="85" t="s">
        <v>123</v>
      </c>
      <c r="E195" s="89" t="s">
        <v>1</v>
      </c>
      <c r="F195" s="90" t="s">
        <v>503</v>
      </c>
      <c r="H195" s="91">
        <v>32.911999999999999</v>
      </c>
      <c r="I195" s="116"/>
      <c r="L195" s="219"/>
      <c r="M195" s="220"/>
      <c r="N195" s="221"/>
      <c r="O195" s="221"/>
      <c r="P195" s="221"/>
      <c r="Q195" s="221"/>
      <c r="R195" s="221"/>
      <c r="S195" s="221"/>
      <c r="T195" s="222"/>
      <c r="AT195" s="89" t="s">
        <v>123</v>
      </c>
      <c r="AU195" s="89" t="s">
        <v>121</v>
      </c>
      <c r="AV195" s="88" t="s">
        <v>121</v>
      </c>
      <c r="AW195" s="88" t="s">
        <v>24</v>
      </c>
      <c r="AX195" s="88" t="s">
        <v>75</v>
      </c>
      <c r="AY195" s="89" t="s">
        <v>113</v>
      </c>
    </row>
    <row r="196" spans="1:65" s="211" customFormat="1" ht="37.9" customHeight="1">
      <c r="A196" s="205"/>
      <c r="B196" s="206"/>
      <c r="C196" s="78" t="s">
        <v>223</v>
      </c>
      <c r="D196" s="78" t="s">
        <v>115</v>
      </c>
      <c r="E196" s="79" t="s">
        <v>224</v>
      </c>
      <c r="F196" s="80" t="s">
        <v>225</v>
      </c>
      <c r="G196" s="81" t="s">
        <v>118</v>
      </c>
      <c r="H196" s="82">
        <v>19.440000000000001</v>
      </c>
      <c r="I196" s="77">
        <v>0</v>
      </c>
      <c r="J196" s="83">
        <f>ROUND(I196*H196,2)</f>
        <v>0</v>
      </c>
      <c r="K196" s="80" t="s">
        <v>119</v>
      </c>
      <c r="L196" s="206"/>
      <c r="M196" s="207" t="s">
        <v>1</v>
      </c>
      <c r="N196" s="208" t="s">
        <v>33</v>
      </c>
      <c r="O196" s="209">
        <v>4.3999999999999997E-2</v>
      </c>
      <c r="P196" s="209">
        <f>O196*H196</f>
        <v>0.85536000000000001</v>
      </c>
      <c r="Q196" s="209">
        <v>8.0000000000000007E-5</v>
      </c>
      <c r="R196" s="209">
        <f>Q196*H196</f>
        <v>1.5552000000000003E-3</v>
      </c>
      <c r="S196" s="209">
        <v>0</v>
      </c>
      <c r="T196" s="210">
        <f>S196*H196</f>
        <v>0</v>
      </c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R196" s="212" t="s">
        <v>120</v>
      </c>
      <c r="AT196" s="212" t="s">
        <v>115</v>
      </c>
      <c r="AU196" s="212" t="s">
        <v>121</v>
      </c>
      <c r="AY196" s="213" t="s">
        <v>113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213" t="s">
        <v>121</v>
      </c>
      <c r="BK196" s="214">
        <f>ROUND(I196*H196,2)</f>
        <v>0</v>
      </c>
      <c r="BL196" s="213" t="s">
        <v>120</v>
      </c>
      <c r="BM196" s="212" t="s">
        <v>226</v>
      </c>
    </row>
    <row r="197" spans="1:65" s="88" customFormat="1">
      <c r="B197" s="219"/>
      <c r="D197" s="85" t="s">
        <v>123</v>
      </c>
      <c r="E197" s="89" t="s">
        <v>1</v>
      </c>
      <c r="F197" s="90" t="s">
        <v>504</v>
      </c>
      <c r="H197" s="91">
        <v>19.440000000000001</v>
      </c>
      <c r="I197" s="116"/>
      <c r="L197" s="219"/>
      <c r="M197" s="220"/>
      <c r="N197" s="221"/>
      <c r="O197" s="221"/>
      <c r="P197" s="221"/>
      <c r="Q197" s="221"/>
      <c r="R197" s="221"/>
      <c r="S197" s="221"/>
      <c r="T197" s="222"/>
      <c r="AT197" s="89" t="s">
        <v>123</v>
      </c>
      <c r="AU197" s="89" t="s">
        <v>121</v>
      </c>
      <c r="AV197" s="88" t="s">
        <v>121</v>
      </c>
      <c r="AW197" s="88" t="s">
        <v>24</v>
      </c>
      <c r="AX197" s="88" t="s">
        <v>75</v>
      </c>
      <c r="AY197" s="89" t="s">
        <v>113</v>
      </c>
    </row>
    <row r="198" spans="1:65" s="211" customFormat="1" ht="37.9" customHeight="1">
      <c r="A198" s="205"/>
      <c r="B198" s="206"/>
      <c r="C198" s="78" t="s">
        <v>227</v>
      </c>
      <c r="D198" s="78" t="s">
        <v>115</v>
      </c>
      <c r="E198" s="79" t="s">
        <v>228</v>
      </c>
      <c r="F198" s="80" t="s">
        <v>229</v>
      </c>
      <c r="G198" s="81" t="s">
        <v>118</v>
      </c>
      <c r="H198" s="82">
        <v>735.92</v>
      </c>
      <c r="I198" s="77">
        <v>0</v>
      </c>
      <c r="J198" s="83">
        <f>ROUND(I198*H198,2)</f>
        <v>0</v>
      </c>
      <c r="K198" s="80" t="s">
        <v>119</v>
      </c>
      <c r="L198" s="206"/>
      <c r="M198" s="207" t="s">
        <v>1</v>
      </c>
      <c r="N198" s="208" t="s">
        <v>33</v>
      </c>
      <c r="O198" s="209">
        <v>4.3999999999999997E-2</v>
      </c>
      <c r="P198" s="209">
        <f>O198*H198</f>
        <v>32.380479999999999</v>
      </c>
      <c r="Q198" s="209">
        <v>8.0000000000000007E-5</v>
      </c>
      <c r="R198" s="209">
        <f>Q198*H198</f>
        <v>5.8873599999999998E-2</v>
      </c>
      <c r="S198" s="209">
        <v>0</v>
      </c>
      <c r="T198" s="210">
        <f>S198*H198</f>
        <v>0</v>
      </c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R198" s="212" t="s">
        <v>120</v>
      </c>
      <c r="AT198" s="212" t="s">
        <v>115</v>
      </c>
      <c r="AU198" s="212" t="s">
        <v>121</v>
      </c>
      <c r="AY198" s="213" t="s">
        <v>113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13" t="s">
        <v>121</v>
      </c>
      <c r="BK198" s="214">
        <f>ROUND(I198*H198,2)</f>
        <v>0</v>
      </c>
      <c r="BL198" s="213" t="s">
        <v>120</v>
      </c>
      <c r="BM198" s="212" t="s">
        <v>230</v>
      </c>
    </row>
    <row r="199" spans="1:65" s="88" customFormat="1">
      <c r="B199" s="219"/>
      <c r="D199" s="85" t="s">
        <v>123</v>
      </c>
      <c r="E199" s="89" t="s">
        <v>1</v>
      </c>
      <c r="F199" s="90">
        <v>735.92</v>
      </c>
      <c r="H199" s="91">
        <v>735.92</v>
      </c>
      <c r="I199" s="116"/>
      <c r="L199" s="219"/>
      <c r="M199" s="220"/>
      <c r="N199" s="221"/>
      <c r="O199" s="221"/>
      <c r="P199" s="221"/>
      <c r="Q199" s="221"/>
      <c r="R199" s="221"/>
      <c r="S199" s="221"/>
      <c r="T199" s="222"/>
      <c r="AT199" s="89" t="s">
        <v>123</v>
      </c>
      <c r="AU199" s="89" t="s">
        <v>121</v>
      </c>
      <c r="AV199" s="88" t="s">
        <v>121</v>
      </c>
      <c r="AW199" s="88" t="s">
        <v>24</v>
      </c>
      <c r="AX199" s="88" t="s">
        <v>75</v>
      </c>
      <c r="AY199" s="89" t="s">
        <v>113</v>
      </c>
    </row>
    <row r="200" spans="1:65" s="211" customFormat="1" ht="16.5" customHeight="1">
      <c r="A200" s="205"/>
      <c r="B200" s="206"/>
      <c r="C200" s="78" t="s">
        <v>231</v>
      </c>
      <c r="D200" s="78" t="s">
        <v>115</v>
      </c>
      <c r="E200" s="79" t="s">
        <v>232</v>
      </c>
      <c r="F200" s="80" t="s">
        <v>233</v>
      </c>
      <c r="G200" s="81" t="s">
        <v>118</v>
      </c>
      <c r="H200" s="82">
        <v>6160</v>
      </c>
      <c r="I200" s="77">
        <v>0</v>
      </c>
      <c r="J200" s="83">
        <f>ROUND(I200*H200,2)</f>
        <v>0</v>
      </c>
      <c r="K200" s="80" t="s">
        <v>234</v>
      </c>
      <c r="L200" s="206"/>
      <c r="M200" s="207" t="s">
        <v>1</v>
      </c>
      <c r="N200" s="208" t="s">
        <v>33</v>
      </c>
      <c r="O200" s="209">
        <v>0</v>
      </c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R200" s="212" t="s">
        <v>120</v>
      </c>
      <c r="AT200" s="212" t="s">
        <v>115</v>
      </c>
      <c r="AU200" s="212" t="s">
        <v>121</v>
      </c>
      <c r="AY200" s="213" t="s">
        <v>113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13" t="s">
        <v>121</v>
      </c>
      <c r="BK200" s="214">
        <f>ROUND(I200*H200,2)</f>
        <v>0</v>
      </c>
      <c r="BL200" s="213" t="s">
        <v>120</v>
      </c>
      <c r="BM200" s="212" t="s">
        <v>235</v>
      </c>
    </row>
    <row r="201" spans="1:65" s="84" customFormat="1" ht="22.5">
      <c r="B201" s="215"/>
      <c r="D201" s="85" t="s">
        <v>123</v>
      </c>
      <c r="E201" s="86" t="s">
        <v>1</v>
      </c>
      <c r="F201" s="87" t="s">
        <v>236</v>
      </c>
      <c r="H201" s="86" t="s">
        <v>1</v>
      </c>
      <c r="I201" s="115"/>
      <c r="L201" s="215"/>
      <c r="M201" s="216"/>
      <c r="N201" s="217"/>
      <c r="O201" s="217"/>
      <c r="P201" s="217"/>
      <c r="Q201" s="217"/>
      <c r="R201" s="217"/>
      <c r="S201" s="217"/>
      <c r="T201" s="218"/>
      <c r="AT201" s="86" t="s">
        <v>123</v>
      </c>
      <c r="AU201" s="86" t="s">
        <v>121</v>
      </c>
      <c r="AV201" s="84" t="s">
        <v>75</v>
      </c>
      <c r="AW201" s="84" t="s">
        <v>24</v>
      </c>
      <c r="AX201" s="84" t="s">
        <v>67</v>
      </c>
      <c r="AY201" s="86" t="s">
        <v>113</v>
      </c>
    </row>
    <row r="202" spans="1:65" s="88" customFormat="1">
      <c r="B202" s="219"/>
      <c r="D202" s="85" t="s">
        <v>123</v>
      </c>
      <c r="E202" s="89" t="s">
        <v>1</v>
      </c>
      <c r="F202" s="90" t="s">
        <v>505</v>
      </c>
      <c r="H202" s="91">
        <v>6160</v>
      </c>
      <c r="I202" s="116"/>
      <c r="L202" s="219"/>
      <c r="M202" s="220"/>
      <c r="N202" s="221"/>
      <c r="O202" s="221"/>
      <c r="P202" s="221"/>
      <c r="Q202" s="221"/>
      <c r="R202" s="221"/>
      <c r="S202" s="221"/>
      <c r="T202" s="222"/>
      <c r="AT202" s="89" t="s">
        <v>123</v>
      </c>
      <c r="AU202" s="89" t="s">
        <v>121</v>
      </c>
      <c r="AV202" s="88" t="s">
        <v>121</v>
      </c>
      <c r="AW202" s="88" t="s">
        <v>24</v>
      </c>
      <c r="AX202" s="88" t="s">
        <v>67</v>
      </c>
      <c r="AY202" s="89" t="s">
        <v>113</v>
      </c>
    </row>
    <row r="203" spans="1:65" s="92" customFormat="1">
      <c r="B203" s="223"/>
      <c r="D203" s="85" t="s">
        <v>123</v>
      </c>
      <c r="E203" s="93" t="s">
        <v>1</v>
      </c>
      <c r="F203" s="94" t="s">
        <v>125</v>
      </c>
      <c r="H203" s="95">
        <v>6160</v>
      </c>
      <c r="I203" s="1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93" t="s">
        <v>123</v>
      </c>
      <c r="AU203" s="93" t="s">
        <v>121</v>
      </c>
      <c r="AV203" s="92" t="s">
        <v>120</v>
      </c>
      <c r="AW203" s="92" t="s">
        <v>24</v>
      </c>
      <c r="AX203" s="92" t="s">
        <v>75</v>
      </c>
      <c r="AY203" s="93" t="s">
        <v>113</v>
      </c>
    </row>
    <row r="204" spans="1:65" s="211" customFormat="1" ht="16.5" customHeight="1">
      <c r="A204" s="205"/>
      <c r="B204" s="206"/>
      <c r="C204" s="78" t="s">
        <v>237</v>
      </c>
      <c r="D204" s="78" t="s">
        <v>115</v>
      </c>
      <c r="E204" s="79" t="s">
        <v>238</v>
      </c>
      <c r="F204" s="80" t="s">
        <v>239</v>
      </c>
      <c r="G204" s="81" t="s">
        <v>118</v>
      </c>
      <c r="H204" s="82">
        <v>6160</v>
      </c>
      <c r="I204" s="77">
        <v>0</v>
      </c>
      <c r="J204" s="83">
        <f>ROUND(I204*H204,2)</f>
        <v>0</v>
      </c>
      <c r="K204" s="80" t="s">
        <v>234</v>
      </c>
      <c r="L204" s="206"/>
      <c r="M204" s="207" t="s">
        <v>1</v>
      </c>
      <c r="N204" s="208" t="s">
        <v>33</v>
      </c>
      <c r="O204" s="209">
        <v>0</v>
      </c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R204" s="212" t="s">
        <v>120</v>
      </c>
      <c r="AT204" s="212" t="s">
        <v>115</v>
      </c>
      <c r="AU204" s="212" t="s">
        <v>121</v>
      </c>
      <c r="AY204" s="213" t="s">
        <v>113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213" t="s">
        <v>121</v>
      </c>
      <c r="BK204" s="214">
        <f>ROUND(I204*H204,2)</f>
        <v>0</v>
      </c>
      <c r="BL204" s="213" t="s">
        <v>120</v>
      </c>
      <c r="BM204" s="212" t="s">
        <v>240</v>
      </c>
    </row>
    <row r="205" spans="1:65" s="84" customFormat="1" ht="22.5">
      <c r="B205" s="215"/>
      <c r="D205" s="85" t="s">
        <v>123</v>
      </c>
      <c r="E205" s="86" t="s">
        <v>1</v>
      </c>
      <c r="F205" s="87" t="s">
        <v>236</v>
      </c>
      <c r="H205" s="86" t="s">
        <v>1</v>
      </c>
      <c r="I205" s="115"/>
      <c r="L205" s="215"/>
      <c r="M205" s="216"/>
      <c r="N205" s="217"/>
      <c r="O205" s="217"/>
      <c r="P205" s="217"/>
      <c r="Q205" s="217"/>
      <c r="R205" s="217"/>
      <c r="S205" s="217"/>
      <c r="T205" s="218"/>
      <c r="AT205" s="86" t="s">
        <v>123</v>
      </c>
      <c r="AU205" s="86" t="s">
        <v>121</v>
      </c>
      <c r="AV205" s="84" t="s">
        <v>75</v>
      </c>
      <c r="AW205" s="84" t="s">
        <v>24</v>
      </c>
      <c r="AX205" s="84" t="s">
        <v>67</v>
      </c>
      <c r="AY205" s="86" t="s">
        <v>113</v>
      </c>
    </row>
    <row r="206" spans="1:65" s="88" customFormat="1">
      <c r="B206" s="219"/>
      <c r="D206" s="85" t="s">
        <v>123</v>
      </c>
      <c r="E206" s="89" t="s">
        <v>1</v>
      </c>
      <c r="F206" s="90">
        <v>6160</v>
      </c>
      <c r="H206" s="91">
        <v>6160</v>
      </c>
      <c r="I206" s="116"/>
      <c r="L206" s="219"/>
      <c r="M206" s="220"/>
      <c r="N206" s="221"/>
      <c r="O206" s="221"/>
      <c r="P206" s="221"/>
      <c r="Q206" s="221"/>
      <c r="R206" s="221"/>
      <c r="S206" s="221"/>
      <c r="T206" s="222"/>
      <c r="AT206" s="89" t="s">
        <v>123</v>
      </c>
      <c r="AU206" s="89" t="s">
        <v>121</v>
      </c>
      <c r="AV206" s="88" t="s">
        <v>121</v>
      </c>
      <c r="AW206" s="88" t="s">
        <v>24</v>
      </c>
      <c r="AX206" s="88" t="s">
        <v>67</v>
      </c>
      <c r="AY206" s="89" t="s">
        <v>113</v>
      </c>
    </row>
    <row r="207" spans="1:65" s="92" customFormat="1">
      <c r="B207" s="223"/>
      <c r="D207" s="85" t="s">
        <v>123</v>
      </c>
      <c r="E207" s="93" t="s">
        <v>1</v>
      </c>
      <c r="F207" s="94" t="s">
        <v>125</v>
      </c>
      <c r="H207" s="95">
        <v>6160</v>
      </c>
      <c r="I207" s="1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93" t="s">
        <v>123</v>
      </c>
      <c r="AU207" s="93" t="s">
        <v>121</v>
      </c>
      <c r="AV207" s="92" t="s">
        <v>120</v>
      </c>
      <c r="AW207" s="92" t="s">
        <v>24</v>
      </c>
      <c r="AX207" s="92" t="s">
        <v>75</v>
      </c>
      <c r="AY207" s="93" t="s">
        <v>113</v>
      </c>
    </row>
    <row r="208" spans="1:65" s="211" customFormat="1" ht="16.5" customHeight="1">
      <c r="A208" s="205"/>
      <c r="B208" s="206"/>
      <c r="C208" s="78" t="s">
        <v>241</v>
      </c>
      <c r="D208" s="78" t="s">
        <v>115</v>
      </c>
      <c r="E208" s="79" t="s">
        <v>242</v>
      </c>
      <c r="F208" s="80" t="s">
        <v>243</v>
      </c>
      <c r="G208" s="81" t="s">
        <v>118</v>
      </c>
      <c r="H208" s="82">
        <v>72.78</v>
      </c>
      <c r="I208" s="77">
        <v>0</v>
      </c>
      <c r="J208" s="83">
        <f>ROUND(I208*H208,2)</f>
        <v>0</v>
      </c>
      <c r="K208" s="80" t="s">
        <v>234</v>
      </c>
      <c r="L208" s="206"/>
      <c r="M208" s="207" t="s">
        <v>1</v>
      </c>
      <c r="N208" s="208" t="s">
        <v>33</v>
      </c>
      <c r="O208" s="209">
        <v>0</v>
      </c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R208" s="212" t="s">
        <v>120</v>
      </c>
      <c r="AT208" s="212" t="s">
        <v>115</v>
      </c>
      <c r="AU208" s="212" t="s">
        <v>121</v>
      </c>
      <c r="AY208" s="213" t="s">
        <v>113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13" t="s">
        <v>121</v>
      </c>
      <c r="BK208" s="214">
        <f>ROUND(I208*H208,2)</f>
        <v>0</v>
      </c>
      <c r="BL208" s="213" t="s">
        <v>120</v>
      </c>
      <c r="BM208" s="212" t="s">
        <v>244</v>
      </c>
    </row>
    <row r="209" spans="1:65" s="88" customFormat="1">
      <c r="B209" s="219"/>
      <c r="D209" s="85" t="s">
        <v>123</v>
      </c>
      <c r="E209" s="89" t="s">
        <v>1</v>
      </c>
      <c r="F209" s="90" t="s">
        <v>506</v>
      </c>
      <c r="H209" s="91">
        <v>72.78</v>
      </c>
      <c r="I209" s="116"/>
      <c r="L209" s="219"/>
      <c r="M209" s="220"/>
      <c r="N209" s="221"/>
      <c r="O209" s="221"/>
      <c r="P209" s="221"/>
      <c r="Q209" s="221"/>
      <c r="R209" s="221"/>
      <c r="S209" s="221"/>
      <c r="T209" s="222"/>
      <c r="AT209" s="89" t="s">
        <v>123</v>
      </c>
      <c r="AU209" s="89" t="s">
        <v>121</v>
      </c>
      <c r="AV209" s="88" t="s">
        <v>121</v>
      </c>
      <c r="AW209" s="88" t="s">
        <v>24</v>
      </c>
      <c r="AX209" s="88" t="s">
        <v>67</v>
      </c>
      <c r="AY209" s="89" t="s">
        <v>113</v>
      </c>
    </row>
    <row r="210" spans="1:65" s="84" customFormat="1">
      <c r="B210" s="215"/>
      <c r="D210" s="85" t="s">
        <v>123</v>
      </c>
      <c r="E210" s="86" t="s">
        <v>1</v>
      </c>
      <c r="F210" s="87" t="s">
        <v>507</v>
      </c>
      <c r="H210" s="86" t="s">
        <v>1</v>
      </c>
      <c r="I210" s="115"/>
      <c r="L210" s="215"/>
      <c r="M210" s="216"/>
      <c r="N210" s="217"/>
      <c r="O210" s="217"/>
      <c r="P210" s="217"/>
      <c r="Q210" s="217"/>
      <c r="R210" s="217"/>
      <c r="S210" s="217"/>
      <c r="T210" s="218"/>
      <c r="AT210" s="86" t="s">
        <v>123</v>
      </c>
      <c r="AU210" s="86" t="s">
        <v>121</v>
      </c>
      <c r="AV210" s="84" t="s">
        <v>75</v>
      </c>
      <c r="AW210" s="84" t="s">
        <v>24</v>
      </c>
      <c r="AX210" s="84" t="s">
        <v>67</v>
      </c>
      <c r="AY210" s="86" t="s">
        <v>113</v>
      </c>
    </row>
    <row r="211" spans="1:65" s="92" customFormat="1">
      <c r="B211" s="223"/>
      <c r="D211" s="85" t="s">
        <v>123</v>
      </c>
      <c r="E211" s="93" t="s">
        <v>1</v>
      </c>
      <c r="F211" s="94" t="s">
        <v>125</v>
      </c>
      <c r="H211" s="95">
        <v>72.78</v>
      </c>
      <c r="I211" s="1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93" t="s">
        <v>123</v>
      </c>
      <c r="AU211" s="93" t="s">
        <v>121</v>
      </c>
      <c r="AV211" s="92" t="s">
        <v>120</v>
      </c>
      <c r="AW211" s="92" t="s">
        <v>24</v>
      </c>
      <c r="AX211" s="92" t="s">
        <v>75</v>
      </c>
      <c r="AY211" s="93" t="s">
        <v>113</v>
      </c>
    </row>
    <row r="212" spans="1:65" s="211" customFormat="1" ht="24.2" customHeight="1">
      <c r="A212" s="205"/>
      <c r="B212" s="206"/>
      <c r="C212" s="78" t="s">
        <v>245</v>
      </c>
      <c r="D212" s="78" t="s">
        <v>115</v>
      </c>
      <c r="E212" s="79" t="s">
        <v>246</v>
      </c>
      <c r="F212" s="80" t="s">
        <v>247</v>
      </c>
      <c r="G212" s="81" t="s">
        <v>191</v>
      </c>
      <c r="H212" s="82">
        <v>31.4</v>
      </c>
      <c r="I212" s="77">
        <v>0</v>
      </c>
      <c r="J212" s="83">
        <f>ROUND(I212*H212,2)</f>
        <v>0</v>
      </c>
      <c r="K212" s="80" t="s">
        <v>119</v>
      </c>
      <c r="L212" s="206"/>
      <c r="M212" s="207" t="s">
        <v>1</v>
      </c>
      <c r="N212" s="208" t="s">
        <v>33</v>
      </c>
      <c r="O212" s="209">
        <v>0.23</v>
      </c>
      <c r="P212" s="209">
        <f>O212*H212</f>
        <v>7.2220000000000004</v>
      </c>
      <c r="Q212" s="209">
        <v>3.0000000000000001E-5</v>
      </c>
      <c r="R212" s="209">
        <f>Q212*H212</f>
        <v>9.4200000000000002E-4</v>
      </c>
      <c r="S212" s="209">
        <v>0</v>
      </c>
      <c r="T212" s="210">
        <f>S212*H212</f>
        <v>0</v>
      </c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R212" s="212" t="s">
        <v>120</v>
      </c>
      <c r="AT212" s="212" t="s">
        <v>115</v>
      </c>
      <c r="AU212" s="212" t="s">
        <v>121</v>
      </c>
      <c r="AY212" s="213" t="s">
        <v>113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13" t="s">
        <v>121</v>
      </c>
      <c r="BK212" s="214">
        <f>ROUND(I212*H212,2)</f>
        <v>0</v>
      </c>
      <c r="BL212" s="213" t="s">
        <v>120</v>
      </c>
      <c r="BM212" s="212" t="s">
        <v>248</v>
      </c>
    </row>
    <row r="213" spans="1:65" s="88" customFormat="1">
      <c r="B213" s="219"/>
      <c r="D213" s="85" t="s">
        <v>123</v>
      </c>
      <c r="E213" s="89" t="s">
        <v>1</v>
      </c>
      <c r="F213" s="90" t="s">
        <v>508</v>
      </c>
      <c r="H213" s="91">
        <v>31.4</v>
      </c>
      <c r="I213" s="116"/>
      <c r="L213" s="219"/>
      <c r="M213" s="220"/>
      <c r="N213" s="221"/>
      <c r="O213" s="221"/>
      <c r="P213" s="221"/>
      <c r="Q213" s="221"/>
      <c r="R213" s="221"/>
      <c r="S213" s="221"/>
      <c r="T213" s="222"/>
      <c r="AT213" s="89" t="s">
        <v>123</v>
      </c>
      <c r="AU213" s="89" t="s">
        <v>121</v>
      </c>
      <c r="AV213" s="88" t="s">
        <v>121</v>
      </c>
      <c r="AW213" s="88" t="s">
        <v>24</v>
      </c>
      <c r="AX213" s="88" t="s">
        <v>67</v>
      </c>
      <c r="AY213" s="89" t="s">
        <v>113</v>
      </c>
    </row>
    <row r="214" spans="1:65" s="92" customFormat="1">
      <c r="B214" s="223"/>
      <c r="D214" s="85" t="s">
        <v>123</v>
      </c>
      <c r="E214" s="93" t="s">
        <v>1</v>
      </c>
      <c r="F214" s="94" t="s">
        <v>125</v>
      </c>
      <c r="H214" s="95">
        <v>31.4</v>
      </c>
      <c r="I214" s="1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93" t="s">
        <v>123</v>
      </c>
      <c r="AU214" s="93" t="s">
        <v>121</v>
      </c>
      <c r="AV214" s="92" t="s">
        <v>120</v>
      </c>
      <c r="AW214" s="92" t="s">
        <v>24</v>
      </c>
      <c r="AX214" s="92" t="s">
        <v>75</v>
      </c>
      <c r="AY214" s="93" t="s">
        <v>113</v>
      </c>
    </row>
    <row r="215" spans="1:65" s="211" customFormat="1" ht="33" customHeight="1">
      <c r="A215" s="205"/>
      <c r="B215" s="206"/>
      <c r="C215" s="227" t="s">
        <v>249</v>
      </c>
      <c r="D215" s="227" t="s">
        <v>132</v>
      </c>
      <c r="E215" s="228" t="s">
        <v>250</v>
      </c>
      <c r="F215" s="229" t="s">
        <v>251</v>
      </c>
      <c r="G215" s="230" t="s">
        <v>191</v>
      </c>
      <c r="H215" s="231">
        <v>34.54</v>
      </c>
      <c r="I215" s="76">
        <v>0</v>
      </c>
      <c r="J215" s="232">
        <f>ROUND(I215*H215,2)</f>
        <v>0</v>
      </c>
      <c r="K215" s="229" t="s">
        <v>119</v>
      </c>
      <c r="L215" s="233"/>
      <c r="M215" s="234" t="s">
        <v>1</v>
      </c>
      <c r="N215" s="235" t="s">
        <v>33</v>
      </c>
      <c r="O215" s="209">
        <v>0</v>
      </c>
      <c r="P215" s="209">
        <f>O215*H215</f>
        <v>0</v>
      </c>
      <c r="Q215" s="209">
        <v>5.0000000000000001E-4</v>
      </c>
      <c r="R215" s="209">
        <f>Q215*H215</f>
        <v>1.7270000000000001E-2</v>
      </c>
      <c r="S215" s="209">
        <v>0</v>
      </c>
      <c r="T215" s="210">
        <f>S215*H215</f>
        <v>0</v>
      </c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R215" s="212" t="s">
        <v>136</v>
      </c>
      <c r="AT215" s="212" t="s">
        <v>132</v>
      </c>
      <c r="AU215" s="212" t="s">
        <v>121</v>
      </c>
      <c r="AY215" s="213" t="s">
        <v>113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213" t="s">
        <v>121</v>
      </c>
      <c r="BK215" s="214">
        <f>ROUND(I215*H215,2)</f>
        <v>0</v>
      </c>
      <c r="BL215" s="213" t="s">
        <v>120</v>
      </c>
      <c r="BM215" s="212" t="s">
        <v>252</v>
      </c>
    </row>
    <row r="216" spans="1:65" s="88" customFormat="1">
      <c r="B216" s="219"/>
      <c r="D216" s="85" t="s">
        <v>123</v>
      </c>
      <c r="F216" s="90" t="s">
        <v>509</v>
      </c>
      <c r="H216" s="91">
        <v>34.54</v>
      </c>
      <c r="I216" s="116"/>
      <c r="L216" s="219"/>
      <c r="M216" s="220"/>
      <c r="N216" s="221"/>
      <c r="O216" s="221"/>
      <c r="P216" s="221"/>
      <c r="Q216" s="221"/>
      <c r="R216" s="221"/>
      <c r="S216" s="221"/>
      <c r="T216" s="222"/>
      <c r="AT216" s="89" t="s">
        <v>123</v>
      </c>
      <c r="AU216" s="89" t="s">
        <v>121</v>
      </c>
      <c r="AV216" s="88" t="s">
        <v>121</v>
      </c>
      <c r="AW216" s="88" t="s">
        <v>3</v>
      </c>
      <c r="AX216" s="88" t="s">
        <v>75</v>
      </c>
      <c r="AY216" s="89" t="s">
        <v>113</v>
      </c>
    </row>
    <row r="217" spans="1:65" s="211" customFormat="1" ht="16.5" customHeight="1">
      <c r="A217" s="205"/>
      <c r="B217" s="206"/>
      <c r="C217" s="78" t="s">
        <v>253</v>
      </c>
      <c r="D217" s="78" t="s">
        <v>115</v>
      </c>
      <c r="E217" s="79" t="s">
        <v>254</v>
      </c>
      <c r="F217" s="80" t="s">
        <v>255</v>
      </c>
      <c r="G217" s="81" t="s">
        <v>191</v>
      </c>
      <c r="H217" s="82">
        <v>488.84</v>
      </c>
      <c r="I217" s="77">
        <v>0</v>
      </c>
      <c r="J217" s="83">
        <f>ROUND(I217*H217,2)</f>
        <v>0</v>
      </c>
      <c r="K217" s="80" t="s">
        <v>119</v>
      </c>
      <c r="L217" s="206"/>
      <c r="M217" s="207" t="s">
        <v>1</v>
      </c>
      <c r="N217" s="208" t="s">
        <v>33</v>
      </c>
      <c r="O217" s="209">
        <v>0.14000000000000001</v>
      </c>
      <c r="P217" s="209">
        <f>O217*H217</f>
        <v>68.437600000000003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R217" s="212" t="s">
        <v>120</v>
      </c>
      <c r="AT217" s="212" t="s">
        <v>115</v>
      </c>
      <c r="AU217" s="212" t="s">
        <v>121</v>
      </c>
      <c r="AY217" s="213" t="s">
        <v>113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213" t="s">
        <v>121</v>
      </c>
      <c r="BK217" s="214">
        <f>ROUND(I217*H217,2)</f>
        <v>0</v>
      </c>
      <c r="BL217" s="213" t="s">
        <v>120</v>
      </c>
      <c r="BM217" s="212" t="s">
        <v>256</v>
      </c>
    </row>
    <row r="218" spans="1:65" s="88" customFormat="1">
      <c r="B218" s="219"/>
      <c r="D218" s="85" t="s">
        <v>123</v>
      </c>
      <c r="E218" s="89" t="s">
        <v>1</v>
      </c>
      <c r="F218" s="90" t="s">
        <v>517</v>
      </c>
      <c r="H218" s="91">
        <v>488.84</v>
      </c>
      <c r="I218" s="116"/>
      <c r="L218" s="219"/>
      <c r="M218" s="220"/>
      <c r="N218" s="221"/>
      <c r="O218" s="221"/>
      <c r="P218" s="221"/>
      <c r="Q218" s="221"/>
      <c r="R218" s="221"/>
      <c r="S218" s="221"/>
      <c r="T218" s="222"/>
      <c r="AT218" s="89" t="s">
        <v>123</v>
      </c>
      <c r="AU218" s="89" t="s">
        <v>121</v>
      </c>
      <c r="AV218" s="88" t="s">
        <v>121</v>
      </c>
      <c r="AW218" s="88" t="s">
        <v>24</v>
      </c>
      <c r="AX218" s="88" t="s">
        <v>67</v>
      </c>
      <c r="AY218" s="89" t="s">
        <v>113</v>
      </c>
    </row>
    <row r="219" spans="1:65" s="92" customFormat="1">
      <c r="B219" s="223"/>
      <c r="D219" s="85" t="s">
        <v>123</v>
      </c>
      <c r="E219" s="93" t="s">
        <v>1</v>
      </c>
      <c r="F219" s="94" t="s">
        <v>125</v>
      </c>
      <c r="H219" s="95">
        <v>488.84</v>
      </c>
      <c r="I219" s="1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93" t="s">
        <v>123</v>
      </c>
      <c r="AU219" s="93" t="s">
        <v>121</v>
      </c>
      <c r="AV219" s="92" t="s">
        <v>120</v>
      </c>
      <c r="AW219" s="92" t="s">
        <v>24</v>
      </c>
      <c r="AX219" s="92" t="s">
        <v>75</v>
      </c>
      <c r="AY219" s="93" t="s">
        <v>113</v>
      </c>
    </row>
    <row r="220" spans="1:65" s="211" customFormat="1" ht="24.2" customHeight="1">
      <c r="A220" s="205"/>
      <c r="B220" s="206"/>
      <c r="C220" s="227" t="s">
        <v>257</v>
      </c>
      <c r="D220" s="227" t="s">
        <v>132</v>
      </c>
      <c r="E220" s="228" t="s">
        <v>258</v>
      </c>
      <c r="F220" s="229" t="s">
        <v>259</v>
      </c>
      <c r="G220" s="230" t="s">
        <v>191</v>
      </c>
      <c r="H220" s="231">
        <v>82.28</v>
      </c>
      <c r="I220" s="76">
        <v>0</v>
      </c>
      <c r="J220" s="232">
        <f>ROUND(I220*H220,2)</f>
        <v>0</v>
      </c>
      <c r="K220" s="229" t="s">
        <v>119</v>
      </c>
      <c r="L220" s="233"/>
      <c r="M220" s="234" t="s">
        <v>1</v>
      </c>
      <c r="N220" s="235" t="s">
        <v>33</v>
      </c>
      <c r="O220" s="209">
        <v>0</v>
      </c>
      <c r="P220" s="209">
        <f>O220*H220</f>
        <v>0</v>
      </c>
      <c r="Q220" s="209">
        <v>4.0000000000000003E-5</v>
      </c>
      <c r="R220" s="209">
        <f>Q220*H220</f>
        <v>3.2912000000000002E-3</v>
      </c>
      <c r="S220" s="209">
        <v>0</v>
      </c>
      <c r="T220" s="210">
        <f>S220*H220</f>
        <v>0</v>
      </c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R220" s="212" t="s">
        <v>136</v>
      </c>
      <c r="AT220" s="212" t="s">
        <v>132</v>
      </c>
      <c r="AU220" s="212" t="s">
        <v>121</v>
      </c>
      <c r="AY220" s="213" t="s">
        <v>113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213" t="s">
        <v>121</v>
      </c>
      <c r="BK220" s="214">
        <f>ROUND(I220*H220,2)</f>
        <v>0</v>
      </c>
      <c r="BL220" s="213" t="s">
        <v>120</v>
      </c>
      <c r="BM220" s="212" t="s">
        <v>260</v>
      </c>
    </row>
    <row r="221" spans="1:65" s="84" customFormat="1">
      <c r="B221" s="215"/>
      <c r="D221" s="85" t="s">
        <v>123</v>
      </c>
      <c r="E221" s="86" t="s">
        <v>1</v>
      </c>
      <c r="F221" s="87" t="s">
        <v>261</v>
      </c>
      <c r="H221" s="86" t="s">
        <v>1</v>
      </c>
      <c r="I221" s="115"/>
      <c r="L221" s="215"/>
      <c r="M221" s="216"/>
      <c r="N221" s="217"/>
      <c r="O221" s="217"/>
      <c r="P221" s="217"/>
      <c r="Q221" s="217"/>
      <c r="R221" s="217"/>
      <c r="S221" s="217"/>
      <c r="T221" s="218"/>
      <c r="AT221" s="86" t="s">
        <v>123</v>
      </c>
      <c r="AU221" s="86" t="s">
        <v>121</v>
      </c>
      <c r="AV221" s="84" t="s">
        <v>75</v>
      </c>
      <c r="AW221" s="84" t="s">
        <v>24</v>
      </c>
      <c r="AX221" s="84" t="s">
        <v>67</v>
      </c>
      <c r="AY221" s="86" t="s">
        <v>113</v>
      </c>
    </row>
    <row r="222" spans="1:65" s="88" customFormat="1">
      <c r="B222" s="219"/>
      <c r="D222" s="85" t="s">
        <v>123</v>
      </c>
      <c r="E222" s="89" t="s">
        <v>1</v>
      </c>
      <c r="F222" s="90" t="s">
        <v>510</v>
      </c>
      <c r="H222" s="91">
        <v>82.28</v>
      </c>
      <c r="I222" s="116"/>
      <c r="L222" s="219"/>
      <c r="M222" s="220"/>
      <c r="N222" s="221"/>
      <c r="O222" s="221"/>
      <c r="P222" s="221"/>
      <c r="Q222" s="221"/>
      <c r="R222" s="221"/>
      <c r="S222" s="221"/>
      <c r="T222" s="222"/>
      <c r="AT222" s="89" t="s">
        <v>123</v>
      </c>
      <c r="AU222" s="89" t="s">
        <v>121</v>
      </c>
      <c r="AV222" s="88" t="s">
        <v>121</v>
      </c>
      <c r="AW222" s="88" t="s">
        <v>24</v>
      </c>
      <c r="AX222" s="88" t="s">
        <v>67</v>
      </c>
      <c r="AY222" s="89" t="s">
        <v>113</v>
      </c>
    </row>
    <row r="223" spans="1:65" s="92" customFormat="1">
      <c r="B223" s="223"/>
      <c r="D223" s="85" t="s">
        <v>123</v>
      </c>
      <c r="E223" s="93" t="s">
        <v>1</v>
      </c>
      <c r="F223" s="94" t="s">
        <v>125</v>
      </c>
      <c r="H223" s="95">
        <v>82.28</v>
      </c>
      <c r="I223" s="1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93" t="s">
        <v>123</v>
      </c>
      <c r="AU223" s="93" t="s">
        <v>121</v>
      </c>
      <c r="AV223" s="92" t="s">
        <v>120</v>
      </c>
      <c r="AW223" s="92" t="s">
        <v>24</v>
      </c>
      <c r="AX223" s="92" t="s">
        <v>75</v>
      </c>
      <c r="AY223" s="93" t="s">
        <v>113</v>
      </c>
    </row>
    <row r="224" spans="1:65" s="211" customFormat="1" ht="24.2" customHeight="1">
      <c r="A224" s="205"/>
      <c r="B224" s="206"/>
      <c r="C224" s="227" t="s">
        <v>262</v>
      </c>
      <c r="D224" s="227" t="s">
        <v>132</v>
      </c>
      <c r="E224" s="228" t="s">
        <v>263</v>
      </c>
      <c r="F224" s="229" t="s">
        <v>264</v>
      </c>
      <c r="G224" s="230" t="s">
        <v>191</v>
      </c>
      <c r="H224" s="231">
        <v>334.4</v>
      </c>
      <c r="I224" s="76">
        <v>0</v>
      </c>
      <c r="J224" s="232">
        <f>ROUND(I224*H224,2)</f>
        <v>0</v>
      </c>
      <c r="K224" s="229" t="s">
        <v>119</v>
      </c>
      <c r="L224" s="233"/>
      <c r="M224" s="234" t="s">
        <v>1</v>
      </c>
      <c r="N224" s="235" t="s">
        <v>33</v>
      </c>
      <c r="O224" s="209">
        <v>0</v>
      </c>
      <c r="P224" s="209">
        <f>O224*H224</f>
        <v>0</v>
      </c>
      <c r="Q224" s="209">
        <v>1E-4</v>
      </c>
      <c r="R224" s="209">
        <f>Q224*H224</f>
        <v>3.3439999999999998E-2</v>
      </c>
      <c r="S224" s="209">
        <v>0</v>
      </c>
      <c r="T224" s="210">
        <f>S224*H224</f>
        <v>0</v>
      </c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R224" s="212" t="s">
        <v>136</v>
      </c>
      <c r="AT224" s="212" t="s">
        <v>132</v>
      </c>
      <c r="AU224" s="212" t="s">
        <v>121</v>
      </c>
      <c r="AY224" s="213" t="s">
        <v>113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213" t="s">
        <v>121</v>
      </c>
      <c r="BK224" s="214">
        <f>ROUND(I224*H224,2)</f>
        <v>0</v>
      </c>
      <c r="BL224" s="213" t="s">
        <v>120</v>
      </c>
      <c r="BM224" s="212" t="s">
        <v>265</v>
      </c>
    </row>
    <row r="225" spans="1:65" s="84" customFormat="1">
      <c r="B225" s="215"/>
      <c r="D225" s="85" t="s">
        <v>123</v>
      </c>
      <c r="E225" s="86" t="s">
        <v>1</v>
      </c>
      <c r="F225" s="87" t="s">
        <v>266</v>
      </c>
      <c r="H225" s="86" t="s">
        <v>1</v>
      </c>
      <c r="I225" s="115"/>
      <c r="L225" s="215"/>
      <c r="M225" s="216"/>
      <c r="N225" s="217"/>
      <c r="O225" s="217"/>
      <c r="P225" s="217"/>
      <c r="Q225" s="217"/>
      <c r="R225" s="217"/>
      <c r="S225" s="217"/>
      <c r="T225" s="218"/>
      <c r="AT225" s="86" t="s">
        <v>123</v>
      </c>
      <c r="AU225" s="86" t="s">
        <v>121</v>
      </c>
      <c r="AV225" s="84" t="s">
        <v>75</v>
      </c>
      <c r="AW225" s="84" t="s">
        <v>24</v>
      </c>
      <c r="AX225" s="84" t="s">
        <v>67</v>
      </c>
      <c r="AY225" s="86" t="s">
        <v>113</v>
      </c>
    </row>
    <row r="226" spans="1:65" s="88" customFormat="1">
      <c r="B226" s="219"/>
      <c r="D226" s="85" t="s">
        <v>123</v>
      </c>
      <c r="E226" s="89" t="s">
        <v>1</v>
      </c>
      <c r="F226" s="90" t="s">
        <v>511</v>
      </c>
      <c r="H226" s="91">
        <v>208.8</v>
      </c>
      <c r="I226" s="116"/>
      <c r="L226" s="219"/>
      <c r="M226" s="220"/>
      <c r="N226" s="221"/>
      <c r="O226" s="221"/>
      <c r="P226" s="221"/>
      <c r="Q226" s="221"/>
      <c r="R226" s="221"/>
      <c r="S226" s="221"/>
      <c r="T226" s="222"/>
      <c r="AT226" s="89" t="s">
        <v>123</v>
      </c>
      <c r="AU226" s="89" t="s">
        <v>121</v>
      </c>
      <c r="AV226" s="88" t="s">
        <v>121</v>
      </c>
      <c r="AW226" s="88" t="s">
        <v>24</v>
      </c>
      <c r="AX226" s="88" t="s">
        <v>67</v>
      </c>
      <c r="AY226" s="89" t="s">
        <v>113</v>
      </c>
    </row>
    <row r="227" spans="1:65" s="84" customFormat="1">
      <c r="B227" s="215"/>
      <c r="D227" s="85" t="s">
        <v>123</v>
      </c>
      <c r="E227" s="86" t="s">
        <v>1</v>
      </c>
      <c r="F227" s="87" t="s">
        <v>267</v>
      </c>
      <c r="H227" s="86" t="s">
        <v>1</v>
      </c>
      <c r="I227" s="115"/>
      <c r="L227" s="215"/>
      <c r="M227" s="216"/>
      <c r="N227" s="217"/>
      <c r="O227" s="217"/>
      <c r="P227" s="217"/>
      <c r="Q227" s="217"/>
      <c r="R227" s="217"/>
      <c r="S227" s="217"/>
      <c r="T227" s="218"/>
      <c r="AT227" s="86" t="s">
        <v>123</v>
      </c>
      <c r="AU227" s="86" t="s">
        <v>121</v>
      </c>
      <c r="AV227" s="84" t="s">
        <v>75</v>
      </c>
      <c r="AW227" s="84" t="s">
        <v>24</v>
      </c>
      <c r="AX227" s="84" t="s">
        <v>67</v>
      </c>
      <c r="AY227" s="86" t="s">
        <v>113</v>
      </c>
    </row>
    <row r="228" spans="1:65" s="88" customFormat="1">
      <c r="B228" s="219"/>
      <c r="D228" s="85" t="s">
        <v>123</v>
      </c>
      <c r="E228" s="89" t="s">
        <v>1</v>
      </c>
      <c r="F228" s="90" t="s">
        <v>487</v>
      </c>
      <c r="H228" s="91">
        <v>20.399999999999999</v>
      </c>
      <c r="I228" s="116"/>
      <c r="L228" s="219"/>
      <c r="M228" s="220"/>
      <c r="N228" s="221"/>
      <c r="O228" s="221"/>
      <c r="P228" s="221"/>
      <c r="Q228" s="221"/>
      <c r="R228" s="221"/>
      <c r="S228" s="221"/>
      <c r="T228" s="222"/>
      <c r="AT228" s="89" t="s">
        <v>123</v>
      </c>
      <c r="AU228" s="89" t="s">
        <v>121</v>
      </c>
      <c r="AV228" s="88" t="s">
        <v>121</v>
      </c>
      <c r="AW228" s="88" t="s">
        <v>24</v>
      </c>
      <c r="AX228" s="88" t="s">
        <v>67</v>
      </c>
      <c r="AY228" s="89" t="s">
        <v>113</v>
      </c>
    </row>
    <row r="229" spans="1:65" s="84" customFormat="1">
      <c r="B229" s="215"/>
      <c r="D229" s="85" t="s">
        <v>123</v>
      </c>
      <c r="E229" s="86" t="s">
        <v>1</v>
      </c>
      <c r="F229" s="87" t="s">
        <v>268</v>
      </c>
      <c r="H229" s="86" t="s">
        <v>1</v>
      </c>
      <c r="I229" s="115"/>
      <c r="L229" s="215"/>
      <c r="M229" s="216"/>
      <c r="N229" s="217"/>
      <c r="O229" s="217"/>
      <c r="P229" s="217"/>
      <c r="Q229" s="217"/>
      <c r="R229" s="217"/>
      <c r="S229" s="217"/>
      <c r="T229" s="218"/>
      <c r="AT229" s="86" t="s">
        <v>123</v>
      </c>
      <c r="AU229" s="86" t="s">
        <v>121</v>
      </c>
      <c r="AV229" s="84" t="s">
        <v>75</v>
      </c>
      <c r="AW229" s="84" t="s">
        <v>24</v>
      </c>
      <c r="AX229" s="84" t="s">
        <v>67</v>
      </c>
      <c r="AY229" s="86" t="s">
        <v>113</v>
      </c>
    </row>
    <row r="230" spans="1:65" s="88" customFormat="1">
      <c r="B230" s="219"/>
      <c r="D230" s="85" t="s">
        <v>123</v>
      </c>
      <c r="E230" s="89" t="s">
        <v>1</v>
      </c>
      <c r="F230" s="90" t="s">
        <v>512</v>
      </c>
      <c r="H230" s="91">
        <v>74.8</v>
      </c>
      <c r="I230" s="116"/>
      <c r="L230" s="219"/>
      <c r="M230" s="220"/>
      <c r="N230" s="221"/>
      <c r="O230" s="221"/>
      <c r="P230" s="221"/>
      <c r="Q230" s="221"/>
      <c r="R230" s="221"/>
      <c r="S230" s="221"/>
      <c r="T230" s="222"/>
      <c r="AT230" s="89" t="s">
        <v>123</v>
      </c>
      <c r="AU230" s="89" t="s">
        <v>121</v>
      </c>
      <c r="AV230" s="88" t="s">
        <v>121</v>
      </c>
      <c r="AW230" s="88" t="s">
        <v>24</v>
      </c>
      <c r="AX230" s="88" t="s">
        <v>67</v>
      </c>
      <c r="AY230" s="89" t="s">
        <v>113</v>
      </c>
    </row>
    <row r="231" spans="1:65" s="92" customFormat="1">
      <c r="B231" s="223"/>
      <c r="D231" s="85" t="s">
        <v>123</v>
      </c>
      <c r="E231" s="93" t="s">
        <v>1</v>
      </c>
      <c r="F231" s="94" t="s">
        <v>125</v>
      </c>
      <c r="H231" s="95">
        <v>304</v>
      </c>
      <c r="I231" s="1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93" t="s">
        <v>123</v>
      </c>
      <c r="AU231" s="93" t="s">
        <v>121</v>
      </c>
      <c r="AV231" s="92" t="s">
        <v>120</v>
      </c>
      <c r="AW231" s="92" t="s">
        <v>24</v>
      </c>
      <c r="AX231" s="92" t="s">
        <v>75</v>
      </c>
      <c r="AY231" s="93" t="s">
        <v>113</v>
      </c>
    </row>
    <row r="232" spans="1:65" s="88" customFormat="1">
      <c r="B232" s="219"/>
      <c r="D232" s="85" t="s">
        <v>123</v>
      </c>
      <c r="F232" s="90" t="s">
        <v>513</v>
      </c>
      <c r="H232" s="91">
        <v>334.4</v>
      </c>
      <c r="I232" s="116"/>
      <c r="L232" s="219"/>
      <c r="M232" s="220"/>
      <c r="N232" s="221"/>
      <c r="O232" s="221"/>
      <c r="P232" s="221"/>
      <c r="Q232" s="221"/>
      <c r="R232" s="221"/>
      <c r="S232" s="221"/>
      <c r="T232" s="222"/>
      <c r="AT232" s="89" t="s">
        <v>123</v>
      </c>
      <c r="AU232" s="89" t="s">
        <v>121</v>
      </c>
      <c r="AV232" s="88" t="s">
        <v>121</v>
      </c>
      <c r="AW232" s="88" t="s">
        <v>3</v>
      </c>
      <c r="AX232" s="88" t="s">
        <v>75</v>
      </c>
      <c r="AY232" s="89" t="s">
        <v>113</v>
      </c>
    </row>
    <row r="233" spans="1:65" s="211" customFormat="1" ht="24.2" customHeight="1">
      <c r="A233" s="205"/>
      <c r="B233" s="206"/>
      <c r="C233" s="227" t="s">
        <v>269</v>
      </c>
      <c r="D233" s="227" t="s">
        <v>132</v>
      </c>
      <c r="E233" s="228" t="s">
        <v>270</v>
      </c>
      <c r="F233" s="229" t="s">
        <v>271</v>
      </c>
      <c r="G233" s="230" t="s">
        <v>191</v>
      </c>
      <c r="H233" s="231">
        <v>57.2</v>
      </c>
      <c r="I233" s="76">
        <v>0</v>
      </c>
      <c r="J233" s="232">
        <f>ROUND(I233*H233,2)</f>
        <v>0</v>
      </c>
      <c r="K233" s="229" t="s">
        <v>234</v>
      </c>
      <c r="L233" s="233"/>
      <c r="M233" s="234" t="s">
        <v>1</v>
      </c>
      <c r="N233" s="235" t="s">
        <v>33</v>
      </c>
      <c r="O233" s="209">
        <v>0</v>
      </c>
      <c r="P233" s="209">
        <f>O233*H233</f>
        <v>0</v>
      </c>
      <c r="Q233" s="209">
        <v>2.9999999999999997E-4</v>
      </c>
      <c r="R233" s="209">
        <f>Q233*H233</f>
        <v>1.7159999999999998E-2</v>
      </c>
      <c r="S233" s="209">
        <v>0</v>
      </c>
      <c r="T233" s="210">
        <f>S233*H233</f>
        <v>0</v>
      </c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R233" s="212" t="s">
        <v>136</v>
      </c>
      <c r="AT233" s="212" t="s">
        <v>132</v>
      </c>
      <c r="AU233" s="212" t="s">
        <v>121</v>
      </c>
      <c r="AY233" s="213" t="s">
        <v>113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13" t="s">
        <v>121</v>
      </c>
      <c r="BK233" s="214">
        <f>ROUND(I233*H233,2)</f>
        <v>0</v>
      </c>
      <c r="BL233" s="213" t="s">
        <v>120</v>
      </c>
      <c r="BM233" s="212" t="s">
        <v>272</v>
      </c>
    </row>
    <row r="234" spans="1:65" s="88" customFormat="1">
      <c r="B234" s="219"/>
      <c r="D234" s="85" t="s">
        <v>123</v>
      </c>
      <c r="E234" s="89" t="s">
        <v>1</v>
      </c>
      <c r="F234" s="90" t="s">
        <v>487</v>
      </c>
      <c r="H234" s="91">
        <v>20.399999999999999</v>
      </c>
      <c r="I234" s="116"/>
      <c r="L234" s="219"/>
      <c r="M234" s="220"/>
      <c r="N234" s="221"/>
      <c r="O234" s="221"/>
      <c r="P234" s="221"/>
      <c r="Q234" s="221"/>
      <c r="R234" s="221"/>
      <c r="S234" s="221"/>
      <c r="T234" s="222"/>
      <c r="AT234" s="89" t="s">
        <v>123</v>
      </c>
      <c r="AU234" s="89" t="s">
        <v>121</v>
      </c>
      <c r="AV234" s="88" t="s">
        <v>121</v>
      </c>
      <c r="AW234" s="88" t="s">
        <v>24</v>
      </c>
      <c r="AX234" s="88" t="s">
        <v>67</v>
      </c>
      <c r="AY234" s="89" t="s">
        <v>113</v>
      </c>
    </row>
    <row r="235" spans="1:65" s="88" customFormat="1">
      <c r="B235" s="219"/>
      <c r="D235" s="85" t="s">
        <v>123</v>
      </c>
      <c r="E235" s="89" t="s">
        <v>1</v>
      </c>
      <c r="F235" s="90" t="s">
        <v>514</v>
      </c>
      <c r="H235" s="91">
        <v>31.6</v>
      </c>
      <c r="I235" s="116"/>
      <c r="L235" s="219"/>
      <c r="M235" s="220"/>
      <c r="N235" s="221"/>
      <c r="O235" s="221"/>
      <c r="P235" s="221"/>
      <c r="Q235" s="221"/>
      <c r="R235" s="221"/>
      <c r="S235" s="221"/>
      <c r="T235" s="222"/>
      <c r="AT235" s="89" t="s">
        <v>123</v>
      </c>
      <c r="AU235" s="89" t="s">
        <v>121</v>
      </c>
      <c r="AV235" s="88" t="s">
        <v>121</v>
      </c>
      <c r="AW235" s="88" t="s">
        <v>24</v>
      </c>
      <c r="AX235" s="88" t="s">
        <v>67</v>
      </c>
      <c r="AY235" s="89" t="s">
        <v>113</v>
      </c>
    </row>
    <row r="236" spans="1:65" s="92" customFormat="1">
      <c r="B236" s="223"/>
      <c r="D236" s="85" t="s">
        <v>123</v>
      </c>
      <c r="E236" s="93" t="s">
        <v>1</v>
      </c>
      <c r="F236" s="94" t="s">
        <v>125</v>
      </c>
      <c r="H236" s="95">
        <v>52</v>
      </c>
      <c r="I236" s="1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93" t="s">
        <v>123</v>
      </c>
      <c r="AU236" s="93" t="s">
        <v>121</v>
      </c>
      <c r="AV236" s="92" t="s">
        <v>120</v>
      </c>
      <c r="AW236" s="92" t="s">
        <v>24</v>
      </c>
      <c r="AX236" s="92" t="s">
        <v>67</v>
      </c>
      <c r="AY236" s="93" t="s">
        <v>113</v>
      </c>
    </row>
    <row r="237" spans="1:65" s="88" customFormat="1">
      <c r="B237" s="219"/>
      <c r="D237" s="85" t="s">
        <v>123</v>
      </c>
      <c r="E237" s="89" t="s">
        <v>1</v>
      </c>
      <c r="F237" s="90" t="s">
        <v>515</v>
      </c>
      <c r="H237" s="91">
        <v>57.2</v>
      </c>
      <c r="I237" s="116"/>
      <c r="L237" s="219"/>
      <c r="M237" s="220"/>
      <c r="N237" s="221"/>
      <c r="O237" s="221"/>
      <c r="P237" s="221"/>
      <c r="Q237" s="221"/>
      <c r="R237" s="221"/>
      <c r="S237" s="221"/>
      <c r="T237" s="222"/>
      <c r="AT237" s="89" t="s">
        <v>123</v>
      </c>
      <c r="AU237" s="89" t="s">
        <v>121</v>
      </c>
      <c r="AV237" s="88" t="s">
        <v>121</v>
      </c>
      <c r="AW237" s="88" t="s">
        <v>24</v>
      </c>
      <c r="AX237" s="88" t="s">
        <v>75</v>
      </c>
      <c r="AY237" s="89" t="s">
        <v>113</v>
      </c>
    </row>
    <row r="238" spans="1:65" s="211" customFormat="1" ht="24.2" customHeight="1">
      <c r="A238" s="205"/>
      <c r="B238" s="206"/>
      <c r="C238" s="227" t="s">
        <v>273</v>
      </c>
      <c r="D238" s="227" t="s">
        <v>132</v>
      </c>
      <c r="E238" s="228" t="s">
        <v>274</v>
      </c>
      <c r="F238" s="229" t="s">
        <v>275</v>
      </c>
      <c r="G238" s="230" t="s">
        <v>191</v>
      </c>
      <c r="H238" s="231">
        <v>14.96</v>
      </c>
      <c r="I238" s="76">
        <v>0</v>
      </c>
      <c r="J238" s="232">
        <f>ROUND(I238*H238,2)</f>
        <v>0</v>
      </c>
      <c r="K238" s="229" t="s">
        <v>119</v>
      </c>
      <c r="L238" s="233"/>
      <c r="M238" s="234" t="s">
        <v>1</v>
      </c>
      <c r="N238" s="235" t="s">
        <v>33</v>
      </c>
      <c r="O238" s="209">
        <v>0</v>
      </c>
      <c r="P238" s="209">
        <f>O238*H238</f>
        <v>0</v>
      </c>
      <c r="Q238" s="209">
        <v>2.0000000000000001E-4</v>
      </c>
      <c r="R238" s="209">
        <f>Q238*H238</f>
        <v>2.9920000000000003E-3</v>
      </c>
      <c r="S238" s="209">
        <v>0</v>
      </c>
      <c r="T238" s="210">
        <f>S238*H238</f>
        <v>0</v>
      </c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R238" s="212" t="s">
        <v>136</v>
      </c>
      <c r="AT238" s="212" t="s">
        <v>132</v>
      </c>
      <c r="AU238" s="212" t="s">
        <v>121</v>
      </c>
      <c r="AY238" s="213" t="s">
        <v>113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213" t="s">
        <v>121</v>
      </c>
      <c r="BK238" s="214">
        <f>ROUND(I238*H238,2)</f>
        <v>0</v>
      </c>
      <c r="BL238" s="213" t="s">
        <v>120</v>
      </c>
      <c r="BM238" s="212" t="s">
        <v>276</v>
      </c>
    </row>
    <row r="239" spans="1:65" s="84" customFormat="1">
      <c r="B239" s="215"/>
      <c r="D239" s="85" t="s">
        <v>123</v>
      </c>
      <c r="E239" s="86" t="s">
        <v>1</v>
      </c>
      <c r="F239" s="87" t="s">
        <v>193</v>
      </c>
      <c r="H239" s="86" t="s">
        <v>1</v>
      </c>
      <c r="I239" s="115"/>
      <c r="L239" s="215"/>
      <c r="M239" s="216"/>
      <c r="N239" s="217"/>
      <c r="O239" s="217"/>
      <c r="P239" s="217"/>
      <c r="Q239" s="217"/>
      <c r="R239" s="217"/>
      <c r="S239" s="217"/>
      <c r="T239" s="218"/>
      <c r="AT239" s="86" t="s">
        <v>123</v>
      </c>
      <c r="AU239" s="86" t="s">
        <v>121</v>
      </c>
      <c r="AV239" s="84" t="s">
        <v>75</v>
      </c>
      <c r="AW239" s="84" t="s">
        <v>24</v>
      </c>
      <c r="AX239" s="84" t="s">
        <v>67</v>
      </c>
      <c r="AY239" s="86" t="s">
        <v>113</v>
      </c>
    </row>
    <row r="240" spans="1:65" s="88" customFormat="1">
      <c r="B240" s="219"/>
      <c r="D240" s="85" t="s">
        <v>123</v>
      </c>
      <c r="E240" s="89" t="s">
        <v>1</v>
      </c>
      <c r="F240" s="90" t="s">
        <v>516</v>
      </c>
      <c r="H240" s="91">
        <v>14.96</v>
      </c>
      <c r="I240" s="116"/>
      <c r="L240" s="219"/>
      <c r="M240" s="220"/>
      <c r="N240" s="221"/>
      <c r="O240" s="221"/>
      <c r="P240" s="221"/>
      <c r="Q240" s="221"/>
      <c r="R240" s="221"/>
      <c r="S240" s="221"/>
      <c r="T240" s="222"/>
      <c r="AT240" s="89" t="s">
        <v>123</v>
      </c>
      <c r="AU240" s="89" t="s">
        <v>121</v>
      </c>
      <c r="AV240" s="88" t="s">
        <v>121</v>
      </c>
      <c r="AW240" s="88" t="s">
        <v>24</v>
      </c>
      <c r="AX240" s="88" t="s">
        <v>67</v>
      </c>
      <c r="AY240" s="89" t="s">
        <v>113</v>
      </c>
    </row>
    <row r="241" spans="1:65" s="92" customFormat="1">
      <c r="B241" s="223"/>
      <c r="D241" s="85" t="s">
        <v>123</v>
      </c>
      <c r="E241" s="93" t="s">
        <v>1</v>
      </c>
      <c r="F241" s="94" t="s">
        <v>125</v>
      </c>
      <c r="H241" s="95">
        <v>14.96</v>
      </c>
      <c r="I241" s="1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93" t="s">
        <v>123</v>
      </c>
      <c r="AU241" s="93" t="s">
        <v>121</v>
      </c>
      <c r="AV241" s="92" t="s">
        <v>120</v>
      </c>
      <c r="AW241" s="92" t="s">
        <v>24</v>
      </c>
      <c r="AX241" s="92" t="s">
        <v>75</v>
      </c>
      <c r="AY241" s="93" t="s">
        <v>113</v>
      </c>
    </row>
    <row r="242" spans="1:65" s="211" customFormat="1" ht="24.2" customHeight="1">
      <c r="A242" s="205"/>
      <c r="B242" s="206"/>
      <c r="C242" s="78" t="s">
        <v>277</v>
      </c>
      <c r="D242" s="78" t="s">
        <v>115</v>
      </c>
      <c r="E242" s="79" t="s">
        <v>278</v>
      </c>
      <c r="F242" s="80" t="s">
        <v>279</v>
      </c>
      <c r="G242" s="81" t="s">
        <v>118</v>
      </c>
      <c r="H242" s="82">
        <v>72.22</v>
      </c>
      <c r="I242" s="77">
        <v>0</v>
      </c>
      <c r="J242" s="83">
        <f>ROUND(I242*H242,2)</f>
        <v>0</v>
      </c>
      <c r="K242" s="80" t="s">
        <v>119</v>
      </c>
      <c r="L242" s="206"/>
      <c r="M242" s="207" t="s">
        <v>1</v>
      </c>
      <c r="N242" s="208" t="s">
        <v>33</v>
      </c>
      <c r="O242" s="209">
        <v>0.29399999999999998</v>
      </c>
      <c r="P242" s="209">
        <f>O242*H242</f>
        <v>21.232679999999998</v>
      </c>
      <c r="Q242" s="209">
        <v>3.8E-3</v>
      </c>
      <c r="R242" s="209">
        <f>Q242*H242</f>
        <v>0.27443600000000001</v>
      </c>
      <c r="S242" s="209">
        <v>0</v>
      </c>
      <c r="T242" s="210">
        <f>S242*H242</f>
        <v>0</v>
      </c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R242" s="212" t="s">
        <v>120</v>
      </c>
      <c r="AT242" s="212" t="s">
        <v>115</v>
      </c>
      <c r="AU242" s="212" t="s">
        <v>121</v>
      </c>
      <c r="AY242" s="213" t="s">
        <v>113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213" t="s">
        <v>121</v>
      </c>
      <c r="BK242" s="214">
        <f>ROUND(I242*H242,2)</f>
        <v>0</v>
      </c>
      <c r="BL242" s="213" t="s">
        <v>120</v>
      </c>
      <c r="BM242" s="212" t="s">
        <v>280</v>
      </c>
    </row>
    <row r="243" spans="1:65" s="88" customFormat="1">
      <c r="B243" s="219"/>
      <c r="D243" s="85" t="s">
        <v>123</v>
      </c>
      <c r="E243" s="89" t="s">
        <v>1</v>
      </c>
      <c r="F243" s="90" t="s">
        <v>520</v>
      </c>
      <c r="H243" s="91">
        <v>72.22</v>
      </c>
      <c r="I243" s="116"/>
      <c r="L243" s="219"/>
      <c r="M243" s="220"/>
      <c r="N243" s="221"/>
      <c r="O243" s="221"/>
      <c r="P243" s="221"/>
      <c r="Q243" s="221"/>
      <c r="R243" s="221"/>
      <c r="S243" s="221"/>
      <c r="T243" s="222"/>
      <c r="AT243" s="89" t="s">
        <v>123</v>
      </c>
      <c r="AU243" s="89" t="s">
        <v>121</v>
      </c>
      <c r="AV243" s="88" t="s">
        <v>121</v>
      </c>
      <c r="AW243" s="88" t="s">
        <v>24</v>
      </c>
      <c r="AX243" s="88" t="s">
        <v>67</v>
      </c>
      <c r="AY243" s="89" t="s">
        <v>113</v>
      </c>
    </row>
    <row r="244" spans="1:65" s="92" customFormat="1">
      <c r="B244" s="223"/>
      <c r="D244" s="85" t="s">
        <v>123</v>
      </c>
      <c r="E244" s="93" t="s">
        <v>1</v>
      </c>
      <c r="F244" s="94" t="s">
        <v>125</v>
      </c>
      <c r="H244" s="95">
        <v>72.22</v>
      </c>
      <c r="I244" s="1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93" t="s">
        <v>123</v>
      </c>
      <c r="AU244" s="93" t="s">
        <v>121</v>
      </c>
      <c r="AV244" s="92" t="s">
        <v>120</v>
      </c>
      <c r="AW244" s="92" t="s">
        <v>24</v>
      </c>
      <c r="AX244" s="92" t="s">
        <v>75</v>
      </c>
      <c r="AY244" s="93" t="s">
        <v>113</v>
      </c>
    </row>
    <row r="245" spans="1:65" s="211" customFormat="1" ht="24.2" customHeight="1">
      <c r="A245" s="205"/>
      <c r="B245" s="206"/>
      <c r="C245" s="78" t="s">
        <v>281</v>
      </c>
      <c r="D245" s="78" t="s">
        <v>115</v>
      </c>
      <c r="E245" s="79" t="s">
        <v>282</v>
      </c>
      <c r="F245" s="80" t="s">
        <v>283</v>
      </c>
      <c r="G245" s="81" t="s">
        <v>118</v>
      </c>
      <c r="H245" s="82">
        <v>690.02</v>
      </c>
      <c r="I245" s="77">
        <v>0</v>
      </c>
      <c r="J245" s="83">
        <f>ROUND(I245*H245,2)</f>
        <v>0</v>
      </c>
      <c r="K245" s="80" t="s">
        <v>119</v>
      </c>
      <c r="L245" s="206"/>
      <c r="M245" s="207" t="s">
        <v>1</v>
      </c>
      <c r="N245" s="208" t="s">
        <v>33</v>
      </c>
      <c r="O245" s="209">
        <v>0.245</v>
      </c>
      <c r="P245" s="209">
        <f>O245*H245</f>
        <v>169.0549</v>
      </c>
      <c r="Q245" s="209">
        <v>2.8500000000000001E-3</v>
      </c>
      <c r="R245" s="209">
        <f>Q245*H245</f>
        <v>1.9665570000000001</v>
      </c>
      <c r="S245" s="209">
        <v>0</v>
      </c>
      <c r="T245" s="210">
        <f>S245*H245</f>
        <v>0</v>
      </c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R245" s="212" t="s">
        <v>120</v>
      </c>
      <c r="AT245" s="212" t="s">
        <v>115</v>
      </c>
      <c r="AU245" s="212" t="s">
        <v>121</v>
      </c>
      <c r="AY245" s="213" t="s">
        <v>113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13" t="s">
        <v>121</v>
      </c>
      <c r="BK245" s="214">
        <f>ROUND(I245*H245,2)</f>
        <v>0</v>
      </c>
      <c r="BL245" s="213" t="s">
        <v>120</v>
      </c>
      <c r="BM245" s="212" t="s">
        <v>284</v>
      </c>
    </row>
    <row r="246" spans="1:65" s="88" customFormat="1">
      <c r="B246" s="219"/>
      <c r="D246" s="85" t="s">
        <v>123</v>
      </c>
      <c r="E246" s="89" t="s">
        <v>1</v>
      </c>
      <c r="F246" s="90" t="s">
        <v>521</v>
      </c>
      <c r="H246" s="91">
        <v>690.02</v>
      </c>
      <c r="I246" s="116"/>
      <c r="L246" s="219"/>
      <c r="M246" s="220"/>
      <c r="N246" s="221"/>
      <c r="O246" s="221"/>
      <c r="P246" s="221"/>
      <c r="Q246" s="221"/>
      <c r="R246" s="221"/>
      <c r="S246" s="221"/>
      <c r="T246" s="222"/>
      <c r="AT246" s="89" t="s">
        <v>123</v>
      </c>
      <c r="AU246" s="89" t="s">
        <v>121</v>
      </c>
      <c r="AV246" s="88" t="s">
        <v>121</v>
      </c>
      <c r="AW246" s="88" t="s">
        <v>24</v>
      </c>
      <c r="AX246" s="88" t="s">
        <v>67</v>
      </c>
      <c r="AY246" s="89" t="s">
        <v>113</v>
      </c>
    </row>
    <row r="247" spans="1:65" s="92" customFormat="1">
      <c r="B247" s="223"/>
      <c r="D247" s="85" t="s">
        <v>123</v>
      </c>
      <c r="E247" s="93" t="s">
        <v>1</v>
      </c>
      <c r="F247" s="94" t="s">
        <v>125</v>
      </c>
      <c r="H247" s="95">
        <v>690.02</v>
      </c>
      <c r="I247" s="1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93" t="s">
        <v>123</v>
      </c>
      <c r="AU247" s="93" t="s">
        <v>121</v>
      </c>
      <c r="AV247" s="92" t="s">
        <v>120</v>
      </c>
      <c r="AW247" s="92" t="s">
        <v>24</v>
      </c>
      <c r="AX247" s="92" t="s">
        <v>75</v>
      </c>
      <c r="AY247" s="93" t="s">
        <v>113</v>
      </c>
    </row>
    <row r="248" spans="1:65" s="211" customFormat="1" ht="24.2" customHeight="1">
      <c r="A248" s="205"/>
      <c r="B248" s="206"/>
      <c r="C248" s="78" t="s">
        <v>285</v>
      </c>
      <c r="D248" s="78" t="s">
        <v>115</v>
      </c>
      <c r="E248" s="79" t="s">
        <v>286</v>
      </c>
      <c r="F248" s="80" t="s">
        <v>287</v>
      </c>
      <c r="G248" s="81" t="s">
        <v>118</v>
      </c>
      <c r="H248" s="82">
        <v>72.22</v>
      </c>
      <c r="I248" s="77">
        <v>0</v>
      </c>
      <c r="J248" s="83">
        <f>ROUND(I248*H248,2)</f>
        <v>0</v>
      </c>
      <c r="K248" s="80" t="s">
        <v>119</v>
      </c>
      <c r="L248" s="206"/>
      <c r="M248" s="207" t="s">
        <v>1</v>
      </c>
      <c r="N248" s="208" t="s">
        <v>33</v>
      </c>
      <c r="O248" s="209">
        <v>7.4999999999999997E-2</v>
      </c>
      <c r="P248" s="209">
        <f>O248*H248</f>
        <v>5.4165000000000001</v>
      </c>
      <c r="Q248" s="209">
        <v>1.8000000000000001E-4</v>
      </c>
      <c r="R248" s="209">
        <f>Q248*H248</f>
        <v>1.29996E-2</v>
      </c>
      <c r="S248" s="209">
        <v>0</v>
      </c>
      <c r="T248" s="210">
        <f>S248*H248</f>
        <v>0</v>
      </c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R248" s="212" t="s">
        <v>120</v>
      </c>
      <c r="AT248" s="212" t="s">
        <v>115</v>
      </c>
      <c r="AU248" s="212" t="s">
        <v>121</v>
      </c>
      <c r="AY248" s="213" t="s">
        <v>113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13" t="s">
        <v>121</v>
      </c>
      <c r="BK248" s="214">
        <f>ROUND(I248*H248,2)</f>
        <v>0</v>
      </c>
      <c r="BL248" s="213" t="s">
        <v>120</v>
      </c>
      <c r="BM248" s="212" t="s">
        <v>288</v>
      </c>
    </row>
    <row r="249" spans="1:65" s="211" customFormat="1" ht="24.2" customHeight="1">
      <c r="A249" s="205"/>
      <c r="B249" s="206"/>
      <c r="C249" s="78" t="s">
        <v>289</v>
      </c>
      <c r="D249" s="78" t="s">
        <v>115</v>
      </c>
      <c r="E249" s="79" t="s">
        <v>290</v>
      </c>
      <c r="F249" s="80" t="s">
        <v>291</v>
      </c>
      <c r="G249" s="81" t="s">
        <v>118</v>
      </c>
      <c r="H249" s="82">
        <v>690.02</v>
      </c>
      <c r="I249" s="77">
        <v>0</v>
      </c>
      <c r="J249" s="83">
        <f>ROUND(I249*H249,2)</f>
        <v>0</v>
      </c>
      <c r="K249" s="80" t="s">
        <v>119</v>
      </c>
      <c r="L249" s="206"/>
      <c r="M249" s="207" t="s">
        <v>1</v>
      </c>
      <c r="N249" s="208" t="s">
        <v>33</v>
      </c>
      <c r="O249" s="209">
        <v>7.4999999999999997E-2</v>
      </c>
      <c r="P249" s="209">
        <f>O249*H249</f>
        <v>51.7515</v>
      </c>
      <c r="Q249" s="209">
        <v>1.3999999999999999E-4</v>
      </c>
      <c r="R249" s="209">
        <f>Q249*H249</f>
        <v>9.6602799999999989E-2</v>
      </c>
      <c r="S249" s="209">
        <v>0</v>
      </c>
      <c r="T249" s="210">
        <f>S249*H249</f>
        <v>0</v>
      </c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R249" s="212" t="s">
        <v>120</v>
      </c>
      <c r="AT249" s="212" t="s">
        <v>115</v>
      </c>
      <c r="AU249" s="212" t="s">
        <v>121</v>
      </c>
      <c r="AY249" s="213" t="s">
        <v>113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13" t="s">
        <v>121</v>
      </c>
      <c r="BK249" s="214">
        <f>ROUND(I249*H249,2)</f>
        <v>0</v>
      </c>
      <c r="BL249" s="213" t="s">
        <v>120</v>
      </c>
      <c r="BM249" s="212" t="s">
        <v>292</v>
      </c>
    </row>
    <row r="250" spans="1:65" s="211" customFormat="1" ht="24.2" customHeight="1">
      <c r="A250" s="205"/>
      <c r="B250" s="206"/>
      <c r="C250" s="78" t="s">
        <v>293</v>
      </c>
      <c r="D250" s="78" t="s">
        <v>115</v>
      </c>
      <c r="E250" s="79" t="s">
        <v>294</v>
      </c>
      <c r="F250" s="80" t="s">
        <v>295</v>
      </c>
      <c r="G250" s="81" t="s">
        <v>191</v>
      </c>
      <c r="H250" s="82">
        <v>65.2</v>
      </c>
      <c r="I250" s="77">
        <v>0</v>
      </c>
      <c r="J250" s="83">
        <f>ROUND(I250*H250,2)</f>
        <v>0</v>
      </c>
      <c r="K250" s="80" t="s">
        <v>119</v>
      </c>
      <c r="L250" s="206"/>
      <c r="M250" s="207" t="s">
        <v>1</v>
      </c>
      <c r="N250" s="208" t="s">
        <v>33</v>
      </c>
      <c r="O250" s="209">
        <v>0.128</v>
      </c>
      <c r="P250" s="209">
        <f>O250*H250</f>
        <v>8.345600000000001</v>
      </c>
      <c r="Q250" s="209">
        <v>4.4000000000000002E-4</v>
      </c>
      <c r="R250" s="209">
        <f>Q250*H250</f>
        <v>2.8688000000000002E-2</v>
      </c>
      <c r="S250" s="209">
        <v>0</v>
      </c>
      <c r="T250" s="210">
        <f>S250*H250</f>
        <v>0</v>
      </c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R250" s="212" t="s">
        <v>120</v>
      </c>
      <c r="AT250" s="212" t="s">
        <v>115</v>
      </c>
      <c r="AU250" s="212" t="s">
        <v>121</v>
      </c>
      <c r="AY250" s="213" t="s">
        <v>113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13" t="s">
        <v>121</v>
      </c>
      <c r="BK250" s="214">
        <f>ROUND(I250*H250,2)</f>
        <v>0</v>
      </c>
      <c r="BL250" s="213" t="s">
        <v>120</v>
      </c>
      <c r="BM250" s="212" t="s">
        <v>296</v>
      </c>
    </row>
    <row r="251" spans="1:65" s="211" customFormat="1" ht="19.5">
      <c r="A251" s="205"/>
      <c r="B251" s="206"/>
      <c r="C251" s="205"/>
      <c r="D251" s="85" t="s">
        <v>297</v>
      </c>
      <c r="E251" s="205"/>
      <c r="F251" s="236" t="s">
        <v>298</v>
      </c>
      <c r="G251" s="205"/>
      <c r="H251" s="205"/>
      <c r="I251" s="118"/>
      <c r="J251" s="205"/>
      <c r="K251" s="205"/>
      <c r="L251" s="206"/>
      <c r="M251" s="237"/>
      <c r="N251" s="238"/>
      <c r="O251" s="239"/>
      <c r="P251" s="239"/>
      <c r="Q251" s="239"/>
      <c r="R251" s="239"/>
      <c r="S251" s="239"/>
      <c r="T251" s="240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T251" s="213" t="s">
        <v>297</v>
      </c>
      <c r="AU251" s="213" t="s">
        <v>121</v>
      </c>
    </row>
    <row r="252" spans="1:65" s="88" customFormat="1" ht="22.5">
      <c r="B252" s="219"/>
      <c r="D252" s="85" t="s">
        <v>123</v>
      </c>
      <c r="E252" s="89" t="s">
        <v>1</v>
      </c>
      <c r="F252" s="90" t="s">
        <v>519</v>
      </c>
      <c r="H252" s="91">
        <v>65.2</v>
      </c>
      <c r="I252" s="116"/>
      <c r="L252" s="219"/>
      <c r="M252" s="220"/>
      <c r="N252" s="221"/>
      <c r="O252" s="221"/>
      <c r="P252" s="221"/>
      <c r="Q252" s="221"/>
      <c r="R252" s="221"/>
      <c r="S252" s="221"/>
      <c r="T252" s="222"/>
      <c r="AT252" s="89" t="s">
        <v>123</v>
      </c>
      <c r="AU252" s="89" t="s">
        <v>121</v>
      </c>
      <c r="AV252" s="88" t="s">
        <v>121</v>
      </c>
      <c r="AW252" s="88" t="s">
        <v>24</v>
      </c>
      <c r="AX252" s="88" t="s">
        <v>67</v>
      </c>
      <c r="AY252" s="89" t="s">
        <v>113</v>
      </c>
    </row>
    <row r="253" spans="1:65" s="92" customFormat="1">
      <c r="B253" s="223"/>
      <c r="D253" s="85" t="s">
        <v>123</v>
      </c>
      <c r="E253" s="93" t="s">
        <v>1</v>
      </c>
      <c r="F253" s="94" t="s">
        <v>125</v>
      </c>
      <c r="H253" s="95">
        <v>65.2</v>
      </c>
      <c r="I253" s="1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93" t="s">
        <v>123</v>
      </c>
      <c r="AU253" s="93" t="s">
        <v>121</v>
      </c>
      <c r="AV253" s="92" t="s">
        <v>120</v>
      </c>
      <c r="AW253" s="92" t="s">
        <v>24</v>
      </c>
      <c r="AX253" s="92" t="s">
        <v>75</v>
      </c>
      <c r="AY253" s="93" t="s">
        <v>113</v>
      </c>
    </row>
    <row r="254" spans="1:65" s="211" customFormat="1" ht="24.2" customHeight="1">
      <c r="A254" s="205"/>
      <c r="B254" s="206"/>
      <c r="C254" s="78" t="s">
        <v>299</v>
      </c>
      <c r="D254" s="78" t="s">
        <v>115</v>
      </c>
      <c r="E254" s="79" t="s">
        <v>300</v>
      </c>
      <c r="F254" s="80" t="s">
        <v>301</v>
      </c>
      <c r="G254" s="81" t="s">
        <v>118</v>
      </c>
      <c r="H254" s="82">
        <v>32.64</v>
      </c>
      <c r="I254" s="77">
        <v>0</v>
      </c>
      <c r="J254" s="83">
        <f>ROUND(I254*H254,2)</f>
        <v>0</v>
      </c>
      <c r="K254" s="80" t="s">
        <v>119</v>
      </c>
      <c r="L254" s="206"/>
      <c r="M254" s="207" t="s">
        <v>1</v>
      </c>
      <c r="N254" s="208" t="s">
        <v>33</v>
      </c>
      <c r="O254" s="209">
        <v>0.06</v>
      </c>
      <c r="P254" s="209">
        <f>O254*H254</f>
        <v>1.9583999999999999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R254" s="212" t="s">
        <v>120</v>
      </c>
      <c r="AT254" s="212" t="s">
        <v>115</v>
      </c>
      <c r="AU254" s="212" t="s">
        <v>121</v>
      </c>
      <c r="AY254" s="213" t="s">
        <v>113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13" t="s">
        <v>121</v>
      </c>
      <c r="BK254" s="214">
        <f>ROUND(I254*H254,2)</f>
        <v>0</v>
      </c>
      <c r="BL254" s="213" t="s">
        <v>120</v>
      </c>
      <c r="BM254" s="212" t="s">
        <v>302</v>
      </c>
    </row>
    <row r="255" spans="1:65" s="88" customFormat="1">
      <c r="B255" s="219"/>
      <c r="D255" s="85" t="s">
        <v>123</v>
      </c>
      <c r="E255" s="89" t="s">
        <v>1</v>
      </c>
      <c r="F255" s="90" t="s">
        <v>518</v>
      </c>
      <c r="H255" s="91">
        <v>32.64</v>
      </c>
      <c r="I255" s="116"/>
      <c r="L255" s="219"/>
      <c r="M255" s="220"/>
      <c r="N255" s="221"/>
      <c r="O255" s="221"/>
      <c r="P255" s="221"/>
      <c r="Q255" s="221"/>
      <c r="R255" s="221"/>
      <c r="S255" s="221"/>
      <c r="T255" s="222"/>
      <c r="AT255" s="89" t="s">
        <v>123</v>
      </c>
      <c r="AU255" s="89" t="s">
        <v>121</v>
      </c>
      <c r="AV255" s="88" t="s">
        <v>121</v>
      </c>
      <c r="AW255" s="88" t="s">
        <v>24</v>
      </c>
      <c r="AX255" s="88" t="s">
        <v>67</v>
      </c>
      <c r="AY255" s="89" t="s">
        <v>113</v>
      </c>
    </row>
    <row r="256" spans="1:65" s="92" customFormat="1">
      <c r="B256" s="223"/>
      <c r="D256" s="85" t="s">
        <v>123</v>
      </c>
      <c r="E256" s="93" t="s">
        <v>1</v>
      </c>
      <c r="F256" s="94" t="s">
        <v>125</v>
      </c>
      <c r="H256" s="95">
        <v>32.64</v>
      </c>
      <c r="I256" s="117"/>
      <c r="J256" s="84"/>
      <c r="L256" s="223"/>
      <c r="M256" s="224"/>
      <c r="N256" s="225"/>
      <c r="O256" s="225"/>
      <c r="P256" s="225"/>
      <c r="Q256" s="225"/>
      <c r="R256" s="225"/>
      <c r="S256" s="225"/>
      <c r="T256" s="226"/>
      <c r="AT256" s="93" t="s">
        <v>123</v>
      </c>
      <c r="AU256" s="93" t="s">
        <v>121</v>
      </c>
      <c r="AV256" s="92" t="s">
        <v>120</v>
      </c>
      <c r="AW256" s="92" t="s">
        <v>24</v>
      </c>
      <c r="AX256" s="92" t="s">
        <v>75</v>
      </c>
      <c r="AY256" s="93" t="s">
        <v>113</v>
      </c>
    </row>
    <row r="257" spans="1:65" s="211" customFormat="1" ht="16.5" customHeight="1">
      <c r="A257" s="205"/>
      <c r="B257" s="206"/>
      <c r="C257" s="78" t="s">
        <v>303</v>
      </c>
      <c r="D257" s="78" t="s">
        <v>115</v>
      </c>
      <c r="E257" s="79" t="s">
        <v>304</v>
      </c>
      <c r="F257" s="80" t="s">
        <v>305</v>
      </c>
      <c r="G257" s="81" t="s">
        <v>118</v>
      </c>
      <c r="H257" s="82">
        <v>762.24</v>
      </c>
      <c r="I257" s="77">
        <v>0</v>
      </c>
      <c r="J257" s="83">
        <f>ROUND(I257*H257,2)</f>
        <v>0</v>
      </c>
      <c r="K257" s="80" t="s">
        <v>119</v>
      </c>
      <c r="L257" s="206"/>
      <c r="M257" s="207" t="s">
        <v>1</v>
      </c>
      <c r="N257" s="208" t="s">
        <v>33</v>
      </c>
      <c r="O257" s="209">
        <v>0.14000000000000001</v>
      </c>
      <c r="P257" s="209">
        <f>O257*H257</f>
        <v>106.71360000000001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R257" s="212" t="s">
        <v>120</v>
      </c>
      <c r="AT257" s="212" t="s">
        <v>115</v>
      </c>
      <c r="AU257" s="212" t="s">
        <v>121</v>
      </c>
      <c r="AY257" s="213" t="s">
        <v>113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13" t="s">
        <v>121</v>
      </c>
      <c r="BK257" s="214">
        <f>ROUND(I257*H257,2)</f>
        <v>0</v>
      </c>
      <c r="BL257" s="213" t="s">
        <v>120</v>
      </c>
      <c r="BM257" s="212" t="s">
        <v>306</v>
      </c>
    </row>
    <row r="258" spans="1:65" s="84" customFormat="1">
      <c r="B258" s="215"/>
      <c r="D258" s="85" t="s">
        <v>123</v>
      </c>
      <c r="E258" s="86" t="s">
        <v>1</v>
      </c>
      <c r="F258" s="87" t="s">
        <v>209</v>
      </c>
      <c r="H258" s="86" t="s">
        <v>1</v>
      </c>
      <c r="I258" s="115"/>
      <c r="J258" s="84">
        <v>0</v>
      </c>
      <c r="L258" s="215"/>
      <c r="M258" s="216"/>
      <c r="N258" s="217"/>
      <c r="O258" s="217"/>
      <c r="P258" s="217"/>
      <c r="Q258" s="217"/>
      <c r="R258" s="217"/>
      <c r="S258" s="217"/>
      <c r="T258" s="218"/>
      <c r="AT258" s="86" t="s">
        <v>123</v>
      </c>
      <c r="AU258" s="86" t="s">
        <v>121</v>
      </c>
      <c r="AV258" s="84" t="s">
        <v>75</v>
      </c>
      <c r="AW258" s="84" t="s">
        <v>24</v>
      </c>
      <c r="AX258" s="84" t="s">
        <v>67</v>
      </c>
      <c r="AY258" s="86" t="s">
        <v>113</v>
      </c>
    </row>
    <row r="259" spans="1:65" s="88" customFormat="1">
      <c r="B259" s="219"/>
      <c r="D259" s="85" t="s">
        <v>123</v>
      </c>
      <c r="E259" s="89" t="s">
        <v>1</v>
      </c>
      <c r="F259" s="90" t="s">
        <v>476</v>
      </c>
      <c r="H259" s="91">
        <v>404.55</v>
      </c>
      <c r="I259" s="116"/>
      <c r="L259" s="219"/>
      <c r="M259" s="220"/>
      <c r="N259" s="221"/>
      <c r="O259" s="221"/>
      <c r="P259" s="221"/>
      <c r="Q259" s="221"/>
      <c r="R259" s="221"/>
      <c r="S259" s="221"/>
      <c r="T259" s="222"/>
      <c r="AT259" s="89" t="s">
        <v>123</v>
      </c>
      <c r="AU259" s="89" t="s">
        <v>121</v>
      </c>
      <c r="AV259" s="88" t="s">
        <v>121</v>
      </c>
      <c r="AW259" s="88" t="s">
        <v>24</v>
      </c>
      <c r="AX259" s="88" t="s">
        <v>67</v>
      </c>
      <c r="AY259" s="89" t="s">
        <v>113</v>
      </c>
    </row>
    <row r="260" spans="1:65" s="88" customFormat="1">
      <c r="B260" s="219"/>
      <c r="D260" s="85" t="s">
        <v>123</v>
      </c>
      <c r="E260" s="89" t="s">
        <v>1</v>
      </c>
      <c r="F260" s="90" t="s">
        <v>477</v>
      </c>
      <c r="H260" s="91">
        <v>-17.28</v>
      </c>
      <c r="I260" s="116"/>
      <c r="L260" s="219"/>
      <c r="M260" s="220"/>
      <c r="N260" s="221"/>
      <c r="O260" s="221"/>
      <c r="P260" s="221"/>
      <c r="Q260" s="221"/>
      <c r="R260" s="221"/>
      <c r="S260" s="221"/>
      <c r="T260" s="222"/>
      <c r="AT260" s="89" t="s">
        <v>123</v>
      </c>
      <c r="AU260" s="89" t="s">
        <v>121</v>
      </c>
      <c r="AV260" s="88" t="s">
        <v>121</v>
      </c>
      <c r="AW260" s="88" t="s">
        <v>24</v>
      </c>
      <c r="AX260" s="88" t="s">
        <v>67</v>
      </c>
      <c r="AY260" s="89" t="s">
        <v>113</v>
      </c>
    </row>
    <row r="261" spans="1:65" s="84" customFormat="1">
      <c r="B261" s="215"/>
      <c r="D261" s="85" t="s">
        <v>123</v>
      </c>
      <c r="E261" s="86" t="s">
        <v>1</v>
      </c>
      <c r="F261" s="87" t="s">
        <v>478</v>
      </c>
      <c r="H261" s="86" t="s">
        <v>1</v>
      </c>
      <c r="I261" s="115"/>
      <c r="L261" s="215"/>
      <c r="M261" s="216"/>
      <c r="N261" s="217"/>
      <c r="O261" s="217"/>
      <c r="P261" s="217"/>
      <c r="Q261" s="217"/>
      <c r="R261" s="217"/>
      <c r="S261" s="217"/>
      <c r="T261" s="218"/>
      <c r="AT261" s="86" t="s">
        <v>123</v>
      </c>
      <c r="AU261" s="86" t="s">
        <v>121</v>
      </c>
      <c r="AV261" s="84" t="s">
        <v>75</v>
      </c>
      <c r="AW261" s="84" t="s">
        <v>24</v>
      </c>
      <c r="AX261" s="84" t="s">
        <v>67</v>
      </c>
      <c r="AY261" s="86" t="s">
        <v>113</v>
      </c>
    </row>
    <row r="262" spans="1:65" s="88" customFormat="1">
      <c r="B262" s="219"/>
      <c r="D262" s="85" t="s">
        <v>123</v>
      </c>
      <c r="E262" s="89" t="s">
        <v>1</v>
      </c>
      <c r="F262" s="90" t="s">
        <v>498</v>
      </c>
      <c r="H262" s="91">
        <v>382.85</v>
      </c>
      <c r="I262" s="116"/>
      <c r="L262" s="219"/>
      <c r="M262" s="220"/>
      <c r="N262" s="221"/>
      <c r="O262" s="221"/>
      <c r="P262" s="221"/>
      <c r="Q262" s="221"/>
      <c r="R262" s="221"/>
      <c r="S262" s="221"/>
      <c r="T262" s="222"/>
      <c r="AT262" s="89" t="s">
        <v>123</v>
      </c>
      <c r="AU262" s="89" t="s">
        <v>121</v>
      </c>
      <c r="AV262" s="88" t="s">
        <v>121</v>
      </c>
      <c r="AW262" s="88" t="s">
        <v>24</v>
      </c>
      <c r="AX262" s="88" t="s">
        <v>67</v>
      </c>
      <c r="AY262" s="89" t="s">
        <v>113</v>
      </c>
    </row>
    <row r="263" spans="1:65" s="88" customFormat="1">
      <c r="B263" s="219"/>
      <c r="D263" s="85" t="s">
        <v>123</v>
      </c>
      <c r="E263" s="89" t="s">
        <v>1</v>
      </c>
      <c r="F263" s="90" t="s">
        <v>479</v>
      </c>
      <c r="H263" s="91">
        <v>-15.36</v>
      </c>
      <c r="I263" s="116"/>
      <c r="L263" s="219"/>
      <c r="M263" s="220"/>
      <c r="N263" s="221"/>
      <c r="O263" s="221"/>
      <c r="P263" s="221"/>
      <c r="Q263" s="221"/>
      <c r="R263" s="221"/>
      <c r="S263" s="221"/>
      <c r="T263" s="222"/>
      <c r="AT263" s="89" t="s">
        <v>123</v>
      </c>
      <c r="AU263" s="89" t="s">
        <v>121</v>
      </c>
      <c r="AV263" s="88" t="s">
        <v>121</v>
      </c>
      <c r="AW263" s="88" t="s">
        <v>24</v>
      </c>
      <c r="AX263" s="88" t="s">
        <v>67</v>
      </c>
      <c r="AY263" s="89" t="s">
        <v>113</v>
      </c>
    </row>
    <row r="264" spans="1:65" s="241" customFormat="1">
      <c r="B264" s="242"/>
      <c r="D264" s="85" t="s">
        <v>123</v>
      </c>
      <c r="E264" s="243" t="s">
        <v>1</v>
      </c>
      <c r="F264" s="244" t="s">
        <v>307</v>
      </c>
      <c r="H264" s="245">
        <v>754.76</v>
      </c>
      <c r="I264" s="119"/>
      <c r="L264" s="242"/>
      <c r="M264" s="246"/>
      <c r="N264" s="247"/>
      <c r="O264" s="247"/>
      <c r="P264" s="247"/>
      <c r="Q264" s="247"/>
      <c r="R264" s="247"/>
      <c r="S264" s="247"/>
      <c r="T264" s="248"/>
      <c r="AT264" s="243" t="s">
        <v>123</v>
      </c>
      <c r="AU264" s="243" t="s">
        <v>121</v>
      </c>
      <c r="AV264" s="241" t="s">
        <v>131</v>
      </c>
      <c r="AW264" s="241" t="s">
        <v>24</v>
      </c>
      <c r="AX264" s="241" t="s">
        <v>67</v>
      </c>
      <c r="AY264" s="243" t="s">
        <v>113</v>
      </c>
    </row>
    <row r="265" spans="1:65" s="84" customFormat="1">
      <c r="B265" s="215"/>
      <c r="D265" s="85" t="s">
        <v>123</v>
      </c>
      <c r="E265" s="86" t="s">
        <v>1</v>
      </c>
      <c r="F265" s="87" t="s">
        <v>308</v>
      </c>
      <c r="H265" s="86" t="s">
        <v>1</v>
      </c>
      <c r="I265" s="115"/>
      <c r="L265" s="215"/>
      <c r="M265" s="216"/>
      <c r="N265" s="217"/>
      <c r="O265" s="217"/>
      <c r="P265" s="217"/>
      <c r="Q265" s="217"/>
      <c r="R265" s="217"/>
      <c r="S265" s="217"/>
      <c r="T265" s="218"/>
      <c r="AT265" s="86" t="s">
        <v>123</v>
      </c>
      <c r="AU265" s="86" t="s">
        <v>121</v>
      </c>
      <c r="AV265" s="84" t="s">
        <v>75</v>
      </c>
      <c r="AW265" s="84" t="s">
        <v>24</v>
      </c>
      <c r="AX265" s="84" t="s">
        <v>67</v>
      </c>
      <c r="AY265" s="86" t="s">
        <v>113</v>
      </c>
    </row>
    <row r="266" spans="1:65" s="88" customFormat="1">
      <c r="B266" s="219"/>
      <c r="D266" s="85" t="s">
        <v>123</v>
      </c>
      <c r="E266" s="89" t="s">
        <v>1</v>
      </c>
      <c r="F266" s="90" t="s">
        <v>480</v>
      </c>
      <c r="H266" s="91">
        <v>7.48</v>
      </c>
      <c r="I266" s="116"/>
      <c r="L266" s="219"/>
      <c r="M266" s="220"/>
      <c r="N266" s="221"/>
      <c r="O266" s="221"/>
      <c r="P266" s="221"/>
      <c r="Q266" s="221"/>
      <c r="R266" s="221"/>
      <c r="S266" s="221"/>
      <c r="T266" s="222"/>
      <c r="AT266" s="89" t="s">
        <v>123</v>
      </c>
      <c r="AU266" s="89" t="s">
        <v>121</v>
      </c>
      <c r="AV266" s="88" t="s">
        <v>121</v>
      </c>
      <c r="AW266" s="88" t="s">
        <v>24</v>
      </c>
      <c r="AX266" s="88" t="s">
        <v>67</v>
      </c>
      <c r="AY266" s="89" t="s">
        <v>113</v>
      </c>
    </row>
    <row r="267" spans="1:65" s="241" customFormat="1">
      <c r="B267" s="242"/>
      <c r="D267" s="85" t="s">
        <v>123</v>
      </c>
      <c r="E267" s="243" t="s">
        <v>1</v>
      </c>
      <c r="F267" s="244" t="s">
        <v>307</v>
      </c>
      <c r="H267" s="245">
        <v>7.48</v>
      </c>
      <c r="I267" s="119"/>
      <c r="L267" s="242"/>
      <c r="M267" s="246"/>
      <c r="N267" s="247"/>
      <c r="O267" s="247"/>
      <c r="P267" s="247"/>
      <c r="Q267" s="247"/>
      <c r="R267" s="247"/>
      <c r="S267" s="247"/>
      <c r="T267" s="248"/>
      <c r="AT267" s="243" t="s">
        <v>123</v>
      </c>
      <c r="AU267" s="243" t="s">
        <v>121</v>
      </c>
      <c r="AV267" s="241" t="s">
        <v>131</v>
      </c>
      <c r="AW267" s="241" t="s">
        <v>24</v>
      </c>
      <c r="AX267" s="241" t="s">
        <v>67</v>
      </c>
      <c r="AY267" s="243" t="s">
        <v>113</v>
      </c>
    </row>
    <row r="268" spans="1:65" s="92" customFormat="1">
      <c r="B268" s="223"/>
      <c r="D268" s="85" t="s">
        <v>123</v>
      </c>
      <c r="E268" s="93" t="s">
        <v>1</v>
      </c>
      <c r="F268" s="94" t="s">
        <v>125</v>
      </c>
      <c r="H268" s="95">
        <v>762.24</v>
      </c>
      <c r="I268" s="1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93" t="s">
        <v>123</v>
      </c>
      <c r="AU268" s="93" t="s">
        <v>121</v>
      </c>
      <c r="AV268" s="92" t="s">
        <v>120</v>
      </c>
      <c r="AW268" s="92" t="s">
        <v>24</v>
      </c>
      <c r="AX268" s="92" t="s">
        <v>75</v>
      </c>
      <c r="AY268" s="93" t="s">
        <v>113</v>
      </c>
    </row>
    <row r="269" spans="1:65" s="211" customFormat="1" ht="24.2" customHeight="1">
      <c r="A269" s="205"/>
      <c r="B269" s="206"/>
      <c r="C269" s="78" t="s">
        <v>309</v>
      </c>
      <c r="D269" s="78" t="s">
        <v>115</v>
      </c>
      <c r="E269" s="79" t="s">
        <v>310</v>
      </c>
      <c r="F269" s="80" t="s">
        <v>311</v>
      </c>
      <c r="G269" s="81" t="s">
        <v>118</v>
      </c>
      <c r="H269" s="82">
        <v>138</v>
      </c>
      <c r="I269" s="77">
        <v>0</v>
      </c>
      <c r="J269" s="83">
        <f>ROUND(I269*H269,2)</f>
        <v>0</v>
      </c>
      <c r="K269" s="80" t="s">
        <v>119</v>
      </c>
      <c r="L269" s="206"/>
      <c r="M269" s="207" t="s">
        <v>1</v>
      </c>
      <c r="N269" s="208" t="s">
        <v>33</v>
      </c>
      <c r="O269" s="209">
        <v>0.1</v>
      </c>
      <c r="P269" s="209">
        <f>O269*H269</f>
        <v>13.8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R269" s="212" t="s">
        <v>120</v>
      </c>
      <c r="AT269" s="212" t="s">
        <v>115</v>
      </c>
      <c r="AU269" s="212" t="s">
        <v>121</v>
      </c>
      <c r="AY269" s="213" t="s">
        <v>113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13" t="s">
        <v>121</v>
      </c>
      <c r="BK269" s="214">
        <f>ROUND(I269*H269,2)</f>
        <v>0</v>
      </c>
      <c r="BL269" s="213" t="s">
        <v>120</v>
      </c>
      <c r="BM269" s="212" t="s">
        <v>312</v>
      </c>
    </row>
    <row r="270" spans="1:65" s="88" customFormat="1">
      <c r="B270" s="219"/>
      <c r="D270" s="85" t="s">
        <v>123</v>
      </c>
      <c r="E270" s="89" t="s">
        <v>1</v>
      </c>
      <c r="F270" s="90" t="s">
        <v>522</v>
      </c>
      <c r="H270" s="91">
        <v>138</v>
      </c>
      <c r="I270" s="116"/>
      <c r="L270" s="219"/>
      <c r="M270" s="220"/>
      <c r="N270" s="221"/>
      <c r="O270" s="221"/>
      <c r="P270" s="221"/>
      <c r="Q270" s="221"/>
      <c r="R270" s="221"/>
      <c r="S270" s="221"/>
      <c r="T270" s="222"/>
      <c r="AT270" s="89" t="s">
        <v>123</v>
      </c>
      <c r="AU270" s="89" t="s">
        <v>121</v>
      </c>
      <c r="AV270" s="88" t="s">
        <v>121</v>
      </c>
      <c r="AW270" s="88" t="s">
        <v>24</v>
      </c>
      <c r="AX270" s="88" t="s">
        <v>75</v>
      </c>
      <c r="AY270" s="89" t="s">
        <v>113</v>
      </c>
    </row>
    <row r="271" spans="1:65" s="211" customFormat="1" ht="24.2" customHeight="1">
      <c r="A271" s="205"/>
      <c r="B271" s="206"/>
      <c r="C271" s="78" t="s">
        <v>313</v>
      </c>
      <c r="D271" s="78" t="s">
        <v>115</v>
      </c>
      <c r="E271" s="79" t="s">
        <v>314</v>
      </c>
      <c r="F271" s="80" t="s">
        <v>482</v>
      </c>
      <c r="G271" s="81" t="s">
        <v>118</v>
      </c>
      <c r="H271" s="82">
        <v>20.28</v>
      </c>
      <c r="I271" s="77">
        <v>0</v>
      </c>
      <c r="J271" s="83">
        <f>ROUND(I271*H271,2)</f>
        <v>0</v>
      </c>
      <c r="K271" s="80" t="s">
        <v>119</v>
      </c>
      <c r="L271" s="206"/>
      <c r="M271" s="207" t="s">
        <v>1</v>
      </c>
      <c r="N271" s="208" t="s">
        <v>33</v>
      </c>
      <c r="O271" s="209">
        <v>0.55700000000000005</v>
      </c>
      <c r="P271" s="209">
        <f>O271*H271</f>
        <v>11.295960000000001</v>
      </c>
      <c r="Q271" s="209">
        <v>0.22136</v>
      </c>
      <c r="R271" s="209">
        <f>Q271*H271</f>
        <v>4.4891808000000006</v>
      </c>
      <c r="S271" s="209">
        <v>0</v>
      </c>
      <c r="T271" s="210">
        <f>S271*H271</f>
        <v>0</v>
      </c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R271" s="212" t="s">
        <v>120</v>
      </c>
      <c r="AT271" s="212" t="s">
        <v>115</v>
      </c>
      <c r="AU271" s="212" t="s">
        <v>121</v>
      </c>
      <c r="AY271" s="213" t="s">
        <v>113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13" t="s">
        <v>121</v>
      </c>
      <c r="BK271" s="214">
        <f>ROUND(I271*H271,2)</f>
        <v>0</v>
      </c>
      <c r="BL271" s="213" t="s">
        <v>120</v>
      </c>
      <c r="BM271" s="212" t="s">
        <v>315</v>
      </c>
    </row>
    <row r="272" spans="1:65" s="84" customFormat="1">
      <c r="B272" s="215"/>
      <c r="D272" s="85" t="s">
        <v>123</v>
      </c>
      <c r="E272" s="86" t="s">
        <v>1</v>
      </c>
      <c r="F272" s="87" t="s">
        <v>124</v>
      </c>
      <c r="H272" s="86" t="s">
        <v>1</v>
      </c>
      <c r="I272" s="115"/>
      <c r="L272" s="215"/>
      <c r="M272" s="216"/>
      <c r="N272" s="217"/>
      <c r="O272" s="217"/>
      <c r="P272" s="217"/>
      <c r="Q272" s="217"/>
      <c r="R272" s="217"/>
      <c r="S272" s="217"/>
      <c r="T272" s="218"/>
      <c r="AT272" s="86" t="s">
        <v>123</v>
      </c>
      <c r="AU272" s="86" t="s">
        <v>121</v>
      </c>
      <c r="AV272" s="84" t="s">
        <v>75</v>
      </c>
      <c r="AW272" s="84" t="s">
        <v>24</v>
      </c>
      <c r="AX272" s="84" t="s">
        <v>67</v>
      </c>
      <c r="AY272" s="86" t="s">
        <v>113</v>
      </c>
    </row>
    <row r="273" spans="1:65" s="88" customFormat="1">
      <c r="B273" s="219"/>
      <c r="D273" s="85" t="s">
        <v>123</v>
      </c>
      <c r="E273" s="89" t="s">
        <v>1</v>
      </c>
      <c r="F273" s="90" t="s">
        <v>483</v>
      </c>
      <c r="H273" s="91">
        <v>20.28</v>
      </c>
      <c r="I273" s="116"/>
      <c r="L273" s="219"/>
      <c r="M273" s="220"/>
      <c r="N273" s="221"/>
      <c r="O273" s="221"/>
      <c r="P273" s="221"/>
      <c r="Q273" s="221"/>
      <c r="R273" s="221"/>
      <c r="S273" s="221"/>
      <c r="T273" s="222"/>
      <c r="AT273" s="89" t="s">
        <v>123</v>
      </c>
      <c r="AU273" s="89" t="s">
        <v>121</v>
      </c>
      <c r="AV273" s="88" t="s">
        <v>121</v>
      </c>
      <c r="AW273" s="88" t="s">
        <v>24</v>
      </c>
      <c r="AX273" s="88" t="s">
        <v>67</v>
      </c>
      <c r="AY273" s="89" t="s">
        <v>113</v>
      </c>
    </row>
    <row r="274" spans="1:65" s="92" customFormat="1">
      <c r="B274" s="223"/>
      <c r="D274" s="85" t="s">
        <v>123</v>
      </c>
      <c r="E274" s="93" t="s">
        <v>1</v>
      </c>
      <c r="F274" s="94" t="s">
        <v>125</v>
      </c>
      <c r="H274" s="95">
        <v>20.28</v>
      </c>
      <c r="I274" s="1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93" t="s">
        <v>123</v>
      </c>
      <c r="AU274" s="93" t="s">
        <v>121</v>
      </c>
      <c r="AV274" s="92" t="s">
        <v>120</v>
      </c>
      <c r="AW274" s="92" t="s">
        <v>24</v>
      </c>
      <c r="AX274" s="92" t="s">
        <v>75</v>
      </c>
      <c r="AY274" s="93" t="s">
        <v>113</v>
      </c>
    </row>
    <row r="275" spans="1:65" s="211" customFormat="1" ht="24.2" customHeight="1">
      <c r="A275" s="205"/>
      <c r="B275" s="206"/>
      <c r="C275" s="78" t="s">
        <v>316</v>
      </c>
      <c r="D275" s="78" t="s">
        <v>115</v>
      </c>
      <c r="E275" s="79" t="s">
        <v>317</v>
      </c>
      <c r="F275" s="80" t="s">
        <v>318</v>
      </c>
      <c r="G275" s="81" t="s">
        <v>319</v>
      </c>
      <c r="H275" s="82">
        <v>60</v>
      </c>
      <c r="I275" s="77">
        <v>0</v>
      </c>
      <c r="J275" s="83">
        <f>ROUND(I275*H275,2)</f>
        <v>0</v>
      </c>
      <c r="K275" s="80" t="s">
        <v>119</v>
      </c>
      <c r="L275" s="206"/>
      <c r="M275" s="207" t="s">
        <v>1</v>
      </c>
      <c r="N275" s="208" t="s">
        <v>33</v>
      </c>
      <c r="O275" s="209">
        <v>0.16</v>
      </c>
      <c r="P275" s="209">
        <f>O275*H275</f>
        <v>9.6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R275" s="212" t="s">
        <v>120</v>
      </c>
      <c r="AT275" s="212" t="s">
        <v>115</v>
      </c>
      <c r="AU275" s="212" t="s">
        <v>121</v>
      </c>
      <c r="AY275" s="213" t="s">
        <v>113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13" t="s">
        <v>121</v>
      </c>
      <c r="BK275" s="214">
        <f>ROUND(I275*H275,2)</f>
        <v>0</v>
      </c>
      <c r="BL275" s="213" t="s">
        <v>120</v>
      </c>
      <c r="BM275" s="212" t="s">
        <v>320</v>
      </c>
    </row>
    <row r="276" spans="1:65" s="88" customFormat="1">
      <c r="B276" s="219"/>
      <c r="D276" s="85" t="s">
        <v>123</v>
      </c>
      <c r="E276" s="89" t="s">
        <v>1</v>
      </c>
      <c r="F276" s="90" t="s">
        <v>481</v>
      </c>
      <c r="H276" s="91">
        <v>60</v>
      </c>
      <c r="I276" s="116"/>
      <c r="L276" s="219"/>
      <c r="M276" s="220"/>
      <c r="N276" s="221"/>
      <c r="O276" s="221"/>
      <c r="P276" s="221"/>
      <c r="Q276" s="221"/>
      <c r="R276" s="221"/>
      <c r="S276" s="221"/>
      <c r="T276" s="222"/>
      <c r="AT276" s="89" t="s">
        <v>123</v>
      </c>
      <c r="AU276" s="89" t="s">
        <v>121</v>
      </c>
      <c r="AV276" s="88" t="s">
        <v>121</v>
      </c>
      <c r="AW276" s="88" t="s">
        <v>24</v>
      </c>
      <c r="AX276" s="88" t="s">
        <v>75</v>
      </c>
      <c r="AY276" s="89" t="s">
        <v>113</v>
      </c>
    </row>
    <row r="277" spans="1:65" s="211" customFormat="1" ht="21.75" customHeight="1">
      <c r="A277" s="205"/>
      <c r="B277" s="206"/>
      <c r="C277" s="227" t="s">
        <v>321</v>
      </c>
      <c r="D277" s="227" t="s">
        <v>132</v>
      </c>
      <c r="E277" s="228" t="s">
        <v>322</v>
      </c>
      <c r="F277" s="229" t="s">
        <v>323</v>
      </c>
      <c r="G277" s="230" t="s">
        <v>319</v>
      </c>
      <c r="H277" s="231">
        <v>60</v>
      </c>
      <c r="I277" s="76">
        <v>0</v>
      </c>
      <c r="J277" s="232">
        <f>ROUND(I277*H277,2)</f>
        <v>0</v>
      </c>
      <c r="K277" s="229" t="s">
        <v>1</v>
      </c>
      <c r="L277" s="233"/>
      <c r="M277" s="234" t="s">
        <v>1</v>
      </c>
      <c r="N277" s="235" t="s">
        <v>33</v>
      </c>
      <c r="O277" s="209">
        <v>0</v>
      </c>
      <c r="P277" s="209">
        <f>O277*H277</f>
        <v>0</v>
      </c>
      <c r="Q277" s="209">
        <v>3.0000000000000001E-5</v>
      </c>
      <c r="R277" s="209">
        <f>Q277*H277</f>
        <v>1.8E-3</v>
      </c>
      <c r="S277" s="209">
        <v>0</v>
      </c>
      <c r="T277" s="210">
        <f>S277*H277</f>
        <v>0</v>
      </c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R277" s="212" t="s">
        <v>136</v>
      </c>
      <c r="AT277" s="212" t="s">
        <v>132</v>
      </c>
      <c r="AU277" s="212" t="s">
        <v>121</v>
      </c>
      <c r="AY277" s="213" t="s">
        <v>113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213" t="s">
        <v>121</v>
      </c>
      <c r="BK277" s="214">
        <f>ROUND(I277*H277,2)</f>
        <v>0</v>
      </c>
      <c r="BL277" s="213" t="s">
        <v>120</v>
      </c>
      <c r="BM277" s="212" t="s">
        <v>324</v>
      </c>
    </row>
    <row r="278" spans="1:65" s="211" customFormat="1" ht="24.2" customHeight="1">
      <c r="A278" s="205"/>
      <c r="B278" s="206"/>
      <c r="C278" s="78" t="s">
        <v>325</v>
      </c>
      <c r="D278" s="78" t="s">
        <v>115</v>
      </c>
      <c r="E278" s="79" t="s">
        <v>326</v>
      </c>
      <c r="F278" s="80" t="s">
        <v>327</v>
      </c>
      <c r="G278" s="81" t="s">
        <v>319</v>
      </c>
      <c r="H278" s="82">
        <v>60</v>
      </c>
      <c r="I278" s="77">
        <v>0</v>
      </c>
      <c r="J278" s="83">
        <f>ROUND(I278*H278,2)</f>
        <v>0</v>
      </c>
      <c r="K278" s="80" t="s">
        <v>119</v>
      </c>
      <c r="L278" s="206"/>
      <c r="M278" s="207" t="s">
        <v>1</v>
      </c>
      <c r="N278" s="208" t="s">
        <v>33</v>
      </c>
      <c r="O278" s="209">
        <v>0.08</v>
      </c>
      <c r="P278" s="209">
        <f>O278*H278</f>
        <v>4.8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R278" s="212" t="s">
        <v>120</v>
      </c>
      <c r="AT278" s="212" t="s">
        <v>115</v>
      </c>
      <c r="AU278" s="212" t="s">
        <v>121</v>
      </c>
      <c r="AY278" s="213" t="s">
        <v>113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13" t="s">
        <v>121</v>
      </c>
      <c r="BK278" s="214">
        <f>ROUND(I278*H278,2)</f>
        <v>0</v>
      </c>
      <c r="BL278" s="213" t="s">
        <v>120</v>
      </c>
      <c r="BM278" s="212" t="s">
        <v>328</v>
      </c>
    </row>
    <row r="279" spans="1:65" s="88" customFormat="1">
      <c r="B279" s="219"/>
      <c r="D279" s="85" t="s">
        <v>123</v>
      </c>
      <c r="E279" s="89" t="s">
        <v>1</v>
      </c>
      <c r="F279" s="90">
        <v>60</v>
      </c>
      <c r="H279" s="91">
        <v>60</v>
      </c>
      <c r="I279" s="116"/>
      <c r="L279" s="219"/>
      <c r="M279" s="220"/>
      <c r="N279" s="221"/>
      <c r="O279" s="221"/>
      <c r="P279" s="221"/>
      <c r="Q279" s="221"/>
      <c r="R279" s="221"/>
      <c r="S279" s="221"/>
      <c r="T279" s="222"/>
      <c r="AT279" s="89" t="s">
        <v>123</v>
      </c>
      <c r="AU279" s="89" t="s">
        <v>121</v>
      </c>
      <c r="AV279" s="88" t="s">
        <v>121</v>
      </c>
      <c r="AW279" s="88" t="s">
        <v>24</v>
      </c>
      <c r="AX279" s="88" t="s">
        <v>75</v>
      </c>
      <c r="AY279" s="89" t="s">
        <v>113</v>
      </c>
    </row>
    <row r="280" spans="1:65" s="211" customFormat="1" ht="16.5" customHeight="1">
      <c r="A280" s="205"/>
      <c r="B280" s="206"/>
      <c r="C280" s="227" t="s">
        <v>329</v>
      </c>
      <c r="D280" s="227" t="s">
        <v>132</v>
      </c>
      <c r="E280" s="228" t="s">
        <v>330</v>
      </c>
      <c r="F280" s="229" t="s">
        <v>331</v>
      </c>
      <c r="G280" s="230" t="s">
        <v>319</v>
      </c>
      <c r="H280" s="231">
        <v>60</v>
      </c>
      <c r="I280" s="76">
        <v>0</v>
      </c>
      <c r="J280" s="232">
        <f>ROUND(I280*H280,2)</f>
        <v>0</v>
      </c>
      <c r="K280" s="229" t="s">
        <v>234</v>
      </c>
      <c r="L280" s="233"/>
      <c r="M280" s="234" t="s">
        <v>1</v>
      </c>
      <c r="N280" s="235" t="s">
        <v>33</v>
      </c>
      <c r="O280" s="209">
        <v>0</v>
      </c>
      <c r="P280" s="209">
        <f>O280*H280</f>
        <v>0</v>
      </c>
      <c r="Q280" s="209">
        <v>5.0000000000000002E-5</v>
      </c>
      <c r="R280" s="209">
        <f>Q280*H280</f>
        <v>3.0000000000000001E-3</v>
      </c>
      <c r="S280" s="209">
        <v>0</v>
      </c>
      <c r="T280" s="210">
        <f>S280*H280</f>
        <v>0</v>
      </c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R280" s="212" t="s">
        <v>136</v>
      </c>
      <c r="AT280" s="212" t="s">
        <v>132</v>
      </c>
      <c r="AU280" s="212" t="s">
        <v>121</v>
      </c>
      <c r="AY280" s="213" t="s">
        <v>113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213" t="s">
        <v>121</v>
      </c>
      <c r="BK280" s="214">
        <f>ROUND(I280*H280,2)</f>
        <v>0</v>
      </c>
      <c r="BL280" s="213" t="s">
        <v>120</v>
      </c>
      <c r="BM280" s="212" t="s">
        <v>332</v>
      </c>
    </row>
    <row r="281" spans="1:65" s="192" customFormat="1" ht="22.9" customHeight="1">
      <c r="B281" s="193"/>
      <c r="D281" s="194" t="s">
        <v>66</v>
      </c>
      <c r="E281" s="203" t="s">
        <v>161</v>
      </c>
      <c r="F281" s="203" t="s">
        <v>333</v>
      </c>
      <c r="I281" s="96"/>
      <c r="J281" s="204">
        <f>BK281</f>
        <v>0</v>
      </c>
      <c r="L281" s="193"/>
      <c r="M281" s="197"/>
      <c r="N281" s="198"/>
      <c r="O281" s="198"/>
      <c r="P281" s="199">
        <f>SUM(P282:P296)</f>
        <v>412.84820000000002</v>
      </c>
      <c r="Q281" s="198"/>
      <c r="R281" s="199">
        <f>SUM(R282:R296)</f>
        <v>0.24345600000000001</v>
      </c>
      <c r="S281" s="198"/>
      <c r="T281" s="200">
        <f>SUM(T282:T296)</f>
        <v>0.32999999999999996</v>
      </c>
      <c r="AR281" s="194" t="s">
        <v>75</v>
      </c>
      <c r="AT281" s="201" t="s">
        <v>66</v>
      </c>
      <c r="AU281" s="201" t="s">
        <v>75</v>
      </c>
      <c r="AY281" s="194" t="s">
        <v>113</v>
      </c>
      <c r="BK281" s="202">
        <f>SUM(BK282:BK296)</f>
        <v>0</v>
      </c>
    </row>
    <row r="282" spans="1:65" s="211" customFormat="1" ht="33" customHeight="1">
      <c r="A282" s="205"/>
      <c r="B282" s="206"/>
      <c r="C282" s="78" t="s">
        <v>334</v>
      </c>
      <c r="D282" s="78" t="s">
        <v>115</v>
      </c>
      <c r="E282" s="79" t="s">
        <v>335</v>
      </c>
      <c r="F282" s="80" t="s">
        <v>336</v>
      </c>
      <c r="G282" s="81" t="s">
        <v>118</v>
      </c>
      <c r="H282" s="82">
        <v>1102</v>
      </c>
      <c r="I282" s="77">
        <v>0</v>
      </c>
      <c r="J282" s="83">
        <f>ROUND(I282*H282,2)</f>
        <v>0</v>
      </c>
      <c r="K282" s="80" t="s">
        <v>119</v>
      </c>
      <c r="L282" s="206"/>
      <c r="M282" s="207" t="s">
        <v>1</v>
      </c>
      <c r="N282" s="208" t="s">
        <v>33</v>
      </c>
      <c r="O282" s="209">
        <v>0.14199999999999999</v>
      </c>
      <c r="P282" s="209">
        <f>O282*H282</f>
        <v>156.48399999999998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R282" s="212" t="s">
        <v>120</v>
      </c>
      <c r="AT282" s="212" t="s">
        <v>115</v>
      </c>
      <c r="AU282" s="212" t="s">
        <v>121</v>
      </c>
      <c r="AY282" s="213" t="s">
        <v>113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13" t="s">
        <v>121</v>
      </c>
      <c r="BK282" s="214">
        <f>ROUND(I282*H282,2)</f>
        <v>0</v>
      </c>
      <c r="BL282" s="213" t="s">
        <v>120</v>
      </c>
      <c r="BM282" s="212" t="s">
        <v>337</v>
      </c>
    </row>
    <row r="283" spans="1:65" s="88" customFormat="1">
      <c r="B283" s="219"/>
      <c r="D283" s="85" t="s">
        <v>123</v>
      </c>
      <c r="E283" s="89" t="s">
        <v>1</v>
      </c>
      <c r="F283" s="90" t="s">
        <v>485</v>
      </c>
      <c r="H283" s="91">
        <v>1102</v>
      </c>
      <c r="I283" s="116"/>
      <c r="L283" s="219"/>
      <c r="M283" s="220"/>
      <c r="N283" s="221"/>
      <c r="O283" s="221"/>
      <c r="P283" s="221"/>
      <c r="Q283" s="221"/>
      <c r="R283" s="221"/>
      <c r="S283" s="221"/>
      <c r="T283" s="222"/>
      <c r="AT283" s="89" t="s">
        <v>123</v>
      </c>
      <c r="AU283" s="89" t="s">
        <v>121</v>
      </c>
      <c r="AV283" s="88" t="s">
        <v>121</v>
      </c>
      <c r="AW283" s="88" t="s">
        <v>24</v>
      </c>
      <c r="AX283" s="88" t="s">
        <v>67</v>
      </c>
      <c r="AY283" s="89" t="s">
        <v>113</v>
      </c>
    </row>
    <row r="284" spans="1:65" s="92" customFormat="1">
      <c r="B284" s="223"/>
      <c r="D284" s="85" t="s">
        <v>123</v>
      </c>
      <c r="E284" s="93" t="s">
        <v>1</v>
      </c>
      <c r="F284" s="94" t="s">
        <v>125</v>
      </c>
      <c r="H284" s="95">
        <v>1102</v>
      </c>
      <c r="I284" s="1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93" t="s">
        <v>123</v>
      </c>
      <c r="AU284" s="93" t="s">
        <v>121</v>
      </c>
      <c r="AV284" s="92" t="s">
        <v>120</v>
      </c>
      <c r="AW284" s="92" t="s">
        <v>24</v>
      </c>
      <c r="AX284" s="92" t="s">
        <v>75</v>
      </c>
      <c r="AY284" s="93" t="s">
        <v>113</v>
      </c>
    </row>
    <row r="285" spans="1:65" s="211" customFormat="1" ht="33" customHeight="1">
      <c r="A285" s="205"/>
      <c r="B285" s="206"/>
      <c r="C285" s="78" t="s">
        <v>338</v>
      </c>
      <c r="D285" s="78" t="s">
        <v>115</v>
      </c>
      <c r="E285" s="79" t="s">
        <v>339</v>
      </c>
      <c r="F285" s="80" t="s">
        <v>340</v>
      </c>
      <c r="G285" s="81" t="s">
        <v>118</v>
      </c>
      <c r="H285" s="82">
        <v>82650</v>
      </c>
      <c r="I285" s="77">
        <v>0</v>
      </c>
      <c r="J285" s="83">
        <f>ROUND(I285*H285,2)</f>
        <v>0</v>
      </c>
      <c r="K285" s="80" t="s">
        <v>119</v>
      </c>
      <c r="L285" s="206"/>
      <c r="M285" s="207" t="s">
        <v>1</v>
      </c>
      <c r="N285" s="208" t="s">
        <v>33</v>
      </c>
      <c r="O285" s="209">
        <v>0</v>
      </c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R285" s="212" t="s">
        <v>120</v>
      </c>
      <c r="AT285" s="212" t="s">
        <v>115</v>
      </c>
      <c r="AU285" s="212" t="s">
        <v>121</v>
      </c>
      <c r="AY285" s="213" t="s">
        <v>113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13" t="s">
        <v>121</v>
      </c>
      <c r="BK285" s="214">
        <f>ROUND(I285*H285,2)</f>
        <v>0</v>
      </c>
      <c r="BL285" s="213" t="s">
        <v>120</v>
      </c>
      <c r="BM285" s="212" t="s">
        <v>341</v>
      </c>
    </row>
    <row r="286" spans="1:65" s="88" customFormat="1">
      <c r="B286" s="219"/>
      <c r="D286" s="85" t="s">
        <v>123</v>
      </c>
      <c r="E286" s="89" t="s">
        <v>1</v>
      </c>
      <c r="F286" s="90" t="s">
        <v>486</v>
      </c>
      <c r="H286" s="91">
        <v>82650</v>
      </c>
      <c r="I286" s="116"/>
      <c r="L286" s="219"/>
      <c r="M286" s="220"/>
      <c r="N286" s="221"/>
      <c r="O286" s="221"/>
      <c r="P286" s="221"/>
      <c r="Q286" s="221"/>
      <c r="R286" s="221"/>
      <c r="S286" s="221"/>
      <c r="T286" s="222"/>
      <c r="AT286" s="89" t="s">
        <v>123</v>
      </c>
      <c r="AU286" s="89" t="s">
        <v>121</v>
      </c>
      <c r="AV286" s="88" t="s">
        <v>121</v>
      </c>
      <c r="AW286" s="88" t="s">
        <v>24</v>
      </c>
      <c r="AX286" s="88" t="s">
        <v>75</v>
      </c>
      <c r="AY286" s="89" t="s">
        <v>113</v>
      </c>
    </row>
    <row r="287" spans="1:65" s="211" customFormat="1" ht="33" customHeight="1">
      <c r="A287" s="205"/>
      <c r="B287" s="206"/>
      <c r="C287" s="78" t="s">
        <v>342</v>
      </c>
      <c r="D287" s="78" t="s">
        <v>115</v>
      </c>
      <c r="E287" s="79" t="s">
        <v>343</v>
      </c>
      <c r="F287" s="80" t="s">
        <v>344</v>
      </c>
      <c r="G287" s="81" t="s">
        <v>118</v>
      </c>
      <c r="H287" s="82">
        <v>1102</v>
      </c>
      <c r="I287" s="77">
        <v>0</v>
      </c>
      <c r="J287" s="83">
        <f t="shared" ref="J287:J292" si="0">ROUND(I287*H287,2)</f>
        <v>0</v>
      </c>
      <c r="K287" s="80" t="s">
        <v>119</v>
      </c>
      <c r="L287" s="206"/>
      <c r="M287" s="207" t="s">
        <v>1</v>
      </c>
      <c r="N287" s="208" t="s">
        <v>33</v>
      </c>
      <c r="O287" s="209">
        <v>0.12</v>
      </c>
      <c r="P287" s="209">
        <f t="shared" ref="P287:P292" si="1">O287*H287</f>
        <v>132.24</v>
      </c>
      <c r="Q287" s="209">
        <v>0</v>
      </c>
      <c r="R287" s="209">
        <f t="shared" ref="R287:R292" si="2">Q287*H287</f>
        <v>0</v>
      </c>
      <c r="S287" s="209">
        <v>0</v>
      </c>
      <c r="T287" s="210">
        <f t="shared" ref="T287:T292" si="3">S287*H287</f>
        <v>0</v>
      </c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R287" s="212" t="s">
        <v>120</v>
      </c>
      <c r="AT287" s="212" t="s">
        <v>115</v>
      </c>
      <c r="AU287" s="212" t="s">
        <v>121</v>
      </c>
      <c r="AY287" s="213" t="s">
        <v>113</v>
      </c>
      <c r="BE287" s="214">
        <f t="shared" ref="BE287:BE292" si="4">IF(N287="základní",J287,0)</f>
        <v>0</v>
      </c>
      <c r="BF287" s="214">
        <f t="shared" ref="BF287:BF292" si="5">IF(N287="snížená",J287,0)</f>
        <v>0</v>
      </c>
      <c r="BG287" s="214">
        <f t="shared" ref="BG287:BG292" si="6">IF(N287="zákl. přenesená",J287,0)</f>
        <v>0</v>
      </c>
      <c r="BH287" s="214">
        <f t="shared" ref="BH287:BH292" si="7">IF(N287="sníž. přenesená",J287,0)</f>
        <v>0</v>
      </c>
      <c r="BI287" s="214">
        <f t="shared" ref="BI287:BI292" si="8">IF(N287="nulová",J287,0)</f>
        <v>0</v>
      </c>
      <c r="BJ287" s="213" t="s">
        <v>121</v>
      </c>
      <c r="BK287" s="214">
        <f t="shared" ref="BK287:BK292" si="9">ROUND(I287*H287,2)</f>
        <v>0</v>
      </c>
      <c r="BL287" s="213" t="s">
        <v>120</v>
      </c>
      <c r="BM287" s="212" t="s">
        <v>345</v>
      </c>
    </row>
    <row r="288" spans="1:65" s="211" customFormat="1" ht="16.5" customHeight="1">
      <c r="A288" s="205"/>
      <c r="B288" s="206"/>
      <c r="C288" s="78" t="s">
        <v>346</v>
      </c>
      <c r="D288" s="78" t="s">
        <v>115</v>
      </c>
      <c r="E288" s="79" t="s">
        <v>347</v>
      </c>
      <c r="F288" s="80" t="s">
        <v>348</v>
      </c>
      <c r="G288" s="81" t="s">
        <v>118</v>
      </c>
      <c r="H288" s="82">
        <v>1102</v>
      </c>
      <c r="I288" s="77">
        <v>0</v>
      </c>
      <c r="J288" s="83">
        <f t="shared" si="0"/>
        <v>0</v>
      </c>
      <c r="K288" s="80" t="s">
        <v>119</v>
      </c>
      <c r="L288" s="206"/>
      <c r="M288" s="207" t="s">
        <v>1</v>
      </c>
      <c r="N288" s="208" t="s">
        <v>33</v>
      </c>
      <c r="O288" s="209">
        <v>4.9000000000000002E-2</v>
      </c>
      <c r="P288" s="209">
        <f t="shared" si="1"/>
        <v>53.998000000000005</v>
      </c>
      <c r="Q288" s="209">
        <v>0</v>
      </c>
      <c r="R288" s="209">
        <f t="shared" si="2"/>
        <v>0</v>
      </c>
      <c r="S288" s="209">
        <v>0</v>
      </c>
      <c r="T288" s="210">
        <f t="shared" si="3"/>
        <v>0</v>
      </c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R288" s="212" t="s">
        <v>120</v>
      </c>
      <c r="AT288" s="212" t="s">
        <v>115</v>
      </c>
      <c r="AU288" s="212" t="s">
        <v>121</v>
      </c>
      <c r="AY288" s="213" t="s">
        <v>113</v>
      </c>
      <c r="BE288" s="214">
        <f t="shared" si="4"/>
        <v>0</v>
      </c>
      <c r="BF288" s="214">
        <f t="shared" si="5"/>
        <v>0</v>
      </c>
      <c r="BG288" s="214">
        <f t="shared" si="6"/>
        <v>0</v>
      </c>
      <c r="BH288" s="214">
        <f t="shared" si="7"/>
        <v>0</v>
      </c>
      <c r="BI288" s="214">
        <f t="shared" si="8"/>
        <v>0</v>
      </c>
      <c r="BJ288" s="213" t="s">
        <v>121</v>
      </c>
      <c r="BK288" s="214">
        <f t="shared" si="9"/>
        <v>0</v>
      </c>
      <c r="BL288" s="213" t="s">
        <v>120</v>
      </c>
      <c r="BM288" s="212" t="s">
        <v>349</v>
      </c>
    </row>
    <row r="289" spans="1:65" s="211" customFormat="1" ht="21.75" customHeight="1">
      <c r="A289" s="205"/>
      <c r="B289" s="206"/>
      <c r="C289" s="78" t="s">
        <v>350</v>
      </c>
      <c r="D289" s="78" t="s">
        <v>115</v>
      </c>
      <c r="E289" s="79" t="s">
        <v>351</v>
      </c>
      <c r="F289" s="80" t="s">
        <v>352</v>
      </c>
      <c r="G289" s="81" t="s">
        <v>118</v>
      </c>
      <c r="H289" s="82">
        <v>82650</v>
      </c>
      <c r="I289" s="77">
        <v>0</v>
      </c>
      <c r="J289" s="83">
        <f t="shared" si="0"/>
        <v>0</v>
      </c>
      <c r="K289" s="80" t="s">
        <v>119</v>
      </c>
      <c r="L289" s="206"/>
      <c r="M289" s="207" t="s">
        <v>1</v>
      </c>
      <c r="N289" s="208" t="s">
        <v>33</v>
      </c>
      <c r="O289" s="209">
        <v>0</v>
      </c>
      <c r="P289" s="209">
        <f t="shared" si="1"/>
        <v>0</v>
      </c>
      <c r="Q289" s="209">
        <v>0</v>
      </c>
      <c r="R289" s="209">
        <f t="shared" si="2"/>
        <v>0</v>
      </c>
      <c r="S289" s="209">
        <v>0</v>
      </c>
      <c r="T289" s="210">
        <f t="shared" si="3"/>
        <v>0</v>
      </c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R289" s="212" t="s">
        <v>120</v>
      </c>
      <c r="AT289" s="212" t="s">
        <v>115</v>
      </c>
      <c r="AU289" s="212" t="s">
        <v>121</v>
      </c>
      <c r="AY289" s="213" t="s">
        <v>113</v>
      </c>
      <c r="BE289" s="214">
        <f t="shared" si="4"/>
        <v>0</v>
      </c>
      <c r="BF289" s="214">
        <f t="shared" si="5"/>
        <v>0</v>
      </c>
      <c r="BG289" s="214">
        <f t="shared" si="6"/>
        <v>0</v>
      </c>
      <c r="BH289" s="214">
        <f t="shared" si="7"/>
        <v>0</v>
      </c>
      <c r="BI289" s="214">
        <f t="shared" si="8"/>
        <v>0</v>
      </c>
      <c r="BJ289" s="213" t="s">
        <v>121</v>
      </c>
      <c r="BK289" s="214">
        <f t="shared" si="9"/>
        <v>0</v>
      </c>
      <c r="BL289" s="213" t="s">
        <v>120</v>
      </c>
      <c r="BM289" s="212" t="s">
        <v>353</v>
      </c>
    </row>
    <row r="290" spans="1:65" s="211" customFormat="1" ht="21.75" customHeight="1">
      <c r="A290" s="205"/>
      <c r="B290" s="206"/>
      <c r="C290" s="78" t="s">
        <v>354</v>
      </c>
      <c r="D290" s="78" t="s">
        <v>115</v>
      </c>
      <c r="E290" s="79" t="s">
        <v>355</v>
      </c>
      <c r="F290" s="80" t="s">
        <v>356</v>
      </c>
      <c r="G290" s="81" t="s">
        <v>118</v>
      </c>
      <c r="H290" s="82">
        <v>1102</v>
      </c>
      <c r="I290" s="77">
        <v>0</v>
      </c>
      <c r="J290" s="83">
        <f t="shared" si="0"/>
        <v>0</v>
      </c>
      <c r="K290" s="80" t="s">
        <v>119</v>
      </c>
      <c r="L290" s="206"/>
      <c r="M290" s="207" t="s">
        <v>1</v>
      </c>
      <c r="N290" s="208" t="s">
        <v>33</v>
      </c>
      <c r="O290" s="209">
        <v>3.3000000000000002E-2</v>
      </c>
      <c r="P290" s="209">
        <f t="shared" si="1"/>
        <v>36.366</v>
      </c>
      <c r="Q290" s="209">
        <v>0</v>
      </c>
      <c r="R290" s="209">
        <f t="shared" si="2"/>
        <v>0</v>
      </c>
      <c r="S290" s="209">
        <v>0</v>
      </c>
      <c r="T290" s="210">
        <f t="shared" si="3"/>
        <v>0</v>
      </c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R290" s="212" t="s">
        <v>120</v>
      </c>
      <c r="AT290" s="212" t="s">
        <v>115</v>
      </c>
      <c r="AU290" s="212" t="s">
        <v>121</v>
      </c>
      <c r="AY290" s="213" t="s">
        <v>113</v>
      </c>
      <c r="BE290" s="214">
        <f t="shared" si="4"/>
        <v>0</v>
      </c>
      <c r="BF290" s="214">
        <f t="shared" si="5"/>
        <v>0</v>
      </c>
      <c r="BG290" s="214">
        <f t="shared" si="6"/>
        <v>0</v>
      </c>
      <c r="BH290" s="214">
        <f t="shared" si="7"/>
        <v>0</v>
      </c>
      <c r="BI290" s="214">
        <f t="shared" si="8"/>
        <v>0</v>
      </c>
      <c r="BJ290" s="213" t="s">
        <v>121</v>
      </c>
      <c r="BK290" s="214">
        <f t="shared" si="9"/>
        <v>0</v>
      </c>
      <c r="BL290" s="213" t="s">
        <v>120</v>
      </c>
      <c r="BM290" s="212" t="s">
        <v>357</v>
      </c>
    </row>
    <row r="291" spans="1:65" s="211" customFormat="1" ht="24.2" customHeight="1">
      <c r="A291" s="205"/>
      <c r="B291" s="206"/>
      <c r="C291" s="78" t="s">
        <v>358</v>
      </c>
      <c r="D291" s="78" t="s">
        <v>115</v>
      </c>
      <c r="E291" s="79" t="s">
        <v>359</v>
      </c>
      <c r="F291" s="80" t="s">
        <v>360</v>
      </c>
      <c r="G291" s="81" t="s">
        <v>118</v>
      </c>
      <c r="H291" s="82">
        <v>44.4</v>
      </c>
      <c r="I291" s="77">
        <v>0</v>
      </c>
      <c r="J291" s="83">
        <f t="shared" si="0"/>
        <v>0</v>
      </c>
      <c r="K291" s="80" t="s">
        <v>119</v>
      </c>
      <c r="L291" s="206"/>
      <c r="M291" s="207" t="s">
        <v>1</v>
      </c>
      <c r="N291" s="208" t="s">
        <v>33</v>
      </c>
      <c r="O291" s="209">
        <v>0.308</v>
      </c>
      <c r="P291" s="209">
        <f t="shared" si="1"/>
        <v>13.6752</v>
      </c>
      <c r="Q291" s="209">
        <v>4.0000000000000003E-5</v>
      </c>
      <c r="R291" s="209">
        <f t="shared" si="2"/>
        <v>1.776E-3</v>
      </c>
      <c r="S291" s="209">
        <v>0</v>
      </c>
      <c r="T291" s="210">
        <f t="shared" si="3"/>
        <v>0</v>
      </c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R291" s="212" t="s">
        <v>120</v>
      </c>
      <c r="AT291" s="212" t="s">
        <v>115</v>
      </c>
      <c r="AU291" s="212" t="s">
        <v>121</v>
      </c>
      <c r="AY291" s="213" t="s">
        <v>113</v>
      </c>
      <c r="BE291" s="214">
        <f t="shared" si="4"/>
        <v>0</v>
      </c>
      <c r="BF291" s="214">
        <f t="shared" si="5"/>
        <v>0</v>
      </c>
      <c r="BG291" s="214">
        <f t="shared" si="6"/>
        <v>0</v>
      </c>
      <c r="BH291" s="214">
        <f t="shared" si="7"/>
        <v>0</v>
      </c>
      <c r="BI291" s="214">
        <f t="shared" si="8"/>
        <v>0</v>
      </c>
      <c r="BJ291" s="213" t="s">
        <v>121</v>
      </c>
      <c r="BK291" s="214">
        <f t="shared" si="9"/>
        <v>0</v>
      </c>
      <c r="BL291" s="213" t="s">
        <v>120</v>
      </c>
      <c r="BM291" s="212" t="s">
        <v>361</v>
      </c>
    </row>
    <row r="292" spans="1:65" s="211" customFormat="1" ht="21.75" customHeight="1">
      <c r="A292" s="205"/>
      <c r="B292" s="206"/>
      <c r="C292" s="78" t="s">
        <v>362</v>
      </c>
      <c r="D292" s="78" t="s">
        <v>115</v>
      </c>
      <c r="E292" s="79" t="s">
        <v>363</v>
      </c>
      <c r="F292" s="80" t="s">
        <v>364</v>
      </c>
      <c r="G292" s="81" t="s">
        <v>118</v>
      </c>
      <c r="H292" s="82">
        <v>15</v>
      </c>
      <c r="I292" s="77">
        <v>0</v>
      </c>
      <c r="J292" s="83">
        <f t="shared" si="0"/>
        <v>0</v>
      </c>
      <c r="K292" s="80" t="s">
        <v>119</v>
      </c>
      <c r="L292" s="206"/>
      <c r="M292" s="207" t="s">
        <v>1</v>
      </c>
      <c r="N292" s="208" t="s">
        <v>33</v>
      </c>
      <c r="O292" s="209">
        <v>0.499</v>
      </c>
      <c r="P292" s="209">
        <f t="shared" si="1"/>
        <v>7.4850000000000003</v>
      </c>
      <c r="Q292" s="209">
        <v>0</v>
      </c>
      <c r="R292" s="209">
        <f t="shared" si="2"/>
        <v>0</v>
      </c>
      <c r="S292" s="209">
        <v>2.1999999999999999E-2</v>
      </c>
      <c r="T292" s="210">
        <f t="shared" si="3"/>
        <v>0.32999999999999996</v>
      </c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R292" s="212" t="s">
        <v>120</v>
      </c>
      <c r="AT292" s="212" t="s">
        <v>115</v>
      </c>
      <c r="AU292" s="212" t="s">
        <v>121</v>
      </c>
      <c r="AY292" s="213" t="s">
        <v>113</v>
      </c>
      <c r="BE292" s="214">
        <f t="shared" si="4"/>
        <v>0</v>
      </c>
      <c r="BF292" s="214">
        <f t="shared" si="5"/>
        <v>0</v>
      </c>
      <c r="BG292" s="214">
        <f t="shared" si="6"/>
        <v>0</v>
      </c>
      <c r="BH292" s="214">
        <f t="shared" si="7"/>
        <v>0</v>
      </c>
      <c r="BI292" s="214">
        <f t="shared" si="8"/>
        <v>0</v>
      </c>
      <c r="BJ292" s="213" t="s">
        <v>121</v>
      </c>
      <c r="BK292" s="214">
        <f t="shared" si="9"/>
        <v>0</v>
      </c>
      <c r="BL292" s="213" t="s">
        <v>120</v>
      </c>
      <c r="BM292" s="212" t="s">
        <v>365</v>
      </c>
    </row>
    <row r="293" spans="1:65" s="84" customFormat="1">
      <c r="B293" s="215"/>
      <c r="D293" s="85" t="s">
        <v>123</v>
      </c>
      <c r="E293" s="86" t="s">
        <v>1</v>
      </c>
      <c r="F293" s="87" t="s">
        <v>484</v>
      </c>
      <c r="H293" s="86" t="s">
        <v>1</v>
      </c>
      <c r="I293" s="115"/>
      <c r="L293" s="215"/>
      <c r="M293" s="216"/>
      <c r="N293" s="217"/>
      <c r="O293" s="217"/>
      <c r="P293" s="217"/>
      <c r="Q293" s="217"/>
      <c r="R293" s="217"/>
      <c r="S293" s="217"/>
      <c r="T293" s="218"/>
      <c r="AT293" s="86" t="s">
        <v>123</v>
      </c>
      <c r="AU293" s="86" t="s">
        <v>121</v>
      </c>
      <c r="AV293" s="84" t="s">
        <v>75</v>
      </c>
      <c r="AW293" s="84" t="s">
        <v>24</v>
      </c>
      <c r="AX293" s="84" t="s">
        <v>67</v>
      </c>
      <c r="AY293" s="86" t="s">
        <v>113</v>
      </c>
    </row>
    <row r="294" spans="1:65" s="88" customFormat="1">
      <c r="B294" s="219"/>
      <c r="D294" s="85" t="s">
        <v>123</v>
      </c>
      <c r="E294" s="89" t="s">
        <v>1</v>
      </c>
      <c r="F294" s="90">
        <v>15</v>
      </c>
      <c r="H294" s="91">
        <v>15</v>
      </c>
      <c r="I294" s="116"/>
      <c r="L294" s="219"/>
      <c r="M294" s="220"/>
      <c r="N294" s="221"/>
      <c r="O294" s="221"/>
      <c r="P294" s="221"/>
      <c r="Q294" s="221"/>
      <c r="R294" s="221"/>
      <c r="S294" s="221"/>
      <c r="T294" s="222"/>
      <c r="AT294" s="89" t="s">
        <v>123</v>
      </c>
      <c r="AU294" s="89" t="s">
        <v>121</v>
      </c>
      <c r="AV294" s="88" t="s">
        <v>121</v>
      </c>
      <c r="AW294" s="88" t="s">
        <v>24</v>
      </c>
      <c r="AX294" s="88" t="s">
        <v>67</v>
      </c>
      <c r="AY294" s="89" t="s">
        <v>113</v>
      </c>
    </row>
    <row r="295" spans="1:65" s="92" customFormat="1">
      <c r="B295" s="223"/>
      <c r="D295" s="85" t="s">
        <v>123</v>
      </c>
      <c r="E295" s="93" t="s">
        <v>1</v>
      </c>
      <c r="F295" s="94" t="s">
        <v>125</v>
      </c>
      <c r="H295" s="95">
        <v>15</v>
      </c>
      <c r="I295" s="1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93" t="s">
        <v>123</v>
      </c>
      <c r="AU295" s="93" t="s">
        <v>121</v>
      </c>
      <c r="AV295" s="92" t="s">
        <v>120</v>
      </c>
      <c r="AW295" s="92" t="s">
        <v>24</v>
      </c>
      <c r="AX295" s="92" t="s">
        <v>67</v>
      </c>
      <c r="AY295" s="93" t="s">
        <v>113</v>
      </c>
    </row>
    <row r="296" spans="1:65" s="211" customFormat="1" ht="24.2" customHeight="1">
      <c r="A296" s="205"/>
      <c r="B296" s="206"/>
      <c r="C296" s="78" t="s">
        <v>366</v>
      </c>
      <c r="D296" s="78" t="s">
        <v>115</v>
      </c>
      <c r="E296" s="79" t="s">
        <v>367</v>
      </c>
      <c r="F296" s="80" t="s">
        <v>368</v>
      </c>
      <c r="G296" s="81" t="s">
        <v>118</v>
      </c>
      <c r="H296" s="82">
        <v>12</v>
      </c>
      <c r="I296" s="77">
        <v>0</v>
      </c>
      <c r="J296" s="83">
        <f>ROUND(I296*H296,2)</f>
        <v>0</v>
      </c>
      <c r="K296" s="80" t="s">
        <v>119</v>
      </c>
      <c r="L296" s="206"/>
      <c r="M296" s="207" t="s">
        <v>1</v>
      </c>
      <c r="N296" s="208" t="s">
        <v>33</v>
      </c>
      <c r="O296" s="209">
        <v>1.05</v>
      </c>
      <c r="P296" s="209">
        <f>O296*H296</f>
        <v>12.600000000000001</v>
      </c>
      <c r="Q296" s="209">
        <v>2.0140000000000002E-2</v>
      </c>
      <c r="R296" s="209">
        <f>Q296*H296</f>
        <v>0.24168000000000001</v>
      </c>
      <c r="S296" s="209">
        <v>0</v>
      </c>
      <c r="T296" s="210">
        <f>S296*H296</f>
        <v>0</v>
      </c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R296" s="212" t="s">
        <v>120</v>
      </c>
      <c r="AT296" s="212" t="s">
        <v>115</v>
      </c>
      <c r="AU296" s="212" t="s">
        <v>121</v>
      </c>
      <c r="AY296" s="213" t="s">
        <v>113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213" t="s">
        <v>121</v>
      </c>
      <c r="BK296" s="214">
        <f>ROUND(I296*H296,2)</f>
        <v>0</v>
      </c>
      <c r="BL296" s="213" t="s">
        <v>120</v>
      </c>
      <c r="BM296" s="212" t="s">
        <v>369</v>
      </c>
    </row>
    <row r="297" spans="1:65" s="192" customFormat="1" ht="22.9" customHeight="1">
      <c r="B297" s="193"/>
      <c r="D297" s="194" t="s">
        <v>66</v>
      </c>
      <c r="E297" s="203" t="s">
        <v>370</v>
      </c>
      <c r="F297" s="203" t="s">
        <v>371</v>
      </c>
      <c r="I297" s="96"/>
      <c r="J297" s="204">
        <f>BK297</f>
        <v>0</v>
      </c>
      <c r="L297" s="193"/>
      <c r="M297" s="197"/>
      <c r="N297" s="198"/>
      <c r="O297" s="198"/>
      <c r="P297" s="199">
        <f>SUM(P298:P302)</f>
        <v>5.182875000000001</v>
      </c>
      <c r="Q297" s="198"/>
      <c r="R297" s="199">
        <f>SUM(R298:R302)</f>
        <v>0</v>
      </c>
      <c r="S297" s="198"/>
      <c r="T297" s="200">
        <f>SUM(T298:T302)</f>
        <v>0</v>
      </c>
      <c r="AR297" s="194" t="s">
        <v>75</v>
      </c>
      <c r="AT297" s="201" t="s">
        <v>66</v>
      </c>
      <c r="AU297" s="201" t="s">
        <v>75</v>
      </c>
      <c r="AY297" s="194" t="s">
        <v>113</v>
      </c>
      <c r="BK297" s="202">
        <f>SUM(BK298:BK302)</f>
        <v>0</v>
      </c>
    </row>
    <row r="298" spans="1:65" s="211" customFormat="1" ht="33" customHeight="1">
      <c r="A298" s="205"/>
      <c r="B298" s="206"/>
      <c r="C298" s="78" t="s">
        <v>372</v>
      </c>
      <c r="D298" s="78" t="s">
        <v>115</v>
      </c>
      <c r="E298" s="79" t="s">
        <v>373</v>
      </c>
      <c r="F298" s="80" t="s">
        <v>374</v>
      </c>
      <c r="G298" s="81" t="s">
        <v>135</v>
      </c>
      <c r="H298" s="82">
        <v>2.125</v>
      </c>
      <c r="I298" s="77">
        <v>0</v>
      </c>
      <c r="J298" s="83">
        <f>ROUND(I298*H298,2)</f>
        <v>0</v>
      </c>
      <c r="K298" s="80" t="s">
        <v>119</v>
      </c>
      <c r="L298" s="206"/>
      <c r="M298" s="207" t="s">
        <v>1</v>
      </c>
      <c r="N298" s="208" t="s">
        <v>33</v>
      </c>
      <c r="O298" s="209">
        <v>2.2000000000000002</v>
      </c>
      <c r="P298" s="209">
        <f>O298*H298</f>
        <v>4.6750000000000007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R298" s="212" t="s">
        <v>120</v>
      </c>
      <c r="AT298" s="212" t="s">
        <v>115</v>
      </c>
      <c r="AU298" s="212" t="s">
        <v>121</v>
      </c>
      <c r="AY298" s="213" t="s">
        <v>113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13" t="s">
        <v>121</v>
      </c>
      <c r="BK298" s="214">
        <f>ROUND(I298*H298,2)</f>
        <v>0</v>
      </c>
      <c r="BL298" s="213" t="s">
        <v>120</v>
      </c>
      <c r="BM298" s="212" t="s">
        <v>375</v>
      </c>
    </row>
    <row r="299" spans="1:65" s="211" customFormat="1" ht="24.2" customHeight="1">
      <c r="A299" s="205"/>
      <c r="B299" s="206"/>
      <c r="C299" s="78" t="s">
        <v>376</v>
      </c>
      <c r="D299" s="78" t="s">
        <v>115</v>
      </c>
      <c r="E299" s="79" t="s">
        <v>377</v>
      </c>
      <c r="F299" s="80" t="s">
        <v>378</v>
      </c>
      <c r="G299" s="81" t="s">
        <v>135</v>
      </c>
      <c r="H299" s="82">
        <v>2.125</v>
      </c>
      <c r="I299" s="77">
        <v>0</v>
      </c>
      <c r="J299" s="83">
        <f>ROUND(I299*H299,2)</f>
        <v>0</v>
      </c>
      <c r="K299" s="80" t="s">
        <v>119</v>
      </c>
      <c r="L299" s="206"/>
      <c r="M299" s="207" t="s">
        <v>1</v>
      </c>
      <c r="N299" s="208" t="s">
        <v>33</v>
      </c>
      <c r="O299" s="209">
        <v>0.125</v>
      </c>
      <c r="P299" s="209">
        <f>O299*H299</f>
        <v>0.265625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R299" s="212" t="s">
        <v>120</v>
      </c>
      <c r="AT299" s="212" t="s">
        <v>115</v>
      </c>
      <c r="AU299" s="212" t="s">
        <v>121</v>
      </c>
      <c r="AY299" s="213" t="s">
        <v>113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213" t="s">
        <v>121</v>
      </c>
      <c r="BK299" s="214">
        <f>ROUND(I299*H299,2)</f>
        <v>0</v>
      </c>
      <c r="BL299" s="213" t="s">
        <v>120</v>
      </c>
      <c r="BM299" s="212" t="s">
        <v>379</v>
      </c>
    </row>
    <row r="300" spans="1:65" s="211" customFormat="1" ht="24.2" customHeight="1">
      <c r="A300" s="205"/>
      <c r="B300" s="206"/>
      <c r="C300" s="78" t="s">
        <v>380</v>
      </c>
      <c r="D300" s="78" t="s">
        <v>115</v>
      </c>
      <c r="E300" s="79" t="s">
        <v>381</v>
      </c>
      <c r="F300" s="80" t="s">
        <v>382</v>
      </c>
      <c r="G300" s="81" t="s">
        <v>135</v>
      </c>
      <c r="H300" s="82">
        <v>40.375</v>
      </c>
      <c r="I300" s="77">
        <v>0</v>
      </c>
      <c r="J300" s="83">
        <f>ROUND(I300*H300,2)</f>
        <v>0</v>
      </c>
      <c r="K300" s="80" t="s">
        <v>119</v>
      </c>
      <c r="L300" s="206"/>
      <c r="M300" s="207" t="s">
        <v>1</v>
      </c>
      <c r="N300" s="208" t="s">
        <v>33</v>
      </c>
      <c r="O300" s="209">
        <v>6.0000000000000001E-3</v>
      </c>
      <c r="P300" s="209">
        <f>O300*H300</f>
        <v>0.24224999999999999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R300" s="212" t="s">
        <v>120</v>
      </c>
      <c r="AT300" s="212" t="s">
        <v>115</v>
      </c>
      <c r="AU300" s="212" t="s">
        <v>121</v>
      </c>
      <c r="AY300" s="213" t="s">
        <v>113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13" t="s">
        <v>121</v>
      </c>
      <c r="BK300" s="214">
        <f>ROUND(I300*H300,2)</f>
        <v>0</v>
      </c>
      <c r="BL300" s="213" t="s">
        <v>120</v>
      </c>
      <c r="BM300" s="212" t="s">
        <v>383</v>
      </c>
    </row>
    <row r="301" spans="1:65" s="88" customFormat="1">
      <c r="B301" s="219"/>
      <c r="D301" s="85" t="s">
        <v>123</v>
      </c>
      <c r="F301" s="90" t="s">
        <v>523</v>
      </c>
      <c r="H301" s="91">
        <v>40.375</v>
      </c>
      <c r="I301" s="116"/>
      <c r="L301" s="219"/>
      <c r="M301" s="220"/>
      <c r="N301" s="221"/>
      <c r="O301" s="221"/>
      <c r="P301" s="221"/>
      <c r="Q301" s="221"/>
      <c r="R301" s="221"/>
      <c r="S301" s="221"/>
      <c r="T301" s="222"/>
      <c r="AT301" s="89" t="s">
        <v>123</v>
      </c>
      <c r="AU301" s="89" t="s">
        <v>121</v>
      </c>
      <c r="AV301" s="88" t="s">
        <v>121</v>
      </c>
      <c r="AW301" s="88" t="s">
        <v>3</v>
      </c>
      <c r="AX301" s="88" t="s">
        <v>75</v>
      </c>
      <c r="AY301" s="89" t="s">
        <v>113</v>
      </c>
    </row>
    <row r="302" spans="1:65" s="211" customFormat="1" ht="33" customHeight="1">
      <c r="A302" s="205"/>
      <c r="B302" s="206"/>
      <c r="C302" s="78" t="s">
        <v>384</v>
      </c>
      <c r="D302" s="78" t="s">
        <v>115</v>
      </c>
      <c r="E302" s="79" t="s">
        <v>385</v>
      </c>
      <c r="F302" s="80" t="s">
        <v>386</v>
      </c>
      <c r="G302" s="81" t="s">
        <v>135</v>
      </c>
      <c r="H302" s="82">
        <v>2.125</v>
      </c>
      <c r="I302" s="77">
        <v>0</v>
      </c>
      <c r="J302" s="83">
        <f>ROUND(I302*H302,2)</f>
        <v>0</v>
      </c>
      <c r="K302" s="80" t="s">
        <v>119</v>
      </c>
      <c r="L302" s="206"/>
      <c r="M302" s="207" t="s">
        <v>1</v>
      </c>
      <c r="N302" s="208" t="s">
        <v>33</v>
      </c>
      <c r="O302" s="209">
        <v>0</v>
      </c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R302" s="212" t="s">
        <v>120</v>
      </c>
      <c r="AT302" s="212" t="s">
        <v>115</v>
      </c>
      <c r="AU302" s="212" t="s">
        <v>121</v>
      </c>
      <c r="AY302" s="213" t="s">
        <v>113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213" t="s">
        <v>121</v>
      </c>
      <c r="BK302" s="214">
        <f>ROUND(I302*H302,2)</f>
        <v>0</v>
      </c>
      <c r="BL302" s="213" t="s">
        <v>120</v>
      </c>
      <c r="BM302" s="212" t="s">
        <v>387</v>
      </c>
    </row>
    <row r="303" spans="1:65" s="192" customFormat="1" ht="22.9" customHeight="1">
      <c r="B303" s="193"/>
      <c r="D303" s="194" t="s">
        <v>66</v>
      </c>
      <c r="E303" s="203" t="s">
        <v>388</v>
      </c>
      <c r="F303" s="203" t="s">
        <v>389</v>
      </c>
      <c r="I303" s="96"/>
      <c r="J303" s="204">
        <f>BK303</f>
        <v>0</v>
      </c>
      <c r="L303" s="193"/>
      <c r="M303" s="197"/>
      <c r="N303" s="198"/>
      <c r="O303" s="198"/>
      <c r="P303" s="199">
        <f>P304</f>
        <v>13.343450000000001</v>
      </c>
      <c r="Q303" s="198"/>
      <c r="R303" s="199">
        <f>R304</f>
        <v>0</v>
      </c>
      <c r="S303" s="198"/>
      <c r="T303" s="200">
        <f>T304</f>
        <v>0</v>
      </c>
      <c r="AR303" s="194" t="s">
        <v>75</v>
      </c>
      <c r="AT303" s="201" t="s">
        <v>66</v>
      </c>
      <c r="AU303" s="201" t="s">
        <v>75</v>
      </c>
      <c r="AY303" s="194" t="s">
        <v>113</v>
      </c>
      <c r="BK303" s="202">
        <f>BK304</f>
        <v>0</v>
      </c>
    </row>
    <row r="304" spans="1:65" s="211" customFormat="1" ht="21.75" customHeight="1">
      <c r="A304" s="205"/>
      <c r="B304" s="206"/>
      <c r="C304" s="78" t="s">
        <v>390</v>
      </c>
      <c r="D304" s="78" t="s">
        <v>115</v>
      </c>
      <c r="E304" s="79" t="s">
        <v>391</v>
      </c>
      <c r="F304" s="80" t="s">
        <v>392</v>
      </c>
      <c r="G304" s="81" t="s">
        <v>135</v>
      </c>
      <c r="H304" s="82">
        <v>32.545000000000002</v>
      </c>
      <c r="I304" s="77">
        <v>0</v>
      </c>
      <c r="J304" s="83">
        <f>ROUND(I304*H304,2)</f>
        <v>0</v>
      </c>
      <c r="K304" s="80" t="s">
        <v>119</v>
      </c>
      <c r="L304" s="206"/>
      <c r="M304" s="207" t="s">
        <v>1</v>
      </c>
      <c r="N304" s="208" t="s">
        <v>33</v>
      </c>
      <c r="O304" s="209">
        <v>0.41</v>
      </c>
      <c r="P304" s="209">
        <f>O304*H304</f>
        <v>13.343450000000001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R304" s="212" t="s">
        <v>120</v>
      </c>
      <c r="AT304" s="212" t="s">
        <v>115</v>
      </c>
      <c r="AU304" s="212" t="s">
        <v>121</v>
      </c>
      <c r="AY304" s="213" t="s">
        <v>113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213" t="s">
        <v>121</v>
      </c>
      <c r="BK304" s="214">
        <f>ROUND(I304*H304,2)</f>
        <v>0</v>
      </c>
      <c r="BL304" s="213" t="s">
        <v>120</v>
      </c>
      <c r="BM304" s="212" t="s">
        <v>393</v>
      </c>
    </row>
    <row r="305" spans="1:65" s="192" customFormat="1" ht="25.9" customHeight="1">
      <c r="B305" s="193"/>
      <c r="D305" s="194" t="s">
        <v>66</v>
      </c>
      <c r="E305" s="195" t="s">
        <v>394</v>
      </c>
      <c r="F305" s="195" t="s">
        <v>395</v>
      </c>
      <c r="I305" s="96"/>
      <c r="J305" s="196">
        <f>BK305</f>
        <v>0</v>
      </c>
      <c r="L305" s="193"/>
      <c r="M305" s="197"/>
      <c r="N305" s="198"/>
      <c r="O305" s="198"/>
      <c r="P305" s="199">
        <f>P306+P309+P320+P323</f>
        <v>44.922341000000003</v>
      </c>
      <c r="Q305" s="198"/>
      <c r="R305" s="199">
        <f>R306+R309+R320+R323</f>
        <v>0.27122760000000001</v>
      </c>
      <c r="S305" s="198"/>
      <c r="T305" s="200">
        <f>T306+T309+T320+T323</f>
        <v>3.4068000000000001E-2</v>
      </c>
      <c r="AR305" s="194" t="s">
        <v>121</v>
      </c>
      <c r="AT305" s="201" t="s">
        <v>66</v>
      </c>
      <c r="AU305" s="201" t="s">
        <v>67</v>
      </c>
      <c r="AY305" s="194" t="s">
        <v>113</v>
      </c>
      <c r="BK305" s="202">
        <f>BK306+BK309+BK320+BK323</f>
        <v>0</v>
      </c>
    </row>
    <row r="306" spans="1:65" s="192" customFormat="1" ht="22.9" customHeight="1">
      <c r="B306" s="193"/>
      <c r="D306" s="194" t="s">
        <v>66</v>
      </c>
      <c r="E306" s="203" t="s">
        <v>396</v>
      </c>
      <c r="F306" s="203" t="s">
        <v>397</v>
      </c>
      <c r="I306" s="96"/>
      <c r="J306" s="204">
        <f>BK306</f>
        <v>0</v>
      </c>
      <c r="L306" s="193"/>
      <c r="M306" s="197"/>
      <c r="N306" s="198"/>
      <c r="O306" s="198"/>
      <c r="P306" s="199">
        <f>SUM(P307:P308)</f>
        <v>11.619828</v>
      </c>
      <c r="Q306" s="198"/>
      <c r="R306" s="199">
        <f>SUM(R307:R308)</f>
        <v>6.2640000000000001E-2</v>
      </c>
      <c r="S306" s="198"/>
      <c r="T306" s="200">
        <f>SUM(T307:T308)</f>
        <v>0</v>
      </c>
      <c r="AR306" s="194" t="s">
        <v>121</v>
      </c>
      <c r="AT306" s="201" t="s">
        <v>66</v>
      </c>
      <c r="AU306" s="201" t="s">
        <v>75</v>
      </c>
      <c r="AY306" s="194" t="s">
        <v>113</v>
      </c>
      <c r="BK306" s="202">
        <f>SUM(BK307:BK308)</f>
        <v>0</v>
      </c>
    </row>
    <row r="307" spans="1:65" s="211" customFormat="1" ht="37.9" customHeight="1">
      <c r="A307" s="205"/>
      <c r="B307" s="206"/>
      <c r="C307" s="78" t="s">
        <v>398</v>
      </c>
      <c r="D307" s="78" t="s">
        <v>115</v>
      </c>
      <c r="E307" s="79" t="s">
        <v>399</v>
      </c>
      <c r="F307" s="80" t="s">
        <v>400</v>
      </c>
      <c r="G307" s="81" t="s">
        <v>191</v>
      </c>
      <c r="H307" s="82">
        <v>104.4</v>
      </c>
      <c r="I307" s="77">
        <v>0</v>
      </c>
      <c r="J307" s="83">
        <f>ROUND(I307*H307,2)</f>
        <v>0</v>
      </c>
      <c r="K307" s="80" t="s">
        <v>119</v>
      </c>
      <c r="L307" s="206"/>
      <c r="M307" s="207" t="s">
        <v>1</v>
      </c>
      <c r="N307" s="208" t="s">
        <v>33</v>
      </c>
      <c r="O307" s="209">
        <v>0.11</v>
      </c>
      <c r="P307" s="209">
        <f>O307*H307</f>
        <v>11.484</v>
      </c>
      <c r="Q307" s="209">
        <v>5.9999999999999995E-4</v>
      </c>
      <c r="R307" s="209">
        <f>Q307*H307</f>
        <v>6.2640000000000001E-2</v>
      </c>
      <c r="S307" s="209">
        <v>0</v>
      </c>
      <c r="T307" s="210">
        <f>S307*H307</f>
        <v>0</v>
      </c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R307" s="212" t="s">
        <v>187</v>
      </c>
      <c r="AT307" s="212" t="s">
        <v>115</v>
      </c>
      <c r="AU307" s="212" t="s">
        <v>121</v>
      </c>
      <c r="AY307" s="213" t="s">
        <v>113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213" t="s">
        <v>121</v>
      </c>
      <c r="BK307" s="214">
        <f>ROUND(I307*H307,2)</f>
        <v>0</v>
      </c>
      <c r="BL307" s="213" t="s">
        <v>187</v>
      </c>
      <c r="BM307" s="212" t="s">
        <v>401</v>
      </c>
    </row>
    <row r="308" spans="1:65" s="211" customFormat="1" ht="24.2" customHeight="1">
      <c r="A308" s="205"/>
      <c r="B308" s="206"/>
      <c r="C308" s="78" t="s">
        <v>402</v>
      </c>
      <c r="D308" s="78" t="s">
        <v>115</v>
      </c>
      <c r="E308" s="79" t="s">
        <v>403</v>
      </c>
      <c r="F308" s="80" t="s">
        <v>404</v>
      </c>
      <c r="G308" s="81" t="s">
        <v>135</v>
      </c>
      <c r="H308" s="82">
        <v>7.6999999999999999E-2</v>
      </c>
      <c r="I308" s="77">
        <v>0</v>
      </c>
      <c r="J308" s="83">
        <f>ROUND(I308*H308,2)</f>
        <v>0</v>
      </c>
      <c r="K308" s="80" t="s">
        <v>119</v>
      </c>
      <c r="L308" s="206"/>
      <c r="M308" s="207" t="s">
        <v>1</v>
      </c>
      <c r="N308" s="208" t="s">
        <v>33</v>
      </c>
      <c r="O308" s="209">
        <v>1.764</v>
      </c>
      <c r="P308" s="209">
        <f>O308*H308</f>
        <v>0.135828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R308" s="212" t="s">
        <v>187</v>
      </c>
      <c r="AT308" s="212" t="s">
        <v>115</v>
      </c>
      <c r="AU308" s="212" t="s">
        <v>121</v>
      </c>
      <c r="AY308" s="213" t="s">
        <v>113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13" t="s">
        <v>121</v>
      </c>
      <c r="BK308" s="214">
        <f>ROUND(I308*H308,2)</f>
        <v>0</v>
      </c>
      <c r="BL308" s="213" t="s">
        <v>187</v>
      </c>
      <c r="BM308" s="212" t="s">
        <v>405</v>
      </c>
    </row>
    <row r="309" spans="1:65" s="192" customFormat="1" ht="22.9" customHeight="1">
      <c r="B309" s="193"/>
      <c r="D309" s="194" t="s">
        <v>66</v>
      </c>
      <c r="E309" s="203" t="s">
        <v>406</v>
      </c>
      <c r="F309" s="203" t="s">
        <v>407</v>
      </c>
      <c r="I309" s="96"/>
      <c r="J309" s="204">
        <f>BK309</f>
        <v>0</v>
      </c>
      <c r="L309" s="193"/>
      <c r="M309" s="197"/>
      <c r="N309" s="198"/>
      <c r="O309" s="198"/>
      <c r="P309" s="199">
        <f>SUM(P310:P319)</f>
        <v>33.127513000000008</v>
      </c>
      <c r="Q309" s="198"/>
      <c r="R309" s="199">
        <f>SUM(R310:R319)</f>
        <v>0.20858760000000001</v>
      </c>
      <c r="S309" s="198"/>
      <c r="T309" s="200">
        <f>SUM(T310:T319)</f>
        <v>3.4068000000000001E-2</v>
      </c>
      <c r="AR309" s="194" t="s">
        <v>121</v>
      </c>
      <c r="AT309" s="201" t="s">
        <v>66</v>
      </c>
      <c r="AU309" s="201" t="s">
        <v>75</v>
      </c>
      <c r="AY309" s="194" t="s">
        <v>113</v>
      </c>
      <c r="BK309" s="202">
        <f>SUM(BK310:BK319)</f>
        <v>0</v>
      </c>
    </row>
    <row r="310" spans="1:65" s="211" customFormat="1" ht="16.5" customHeight="1">
      <c r="A310" s="205"/>
      <c r="B310" s="206"/>
      <c r="C310" s="78" t="s">
        <v>408</v>
      </c>
      <c r="D310" s="78" t="s">
        <v>115</v>
      </c>
      <c r="E310" s="79" t="s">
        <v>409</v>
      </c>
      <c r="F310" s="80" t="s">
        <v>410</v>
      </c>
      <c r="G310" s="81" t="s">
        <v>191</v>
      </c>
      <c r="H310" s="82">
        <v>20.399999999999999</v>
      </c>
      <c r="I310" s="77">
        <v>0</v>
      </c>
      <c r="J310" s="83">
        <f>ROUND(I310*H310,2)</f>
        <v>0</v>
      </c>
      <c r="K310" s="80" t="s">
        <v>119</v>
      </c>
      <c r="L310" s="206"/>
      <c r="M310" s="207" t="s">
        <v>1</v>
      </c>
      <c r="N310" s="208" t="s">
        <v>33</v>
      </c>
      <c r="O310" s="209">
        <v>0.19500000000000001</v>
      </c>
      <c r="P310" s="209">
        <f>O310*H310</f>
        <v>3.9779999999999998</v>
      </c>
      <c r="Q310" s="209">
        <v>0</v>
      </c>
      <c r="R310" s="209">
        <f>Q310*H310</f>
        <v>0</v>
      </c>
      <c r="S310" s="209">
        <v>1.67E-3</v>
      </c>
      <c r="T310" s="210">
        <f>S310*H310</f>
        <v>3.4068000000000001E-2</v>
      </c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R310" s="212" t="s">
        <v>187</v>
      </c>
      <c r="AT310" s="212" t="s">
        <v>115</v>
      </c>
      <c r="AU310" s="212" t="s">
        <v>121</v>
      </c>
      <c r="AY310" s="213" t="s">
        <v>113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213" t="s">
        <v>121</v>
      </c>
      <c r="BK310" s="214">
        <f>ROUND(I310*H310,2)</f>
        <v>0</v>
      </c>
      <c r="BL310" s="213" t="s">
        <v>187</v>
      </c>
      <c r="BM310" s="212" t="s">
        <v>411</v>
      </c>
    </row>
    <row r="311" spans="1:65" s="88" customFormat="1">
      <c r="B311" s="219"/>
      <c r="D311" s="85" t="s">
        <v>123</v>
      </c>
      <c r="E311" s="89" t="s">
        <v>1</v>
      </c>
      <c r="F311" s="90" t="s">
        <v>487</v>
      </c>
      <c r="H311" s="91">
        <v>20.399999999999999</v>
      </c>
      <c r="I311" s="116"/>
      <c r="L311" s="219"/>
      <c r="M311" s="220"/>
      <c r="N311" s="221"/>
      <c r="O311" s="221"/>
      <c r="P311" s="221"/>
      <c r="Q311" s="221"/>
      <c r="R311" s="221"/>
      <c r="S311" s="221"/>
      <c r="T311" s="222"/>
      <c r="AT311" s="89" t="s">
        <v>123</v>
      </c>
      <c r="AU311" s="89" t="s">
        <v>121</v>
      </c>
      <c r="AV311" s="88" t="s">
        <v>121</v>
      </c>
      <c r="AW311" s="88" t="s">
        <v>24</v>
      </c>
      <c r="AX311" s="88" t="s">
        <v>67</v>
      </c>
      <c r="AY311" s="89" t="s">
        <v>113</v>
      </c>
    </row>
    <row r="312" spans="1:65" s="92" customFormat="1">
      <c r="B312" s="223"/>
      <c r="D312" s="85" t="s">
        <v>123</v>
      </c>
      <c r="E312" s="93" t="s">
        <v>1</v>
      </c>
      <c r="F312" s="94" t="s">
        <v>125</v>
      </c>
      <c r="H312" s="95">
        <v>20.399999999999999</v>
      </c>
      <c r="I312" s="1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93" t="s">
        <v>123</v>
      </c>
      <c r="AU312" s="93" t="s">
        <v>121</v>
      </c>
      <c r="AV312" s="92" t="s">
        <v>120</v>
      </c>
      <c r="AW312" s="92" t="s">
        <v>24</v>
      </c>
      <c r="AX312" s="92" t="s">
        <v>75</v>
      </c>
      <c r="AY312" s="93" t="s">
        <v>113</v>
      </c>
    </row>
    <row r="313" spans="1:65" s="211" customFormat="1" ht="33" customHeight="1">
      <c r="A313" s="205"/>
      <c r="B313" s="206"/>
      <c r="C313" s="78" t="s">
        <v>412</v>
      </c>
      <c r="D313" s="78" t="s">
        <v>115</v>
      </c>
      <c r="E313" s="79" t="s">
        <v>413</v>
      </c>
      <c r="F313" s="80" t="s">
        <v>414</v>
      </c>
      <c r="G313" s="81" t="s">
        <v>191</v>
      </c>
      <c r="H313" s="82">
        <v>32</v>
      </c>
      <c r="I313" s="77">
        <v>0</v>
      </c>
      <c r="J313" s="83">
        <f>ROUND(I313*H313,2)</f>
        <v>0</v>
      </c>
      <c r="K313" s="80" t="s">
        <v>119</v>
      </c>
      <c r="L313" s="206"/>
      <c r="M313" s="207" t="s">
        <v>1</v>
      </c>
      <c r="N313" s="208" t="s">
        <v>33</v>
      </c>
      <c r="O313" s="209">
        <v>0.625</v>
      </c>
      <c r="P313" s="209">
        <f>O313*H313</f>
        <v>20</v>
      </c>
      <c r="Q313" s="209">
        <v>3.5100000000000001E-3</v>
      </c>
      <c r="R313" s="209">
        <f>Q313*H313</f>
        <v>0.11232</v>
      </c>
      <c r="S313" s="209">
        <v>0</v>
      </c>
      <c r="T313" s="210">
        <f>S313*H313</f>
        <v>0</v>
      </c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R313" s="212" t="s">
        <v>187</v>
      </c>
      <c r="AT313" s="212" t="s">
        <v>115</v>
      </c>
      <c r="AU313" s="212" t="s">
        <v>121</v>
      </c>
      <c r="AY313" s="213" t="s">
        <v>113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213" t="s">
        <v>121</v>
      </c>
      <c r="BK313" s="214">
        <f>ROUND(I313*H313,2)</f>
        <v>0</v>
      </c>
      <c r="BL313" s="213" t="s">
        <v>187</v>
      </c>
      <c r="BM313" s="212" t="s">
        <v>415</v>
      </c>
    </row>
    <row r="314" spans="1:65" s="84" customFormat="1">
      <c r="B314" s="215"/>
      <c r="D314" s="85" t="s">
        <v>123</v>
      </c>
      <c r="E314" s="86" t="s">
        <v>1</v>
      </c>
      <c r="F314" s="87" t="s">
        <v>416</v>
      </c>
      <c r="H314" s="86" t="s">
        <v>1</v>
      </c>
      <c r="I314" s="115"/>
      <c r="L314" s="215"/>
      <c r="M314" s="216"/>
      <c r="N314" s="217"/>
      <c r="O314" s="217"/>
      <c r="P314" s="217"/>
      <c r="Q314" s="217"/>
      <c r="R314" s="217"/>
      <c r="S314" s="217"/>
      <c r="T314" s="218"/>
      <c r="AT314" s="86" t="s">
        <v>123</v>
      </c>
      <c r="AU314" s="86" t="s">
        <v>121</v>
      </c>
      <c r="AV314" s="84" t="s">
        <v>75</v>
      </c>
      <c r="AW314" s="84" t="s">
        <v>24</v>
      </c>
      <c r="AX314" s="84" t="s">
        <v>67</v>
      </c>
      <c r="AY314" s="86" t="s">
        <v>113</v>
      </c>
    </row>
    <row r="315" spans="1:65" s="88" customFormat="1">
      <c r="B315" s="219"/>
      <c r="D315" s="85" t="s">
        <v>123</v>
      </c>
      <c r="E315" s="89" t="s">
        <v>1</v>
      </c>
      <c r="F315" s="90" t="s">
        <v>488</v>
      </c>
      <c r="H315" s="91">
        <v>32</v>
      </c>
      <c r="I315" s="116"/>
      <c r="L315" s="219"/>
      <c r="M315" s="220"/>
      <c r="N315" s="221"/>
      <c r="O315" s="221"/>
      <c r="P315" s="221"/>
      <c r="Q315" s="221"/>
      <c r="R315" s="221"/>
      <c r="S315" s="221"/>
      <c r="T315" s="222"/>
      <c r="AT315" s="89" t="s">
        <v>123</v>
      </c>
      <c r="AU315" s="89" t="s">
        <v>121</v>
      </c>
      <c r="AV315" s="88" t="s">
        <v>121</v>
      </c>
      <c r="AW315" s="88" t="s">
        <v>24</v>
      </c>
      <c r="AX315" s="88" t="s">
        <v>67</v>
      </c>
      <c r="AY315" s="89" t="s">
        <v>113</v>
      </c>
    </row>
    <row r="316" spans="1:65" s="92" customFormat="1">
      <c r="B316" s="223"/>
      <c r="D316" s="85" t="s">
        <v>123</v>
      </c>
      <c r="E316" s="93" t="s">
        <v>1</v>
      </c>
      <c r="F316" s="94" t="s">
        <v>125</v>
      </c>
      <c r="H316" s="95">
        <v>32</v>
      </c>
      <c r="I316" s="1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93" t="s">
        <v>123</v>
      </c>
      <c r="AU316" s="93" t="s">
        <v>121</v>
      </c>
      <c r="AV316" s="92" t="s">
        <v>120</v>
      </c>
      <c r="AW316" s="92" t="s">
        <v>24</v>
      </c>
      <c r="AX316" s="92" t="s">
        <v>75</v>
      </c>
      <c r="AY316" s="93" t="s">
        <v>113</v>
      </c>
    </row>
    <row r="317" spans="1:65" s="211" customFormat="1" ht="24.2" customHeight="1">
      <c r="A317" s="205"/>
      <c r="B317" s="206"/>
      <c r="C317" s="78" t="s">
        <v>417</v>
      </c>
      <c r="D317" s="78" t="s">
        <v>115</v>
      </c>
      <c r="E317" s="79" t="s">
        <v>418</v>
      </c>
      <c r="F317" s="80" t="s">
        <v>419</v>
      </c>
      <c r="G317" s="81" t="s">
        <v>191</v>
      </c>
      <c r="H317" s="82">
        <v>22.44</v>
      </c>
      <c r="I317" s="77">
        <v>0</v>
      </c>
      <c r="J317" s="83">
        <f>ROUND(I317*H317,2)</f>
        <v>0</v>
      </c>
      <c r="K317" s="80" t="s">
        <v>119</v>
      </c>
      <c r="L317" s="206"/>
      <c r="M317" s="207" t="s">
        <v>1</v>
      </c>
      <c r="N317" s="208" t="s">
        <v>33</v>
      </c>
      <c r="O317" s="209">
        <v>0.36299999999999999</v>
      </c>
      <c r="P317" s="209">
        <f>O317*H317</f>
        <v>8.1457200000000007</v>
      </c>
      <c r="Q317" s="209">
        <v>4.2900000000000004E-3</v>
      </c>
      <c r="R317" s="209">
        <f>Q317*H317</f>
        <v>9.6267600000000009E-2</v>
      </c>
      <c r="S317" s="209">
        <v>0</v>
      </c>
      <c r="T317" s="210">
        <f>S317*H317</f>
        <v>0</v>
      </c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R317" s="212" t="s">
        <v>187</v>
      </c>
      <c r="AT317" s="212" t="s">
        <v>115</v>
      </c>
      <c r="AU317" s="212" t="s">
        <v>121</v>
      </c>
      <c r="AY317" s="213" t="s">
        <v>113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213" t="s">
        <v>121</v>
      </c>
      <c r="BK317" s="214">
        <f>ROUND(I317*H317,2)</f>
        <v>0</v>
      </c>
      <c r="BL317" s="213" t="s">
        <v>187</v>
      </c>
      <c r="BM317" s="212" t="s">
        <v>420</v>
      </c>
    </row>
    <row r="318" spans="1:65" s="88" customFormat="1">
      <c r="B318" s="219"/>
      <c r="D318" s="85" t="s">
        <v>123</v>
      </c>
      <c r="E318" s="89" t="s">
        <v>1</v>
      </c>
      <c r="F318" s="90" t="s">
        <v>489</v>
      </c>
      <c r="H318" s="91">
        <v>22.44</v>
      </c>
      <c r="I318" s="116"/>
      <c r="L318" s="219"/>
      <c r="M318" s="220"/>
      <c r="N318" s="221"/>
      <c r="O318" s="221"/>
      <c r="P318" s="221"/>
      <c r="Q318" s="221"/>
      <c r="R318" s="221"/>
      <c r="S318" s="221"/>
      <c r="T318" s="222"/>
      <c r="AT318" s="89" t="s">
        <v>123</v>
      </c>
      <c r="AU318" s="89" t="s">
        <v>121</v>
      </c>
      <c r="AV318" s="88" t="s">
        <v>121</v>
      </c>
      <c r="AW318" s="88" t="s">
        <v>24</v>
      </c>
      <c r="AX318" s="88" t="s">
        <v>75</v>
      </c>
      <c r="AY318" s="89" t="s">
        <v>113</v>
      </c>
    </row>
    <row r="319" spans="1:65" s="211" customFormat="1" ht="24.2" customHeight="1">
      <c r="A319" s="205"/>
      <c r="B319" s="206"/>
      <c r="C319" s="78" t="s">
        <v>421</v>
      </c>
      <c r="D319" s="78" t="s">
        <v>115</v>
      </c>
      <c r="E319" s="79" t="s">
        <v>422</v>
      </c>
      <c r="F319" s="80" t="s">
        <v>423</v>
      </c>
      <c r="G319" s="81" t="s">
        <v>135</v>
      </c>
      <c r="H319" s="82">
        <v>0.193</v>
      </c>
      <c r="I319" s="77">
        <v>0</v>
      </c>
      <c r="J319" s="83">
        <f>ROUND(I319*H319,2)</f>
        <v>0</v>
      </c>
      <c r="K319" s="80" t="s">
        <v>119</v>
      </c>
      <c r="L319" s="206"/>
      <c r="M319" s="207" t="s">
        <v>1</v>
      </c>
      <c r="N319" s="208" t="s">
        <v>33</v>
      </c>
      <c r="O319" s="209">
        <v>5.2009999999999996</v>
      </c>
      <c r="P319" s="209">
        <f>O319*H319</f>
        <v>1.0037929999999999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R319" s="212" t="s">
        <v>187</v>
      </c>
      <c r="AT319" s="212" t="s">
        <v>115</v>
      </c>
      <c r="AU319" s="212" t="s">
        <v>121</v>
      </c>
      <c r="AY319" s="213" t="s">
        <v>113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213" t="s">
        <v>121</v>
      </c>
      <c r="BK319" s="214">
        <f>ROUND(I319*H319,2)</f>
        <v>0</v>
      </c>
      <c r="BL319" s="213" t="s">
        <v>187</v>
      </c>
      <c r="BM319" s="212" t="s">
        <v>424</v>
      </c>
    </row>
    <row r="320" spans="1:65" s="192" customFormat="1" ht="22.9" customHeight="1">
      <c r="B320" s="193"/>
      <c r="D320" s="194" t="s">
        <v>66</v>
      </c>
      <c r="E320" s="203">
        <v>741</v>
      </c>
      <c r="F320" s="203" t="s">
        <v>526</v>
      </c>
      <c r="I320" s="96"/>
      <c r="J320" s="204">
        <f>BK320</f>
        <v>0</v>
      </c>
      <c r="L320" s="193"/>
      <c r="M320" s="197"/>
      <c r="N320" s="198"/>
      <c r="O320" s="198"/>
      <c r="P320" s="199">
        <f>SUM(P321:P322)</f>
        <v>0.17499999999999999</v>
      </c>
      <c r="Q320" s="198"/>
      <c r="R320" s="199">
        <f>SUM(R321:R322)</f>
        <v>0</v>
      </c>
      <c r="S320" s="198"/>
      <c r="T320" s="200">
        <f>SUM(T321:T322)</f>
        <v>0</v>
      </c>
      <c r="AR320" s="194" t="s">
        <v>121</v>
      </c>
      <c r="AT320" s="201" t="s">
        <v>66</v>
      </c>
      <c r="AU320" s="201" t="s">
        <v>75</v>
      </c>
      <c r="AY320" s="194" t="s">
        <v>113</v>
      </c>
      <c r="BK320" s="202">
        <f>SUM(BK321:BK322)</f>
        <v>0</v>
      </c>
    </row>
    <row r="321" spans="1:65" s="211" customFormat="1" ht="35.25" customHeight="1">
      <c r="A321" s="205"/>
      <c r="B321" s="206"/>
      <c r="C321" s="78"/>
      <c r="D321" s="78"/>
      <c r="E321" s="79"/>
      <c r="F321" s="295" t="s">
        <v>525</v>
      </c>
      <c r="G321" s="81" t="s">
        <v>527</v>
      </c>
      <c r="H321" s="82">
        <v>1</v>
      </c>
      <c r="I321" s="77">
        <v>0</v>
      </c>
      <c r="J321" s="83"/>
      <c r="K321" s="80"/>
      <c r="L321" s="206"/>
      <c r="M321" s="207" t="s">
        <v>1</v>
      </c>
      <c r="N321" s="208" t="s">
        <v>33</v>
      </c>
      <c r="O321" s="209">
        <v>0.17499999999999999</v>
      </c>
      <c r="P321" s="209">
        <f>O321*H321</f>
        <v>0.17499999999999999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R321" s="212" t="s">
        <v>187</v>
      </c>
      <c r="AT321" s="212" t="s">
        <v>115</v>
      </c>
      <c r="AU321" s="212" t="s">
        <v>121</v>
      </c>
      <c r="AY321" s="213" t="s">
        <v>113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213" t="s">
        <v>121</v>
      </c>
      <c r="BK321" s="214">
        <f>ROUND(I321*H321,2)</f>
        <v>0</v>
      </c>
      <c r="BL321" s="213" t="s">
        <v>187</v>
      </c>
      <c r="BM321" s="212" t="s">
        <v>425</v>
      </c>
    </row>
    <row r="322" spans="1:65" s="84" customFormat="1" hidden="1">
      <c r="B322" s="215"/>
      <c r="D322" s="85"/>
      <c r="E322" s="86"/>
      <c r="F322" s="87"/>
      <c r="H322" s="86"/>
      <c r="I322" s="115"/>
      <c r="L322" s="215"/>
      <c r="M322" s="216"/>
      <c r="N322" s="217"/>
      <c r="O322" s="217"/>
      <c r="P322" s="217"/>
      <c r="Q322" s="217"/>
      <c r="R322" s="217"/>
      <c r="S322" s="217"/>
      <c r="T322" s="218"/>
      <c r="AT322" s="86" t="s">
        <v>123</v>
      </c>
      <c r="AU322" s="86" t="s">
        <v>121</v>
      </c>
      <c r="AV322" s="84" t="s">
        <v>75</v>
      </c>
      <c r="AW322" s="84" t="s">
        <v>24</v>
      </c>
      <c r="AX322" s="84" t="s">
        <v>67</v>
      </c>
      <c r="AY322" s="86" t="s">
        <v>113</v>
      </c>
    </row>
    <row r="323" spans="1:65" s="192" customFormat="1" ht="22.9" customHeight="1">
      <c r="B323" s="193"/>
      <c r="D323" s="194" t="s">
        <v>66</v>
      </c>
      <c r="E323" s="203" t="s">
        <v>426</v>
      </c>
      <c r="F323" s="203" t="s">
        <v>427</v>
      </c>
      <c r="I323" s="96"/>
      <c r="J323" s="204">
        <f>BK323</f>
        <v>0</v>
      </c>
      <c r="L323" s="193"/>
      <c r="M323" s="197"/>
      <c r="N323" s="198"/>
      <c r="O323" s="198"/>
      <c r="P323" s="199">
        <f>SUM(P324:P324)</f>
        <v>0</v>
      </c>
      <c r="Q323" s="198"/>
      <c r="R323" s="199">
        <f>SUM(R324:R324)</f>
        <v>0</v>
      </c>
      <c r="S323" s="198"/>
      <c r="T323" s="200">
        <f>SUM(T324:T324)</f>
        <v>0</v>
      </c>
      <c r="AR323" s="194" t="s">
        <v>121</v>
      </c>
      <c r="AT323" s="201" t="s">
        <v>66</v>
      </c>
      <c r="AU323" s="201" t="s">
        <v>75</v>
      </c>
      <c r="AY323" s="194" t="s">
        <v>113</v>
      </c>
      <c r="BK323" s="202">
        <f>SUM(BK324:BK324)</f>
        <v>0</v>
      </c>
    </row>
    <row r="324" spans="1:65" s="211" customFormat="1" ht="16.5" customHeight="1">
      <c r="A324" s="205"/>
      <c r="B324" s="206"/>
      <c r="C324" s="78"/>
      <c r="D324" s="78"/>
      <c r="E324" s="79"/>
      <c r="F324" s="80"/>
      <c r="G324" s="81"/>
      <c r="H324" s="82"/>
      <c r="I324" s="77"/>
      <c r="J324" s="83"/>
      <c r="K324" s="80"/>
      <c r="L324" s="206"/>
      <c r="M324" s="207" t="s">
        <v>1</v>
      </c>
      <c r="N324" s="208" t="s">
        <v>33</v>
      </c>
      <c r="O324" s="209">
        <v>4.3999999999999997E-2</v>
      </c>
      <c r="P324" s="209">
        <f>O324*H324</f>
        <v>0</v>
      </c>
      <c r="Q324" s="209">
        <v>2.9999999999999997E-4</v>
      </c>
      <c r="R324" s="209">
        <f>Q324*H324</f>
        <v>0</v>
      </c>
      <c r="S324" s="209">
        <v>0</v>
      </c>
      <c r="T324" s="210">
        <f>S324*H324</f>
        <v>0</v>
      </c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R324" s="212" t="s">
        <v>187</v>
      </c>
      <c r="AT324" s="212" t="s">
        <v>115</v>
      </c>
      <c r="AU324" s="212" t="s">
        <v>121</v>
      </c>
      <c r="AY324" s="213" t="s">
        <v>113</v>
      </c>
      <c r="BE324" s="214">
        <f>IF(N324="základní",J324,0)</f>
        <v>0</v>
      </c>
      <c r="BF324" s="214">
        <f>IF(N324="snížená",J324,0)</f>
        <v>0</v>
      </c>
      <c r="BG324" s="214">
        <f>IF(N324="zákl. přenesená",J324,0)</f>
        <v>0</v>
      </c>
      <c r="BH324" s="214">
        <f>IF(N324="sníž. přenesená",J324,0)</f>
        <v>0</v>
      </c>
      <c r="BI324" s="214">
        <f>IF(N324="nulová",J324,0)</f>
        <v>0</v>
      </c>
      <c r="BJ324" s="213" t="s">
        <v>121</v>
      </c>
      <c r="BK324" s="214">
        <f>ROUND(I324*H324,2)</f>
        <v>0</v>
      </c>
      <c r="BL324" s="213" t="s">
        <v>187</v>
      </c>
      <c r="BM324" s="212" t="s">
        <v>428</v>
      </c>
    </row>
    <row r="325" spans="1:65" s="192" customFormat="1" ht="25.9" customHeight="1">
      <c r="B325" s="193"/>
      <c r="D325" s="194" t="s">
        <v>66</v>
      </c>
      <c r="E325" s="195" t="s">
        <v>429</v>
      </c>
      <c r="F325" s="195" t="s">
        <v>430</v>
      </c>
      <c r="I325" s="96"/>
      <c r="J325" s="196">
        <f>BK325</f>
        <v>0</v>
      </c>
      <c r="L325" s="193"/>
      <c r="M325" s="197"/>
      <c r="N325" s="198"/>
      <c r="O325" s="198"/>
      <c r="P325" s="199">
        <f>SUM(P326:P329)</f>
        <v>30</v>
      </c>
      <c r="Q325" s="198"/>
      <c r="R325" s="199">
        <f>SUM(R326:R329)</f>
        <v>0</v>
      </c>
      <c r="S325" s="198"/>
      <c r="T325" s="200">
        <f>SUM(T326:T329)</f>
        <v>0</v>
      </c>
      <c r="AR325" s="194" t="s">
        <v>120</v>
      </c>
      <c r="AT325" s="201" t="s">
        <v>66</v>
      </c>
      <c r="AU325" s="201" t="s">
        <v>67</v>
      </c>
      <c r="AY325" s="194" t="s">
        <v>113</v>
      </c>
      <c r="BK325" s="202">
        <f>SUM(BK326:BK329)</f>
        <v>0</v>
      </c>
    </row>
    <row r="326" spans="1:65" s="211" customFormat="1" ht="16.5" customHeight="1">
      <c r="A326" s="205"/>
      <c r="B326" s="206"/>
      <c r="C326" s="78" t="s">
        <v>431</v>
      </c>
      <c r="D326" s="78" t="s">
        <v>115</v>
      </c>
      <c r="E326" s="79" t="s">
        <v>432</v>
      </c>
      <c r="F326" s="80" t="s">
        <v>433</v>
      </c>
      <c r="G326" s="81" t="s">
        <v>434</v>
      </c>
      <c r="H326" s="82">
        <v>30</v>
      </c>
      <c r="I326" s="77">
        <v>0</v>
      </c>
      <c r="J326" s="83">
        <f>ROUND(I326*H326,2)</f>
        <v>0</v>
      </c>
      <c r="K326" s="80" t="s">
        <v>119</v>
      </c>
      <c r="L326" s="206"/>
      <c r="M326" s="207" t="s">
        <v>1</v>
      </c>
      <c r="N326" s="208" t="s">
        <v>33</v>
      </c>
      <c r="O326" s="209">
        <v>1</v>
      </c>
      <c r="P326" s="209">
        <f>O326*H326</f>
        <v>30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R326" s="212" t="s">
        <v>435</v>
      </c>
      <c r="AT326" s="212" t="s">
        <v>115</v>
      </c>
      <c r="AU326" s="212" t="s">
        <v>75</v>
      </c>
      <c r="AY326" s="213" t="s">
        <v>113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213" t="s">
        <v>121</v>
      </c>
      <c r="BK326" s="214">
        <f>ROUND(I326*H326,2)</f>
        <v>0</v>
      </c>
      <c r="BL326" s="213" t="s">
        <v>435</v>
      </c>
      <c r="BM326" s="212" t="s">
        <v>436</v>
      </c>
    </row>
    <row r="327" spans="1:65" s="84" customFormat="1">
      <c r="B327" s="215"/>
      <c r="D327" s="85" t="s">
        <v>123</v>
      </c>
      <c r="E327" s="86" t="s">
        <v>1</v>
      </c>
      <c r="F327" s="87" t="s">
        <v>524</v>
      </c>
      <c r="H327" s="86" t="s">
        <v>1</v>
      </c>
      <c r="I327" s="115"/>
      <c r="L327" s="215"/>
      <c r="M327" s="216"/>
      <c r="N327" s="217"/>
      <c r="O327" s="217"/>
      <c r="P327" s="217"/>
      <c r="Q327" s="217"/>
      <c r="R327" s="217"/>
      <c r="S327" s="217"/>
      <c r="T327" s="218"/>
      <c r="AT327" s="86" t="s">
        <v>123</v>
      </c>
      <c r="AU327" s="86" t="s">
        <v>75</v>
      </c>
      <c r="AV327" s="84" t="s">
        <v>75</v>
      </c>
      <c r="AW327" s="84" t="s">
        <v>24</v>
      </c>
      <c r="AX327" s="84" t="s">
        <v>67</v>
      </c>
      <c r="AY327" s="86" t="s">
        <v>113</v>
      </c>
    </row>
    <row r="328" spans="1:65" s="84" customFormat="1" ht="12">
      <c r="B328" s="215"/>
      <c r="D328" s="85" t="s">
        <v>123</v>
      </c>
      <c r="E328" s="86" t="s">
        <v>1</v>
      </c>
      <c r="F328" s="87">
        <v>30</v>
      </c>
      <c r="H328" s="82">
        <v>30</v>
      </c>
      <c r="I328" s="115"/>
      <c r="L328" s="215"/>
      <c r="M328" s="216"/>
      <c r="N328" s="217"/>
      <c r="O328" s="217"/>
      <c r="P328" s="217"/>
      <c r="Q328" s="217"/>
      <c r="R328" s="217"/>
      <c r="S328" s="217"/>
      <c r="T328" s="218"/>
      <c r="AT328" s="86" t="s">
        <v>123</v>
      </c>
      <c r="AU328" s="86" t="s">
        <v>75</v>
      </c>
      <c r="AV328" s="84" t="s">
        <v>75</v>
      </c>
      <c r="AW328" s="84" t="s">
        <v>24</v>
      </c>
      <c r="AX328" s="84" t="s">
        <v>67</v>
      </c>
      <c r="AY328" s="86" t="s">
        <v>113</v>
      </c>
    </row>
    <row r="329" spans="1:65" s="88" customFormat="1">
      <c r="B329" s="219"/>
      <c r="D329" s="85" t="s">
        <v>123</v>
      </c>
      <c r="E329" s="89" t="s">
        <v>1</v>
      </c>
      <c r="F329" s="90"/>
      <c r="H329" s="91"/>
      <c r="I329" s="116"/>
      <c r="L329" s="219"/>
      <c r="M329" s="220"/>
      <c r="N329" s="221"/>
      <c r="O329" s="221"/>
      <c r="P329" s="221"/>
      <c r="Q329" s="221"/>
      <c r="R329" s="221"/>
      <c r="S329" s="221"/>
      <c r="T329" s="222"/>
      <c r="AT329" s="89" t="s">
        <v>123</v>
      </c>
      <c r="AU329" s="89" t="s">
        <v>75</v>
      </c>
      <c r="AV329" s="88" t="s">
        <v>121</v>
      </c>
      <c r="AW329" s="88" t="s">
        <v>24</v>
      </c>
      <c r="AX329" s="88" t="s">
        <v>75</v>
      </c>
      <c r="AY329" s="89" t="s">
        <v>113</v>
      </c>
    </row>
    <row r="330" spans="1:65" s="192" customFormat="1" ht="25.9" customHeight="1">
      <c r="B330" s="193"/>
      <c r="D330" s="194" t="s">
        <v>66</v>
      </c>
      <c r="E330" s="195" t="s">
        <v>437</v>
      </c>
      <c r="F330" s="195" t="s">
        <v>438</v>
      </c>
      <c r="I330" s="96"/>
      <c r="J330" s="196">
        <f>BK330</f>
        <v>0</v>
      </c>
      <c r="L330" s="193"/>
      <c r="M330" s="197"/>
      <c r="N330" s="198"/>
      <c r="O330" s="198"/>
      <c r="P330" s="199">
        <f>SUM(P331:P340)</f>
        <v>0</v>
      </c>
      <c r="Q330" s="198"/>
      <c r="R330" s="199">
        <f>SUM(R331:R340)</f>
        <v>0</v>
      </c>
      <c r="S330" s="198"/>
      <c r="T330" s="200">
        <f>SUM(T331:T340)</f>
        <v>0</v>
      </c>
      <c r="AR330" s="194" t="s">
        <v>142</v>
      </c>
      <c r="AT330" s="201" t="s">
        <v>66</v>
      </c>
      <c r="AU330" s="201" t="s">
        <v>67</v>
      </c>
      <c r="AY330" s="194" t="s">
        <v>113</v>
      </c>
      <c r="BK330" s="202">
        <f>SUM(BK331:BK340)</f>
        <v>0</v>
      </c>
    </row>
    <row r="331" spans="1:65" s="211" customFormat="1" ht="16.5" customHeight="1">
      <c r="A331" s="205"/>
      <c r="B331" s="206"/>
      <c r="C331" s="78" t="s">
        <v>439</v>
      </c>
      <c r="D331" s="78" t="s">
        <v>115</v>
      </c>
      <c r="E331" s="79" t="s">
        <v>440</v>
      </c>
      <c r="F331" s="80" t="s">
        <v>441</v>
      </c>
      <c r="G331" s="81" t="s">
        <v>442</v>
      </c>
      <c r="H331" s="82">
        <v>1</v>
      </c>
      <c r="I331" s="77">
        <v>0</v>
      </c>
      <c r="J331" s="83">
        <f>ROUND(I331*H331,2)</f>
        <v>0</v>
      </c>
      <c r="K331" s="80" t="s">
        <v>119</v>
      </c>
      <c r="L331" s="206"/>
      <c r="M331" s="207" t="s">
        <v>1</v>
      </c>
      <c r="N331" s="208" t="s">
        <v>33</v>
      </c>
      <c r="O331" s="209">
        <v>0</v>
      </c>
      <c r="P331" s="209">
        <f>O331*H331</f>
        <v>0</v>
      </c>
      <c r="Q331" s="209">
        <v>0</v>
      </c>
      <c r="R331" s="209">
        <f>Q331*H331</f>
        <v>0</v>
      </c>
      <c r="S331" s="209">
        <v>0</v>
      </c>
      <c r="T331" s="210">
        <f>S331*H331</f>
        <v>0</v>
      </c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R331" s="212" t="s">
        <v>443</v>
      </c>
      <c r="AT331" s="212" t="s">
        <v>115</v>
      </c>
      <c r="AU331" s="212" t="s">
        <v>75</v>
      </c>
      <c r="AY331" s="213" t="s">
        <v>113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213" t="s">
        <v>121</v>
      </c>
      <c r="BK331" s="214">
        <f>ROUND(I331*H331,2)</f>
        <v>0</v>
      </c>
      <c r="BL331" s="213" t="s">
        <v>443</v>
      </c>
      <c r="BM331" s="212" t="s">
        <v>444</v>
      </c>
    </row>
    <row r="332" spans="1:65" s="211" customFormat="1" ht="16.5" customHeight="1">
      <c r="A332" s="205"/>
      <c r="B332" s="206"/>
      <c r="C332" s="78" t="s">
        <v>445</v>
      </c>
      <c r="D332" s="78" t="s">
        <v>115</v>
      </c>
      <c r="E332" s="79" t="s">
        <v>446</v>
      </c>
      <c r="F332" s="80" t="s">
        <v>447</v>
      </c>
      <c r="G332" s="81" t="s">
        <v>442</v>
      </c>
      <c r="H332" s="82">
        <v>1</v>
      </c>
      <c r="I332" s="77">
        <v>0</v>
      </c>
      <c r="J332" s="83">
        <f>ROUND(I332*H332,2)</f>
        <v>0</v>
      </c>
      <c r="K332" s="80" t="s">
        <v>119</v>
      </c>
      <c r="L332" s="206"/>
      <c r="M332" s="207" t="s">
        <v>1</v>
      </c>
      <c r="N332" s="208" t="s">
        <v>33</v>
      </c>
      <c r="O332" s="209">
        <v>0</v>
      </c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R332" s="212" t="s">
        <v>443</v>
      </c>
      <c r="AT332" s="212" t="s">
        <v>115</v>
      </c>
      <c r="AU332" s="212" t="s">
        <v>75</v>
      </c>
      <c r="AY332" s="213" t="s">
        <v>113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213" t="s">
        <v>121</v>
      </c>
      <c r="BK332" s="214">
        <f>ROUND(I332*H332,2)</f>
        <v>0</v>
      </c>
      <c r="BL332" s="213" t="s">
        <v>443</v>
      </c>
      <c r="BM332" s="212" t="s">
        <v>448</v>
      </c>
    </row>
    <row r="333" spans="1:65" s="211" customFormat="1" ht="29.25">
      <c r="A333" s="205"/>
      <c r="B333" s="206"/>
      <c r="C333" s="205"/>
      <c r="D333" s="85" t="s">
        <v>297</v>
      </c>
      <c r="E333" s="205"/>
      <c r="F333" s="236" t="s">
        <v>449</v>
      </c>
      <c r="G333" s="205"/>
      <c r="H333" s="205"/>
      <c r="I333" s="118"/>
      <c r="J333" s="205"/>
      <c r="K333" s="205"/>
      <c r="L333" s="206"/>
      <c r="M333" s="237"/>
      <c r="N333" s="238"/>
      <c r="O333" s="239"/>
      <c r="P333" s="239"/>
      <c r="Q333" s="239"/>
      <c r="R333" s="239"/>
      <c r="S333" s="239"/>
      <c r="T333" s="240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T333" s="213" t="s">
        <v>297</v>
      </c>
      <c r="AU333" s="213" t="s">
        <v>75</v>
      </c>
    </row>
    <row r="334" spans="1:65" s="211" customFormat="1" ht="16.5" customHeight="1">
      <c r="A334" s="205"/>
      <c r="B334" s="206"/>
      <c r="C334" s="78" t="s">
        <v>450</v>
      </c>
      <c r="D334" s="78" t="s">
        <v>115</v>
      </c>
      <c r="E334" s="79" t="s">
        <v>451</v>
      </c>
      <c r="F334" s="80" t="s">
        <v>452</v>
      </c>
      <c r="G334" s="81" t="s">
        <v>442</v>
      </c>
      <c r="H334" s="82">
        <v>1</v>
      </c>
      <c r="I334" s="77">
        <v>0</v>
      </c>
      <c r="J334" s="83">
        <f>ROUND(I334*H334,2)</f>
        <v>0</v>
      </c>
      <c r="K334" s="80" t="s">
        <v>119</v>
      </c>
      <c r="L334" s="206"/>
      <c r="M334" s="207" t="s">
        <v>1</v>
      </c>
      <c r="N334" s="208" t="s">
        <v>33</v>
      </c>
      <c r="O334" s="209">
        <v>0</v>
      </c>
      <c r="P334" s="209">
        <f>O334*H334</f>
        <v>0</v>
      </c>
      <c r="Q334" s="209">
        <v>0</v>
      </c>
      <c r="R334" s="209">
        <f>Q334*H334</f>
        <v>0</v>
      </c>
      <c r="S334" s="209">
        <v>0</v>
      </c>
      <c r="T334" s="210">
        <f>S334*H334</f>
        <v>0</v>
      </c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R334" s="212" t="s">
        <v>443</v>
      </c>
      <c r="AT334" s="212" t="s">
        <v>115</v>
      </c>
      <c r="AU334" s="212" t="s">
        <v>75</v>
      </c>
      <c r="AY334" s="213" t="s">
        <v>113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13" t="s">
        <v>121</v>
      </c>
      <c r="BK334" s="214">
        <f>ROUND(I334*H334,2)</f>
        <v>0</v>
      </c>
      <c r="BL334" s="213" t="s">
        <v>443</v>
      </c>
      <c r="BM334" s="212" t="s">
        <v>453</v>
      </c>
    </row>
    <row r="335" spans="1:65" s="211" customFormat="1" ht="19.5">
      <c r="A335" s="205"/>
      <c r="B335" s="206"/>
      <c r="C335" s="205"/>
      <c r="D335" s="85" t="s">
        <v>297</v>
      </c>
      <c r="E335" s="205"/>
      <c r="F335" s="236" t="s">
        <v>454</v>
      </c>
      <c r="G335" s="205"/>
      <c r="H335" s="205"/>
      <c r="I335" s="118"/>
      <c r="J335" s="205"/>
      <c r="K335" s="205"/>
      <c r="L335" s="206"/>
      <c r="M335" s="237"/>
      <c r="N335" s="238"/>
      <c r="O335" s="239"/>
      <c r="P335" s="239"/>
      <c r="Q335" s="239"/>
      <c r="R335" s="239"/>
      <c r="S335" s="239"/>
      <c r="T335" s="240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T335" s="213" t="s">
        <v>297</v>
      </c>
      <c r="AU335" s="213" t="s">
        <v>75</v>
      </c>
    </row>
    <row r="336" spans="1:65" s="211" customFormat="1" ht="16.5" customHeight="1">
      <c r="A336" s="205"/>
      <c r="B336" s="206"/>
      <c r="C336" s="78" t="s">
        <v>455</v>
      </c>
      <c r="D336" s="78" t="s">
        <v>115</v>
      </c>
      <c r="E336" s="79" t="s">
        <v>456</v>
      </c>
      <c r="F336" s="80" t="s">
        <v>457</v>
      </c>
      <c r="G336" s="81" t="s">
        <v>442</v>
      </c>
      <c r="H336" s="82">
        <v>1</v>
      </c>
      <c r="I336" s="77">
        <v>0</v>
      </c>
      <c r="J336" s="83">
        <f>ROUND(I336*H336,2)</f>
        <v>0</v>
      </c>
      <c r="K336" s="80" t="s">
        <v>119</v>
      </c>
      <c r="L336" s="206"/>
      <c r="M336" s="207" t="s">
        <v>1</v>
      </c>
      <c r="N336" s="208" t="s">
        <v>33</v>
      </c>
      <c r="O336" s="209">
        <v>0</v>
      </c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R336" s="212" t="s">
        <v>443</v>
      </c>
      <c r="AT336" s="212" t="s">
        <v>115</v>
      </c>
      <c r="AU336" s="212" t="s">
        <v>75</v>
      </c>
      <c r="AY336" s="213" t="s">
        <v>113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13" t="s">
        <v>121</v>
      </c>
      <c r="BK336" s="214">
        <f>ROUND(I336*H336,2)</f>
        <v>0</v>
      </c>
      <c r="BL336" s="213" t="s">
        <v>443</v>
      </c>
      <c r="BM336" s="212" t="s">
        <v>458</v>
      </c>
    </row>
    <row r="337" spans="1:65" s="211" customFormat="1" ht="39">
      <c r="A337" s="205"/>
      <c r="B337" s="206"/>
      <c r="C337" s="205"/>
      <c r="D337" s="85" t="s">
        <v>297</v>
      </c>
      <c r="E337" s="205"/>
      <c r="F337" s="236" t="s">
        <v>459</v>
      </c>
      <c r="G337" s="205"/>
      <c r="H337" s="205"/>
      <c r="I337" s="118"/>
      <c r="J337" s="205"/>
      <c r="K337" s="205"/>
      <c r="L337" s="206"/>
      <c r="M337" s="237"/>
      <c r="N337" s="238"/>
      <c r="O337" s="239"/>
      <c r="P337" s="239"/>
      <c r="Q337" s="239"/>
      <c r="R337" s="239"/>
      <c r="S337" s="239"/>
      <c r="T337" s="240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T337" s="213" t="s">
        <v>297</v>
      </c>
      <c r="AU337" s="213" t="s">
        <v>75</v>
      </c>
    </row>
    <row r="338" spans="1:65" s="211" customFormat="1" ht="16.5" customHeight="1">
      <c r="A338" s="205"/>
      <c r="B338" s="206"/>
      <c r="C338" s="78" t="s">
        <v>460</v>
      </c>
      <c r="D338" s="78" t="s">
        <v>115</v>
      </c>
      <c r="E338" s="79" t="s">
        <v>461</v>
      </c>
      <c r="F338" s="80" t="s">
        <v>462</v>
      </c>
      <c r="G338" s="81" t="s">
        <v>442</v>
      </c>
      <c r="H338" s="82">
        <v>1</v>
      </c>
      <c r="I338" s="77">
        <v>0</v>
      </c>
      <c r="J338" s="83">
        <f>ROUND(I338*H338,2)</f>
        <v>0</v>
      </c>
      <c r="K338" s="80" t="s">
        <v>119</v>
      </c>
      <c r="L338" s="206"/>
      <c r="M338" s="207" t="s">
        <v>1</v>
      </c>
      <c r="N338" s="208" t="s">
        <v>33</v>
      </c>
      <c r="O338" s="209">
        <v>0</v>
      </c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R338" s="212" t="s">
        <v>443</v>
      </c>
      <c r="AT338" s="212" t="s">
        <v>115</v>
      </c>
      <c r="AU338" s="212" t="s">
        <v>75</v>
      </c>
      <c r="AY338" s="213" t="s">
        <v>113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13" t="s">
        <v>121</v>
      </c>
      <c r="BK338" s="214">
        <f>ROUND(I338*H338,2)</f>
        <v>0</v>
      </c>
      <c r="BL338" s="213" t="s">
        <v>443</v>
      </c>
      <c r="BM338" s="212" t="s">
        <v>463</v>
      </c>
    </row>
    <row r="339" spans="1:65" s="211" customFormat="1" ht="29.25">
      <c r="A339" s="205"/>
      <c r="B339" s="206"/>
      <c r="C339" s="205"/>
      <c r="D339" s="85" t="s">
        <v>297</v>
      </c>
      <c r="E339" s="205"/>
      <c r="F339" s="236" t="s">
        <v>464</v>
      </c>
      <c r="G339" s="205"/>
      <c r="H339" s="205"/>
      <c r="I339" s="118"/>
      <c r="J339" s="205"/>
      <c r="K339" s="205"/>
      <c r="L339" s="206"/>
      <c r="M339" s="237"/>
      <c r="N339" s="238"/>
      <c r="O339" s="239"/>
      <c r="P339" s="239"/>
      <c r="Q339" s="239"/>
      <c r="R339" s="239"/>
      <c r="S339" s="239"/>
      <c r="T339" s="240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T339" s="213" t="s">
        <v>297</v>
      </c>
      <c r="AU339" s="213" t="s">
        <v>75</v>
      </c>
    </row>
    <row r="340" spans="1:65" s="211" customFormat="1" ht="16.5" customHeight="1">
      <c r="A340" s="205"/>
      <c r="B340" s="206"/>
      <c r="C340" s="78" t="s">
        <v>465</v>
      </c>
      <c r="D340" s="78" t="s">
        <v>115</v>
      </c>
      <c r="E340" s="79" t="s">
        <v>466</v>
      </c>
      <c r="F340" s="80" t="s">
        <v>467</v>
      </c>
      <c r="G340" s="81" t="s">
        <v>442</v>
      </c>
      <c r="H340" s="82">
        <v>1</v>
      </c>
      <c r="I340" s="77">
        <v>0</v>
      </c>
      <c r="J340" s="83">
        <f>ROUND(I340*H340,2)</f>
        <v>0</v>
      </c>
      <c r="K340" s="80" t="s">
        <v>119</v>
      </c>
      <c r="L340" s="206"/>
      <c r="M340" s="249" t="s">
        <v>1</v>
      </c>
      <c r="N340" s="250" t="s">
        <v>33</v>
      </c>
      <c r="O340" s="251">
        <v>0</v>
      </c>
      <c r="P340" s="251">
        <f>O340*H340</f>
        <v>0</v>
      </c>
      <c r="Q340" s="251">
        <v>0</v>
      </c>
      <c r="R340" s="251">
        <f>Q340*H340</f>
        <v>0</v>
      </c>
      <c r="S340" s="251">
        <v>0</v>
      </c>
      <c r="T340" s="252">
        <f>S340*H340</f>
        <v>0</v>
      </c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R340" s="212" t="s">
        <v>443</v>
      </c>
      <c r="AT340" s="212" t="s">
        <v>115</v>
      </c>
      <c r="AU340" s="212" t="s">
        <v>75</v>
      </c>
      <c r="AY340" s="213" t="s">
        <v>113</v>
      </c>
      <c r="BE340" s="214">
        <f>IF(N340="základní",J340,0)</f>
        <v>0</v>
      </c>
      <c r="BF340" s="214">
        <f>IF(N340="snížená",J340,0)</f>
        <v>0</v>
      </c>
      <c r="BG340" s="214">
        <f>IF(N340="zákl. přenesená",J340,0)</f>
        <v>0</v>
      </c>
      <c r="BH340" s="214">
        <f>IF(N340="sníž. přenesená",J340,0)</f>
        <v>0</v>
      </c>
      <c r="BI340" s="214">
        <f>IF(N340="nulová",J340,0)</f>
        <v>0</v>
      </c>
      <c r="BJ340" s="213" t="s">
        <v>121</v>
      </c>
      <c r="BK340" s="214">
        <f>ROUND(I340*H340,2)</f>
        <v>0</v>
      </c>
      <c r="BL340" s="213" t="s">
        <v>443</v>
      </c>
      <c r="BM340" s="212" t="s">
        <v>468</v>
      </c>
    </row>
    <row r="341" spans="1:65" s="130" customFormat="1" ht="6.95" customHeight="1">
      <c r="A341" s="127"/>
      <c r="B341" s="157"/>
      <c r="C341" s="158"/>
      <c r="D341" s="158"/>
      <c r="E341" s="158"/>
      <c r="F341" s="158"/>
      <c r="G341" s="158"/>
      <c r="H341" s="158"/>
      <c r="I341" s="109"/>
      <c r="J341" s="158"/>
      <c r="K341" s="158"/>
      <c r="L341" s="128"/>
      <c r="M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</sheetData>
  <sheetProtection password="CCF3" sheet="1" objects="1" scenarios="1"/>
  <autoFilter ref="C128:K34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Zateplení části domu </vt:lpstr>
      <vt:lpstr>'01 - Zateplení části domu '!Názvy_tisku</vt:lpstr>
      <vt:lpstr>'Rekapitulace stavby'!Názvy_tisku</vt:lpstr>
      <vt:lpstr>'01 - Zateplení části domu 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Bob</cp:lastModifiedBy>
  <dcterms:created xsi:type="dcterms:W3CDTF">2023-06-28T14:21:16Z</dcterms:created>
  <dcterms:modified xsi:type="dcterms:W3CDTF">2024-06-07T11:35:50Z</dcterms:modified>
</cp:coreProperties>
</file>