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iri.fryda" reservationPassword="0"/>
  <workbookPr/>
  <bookViews>
    <workbookView xWindow="240" yWindow="120" windowWidth="14940" windowHeight="9225" activeTab="0"/>
  </bookViews>
  <sheets>
    <sheet name="SO-125.2" sheetId="1" r:id="rId1"/>
    <sheet name="SO-136" sheetId="2" r:id="rId2"/>
    <sheet name="SO-184.2" sheetId="3" r:id="rId3"/>
    <sheet name="SO-201" sheetId="4" r:id="rId4"/>
    <sheet name="SO-901" sheetId="5" r:id="rId5"/>
    <sheet name="SO-990" sheetId="6" r:id="rId6"/>
    <sheet name="SO-995" sheetId="7" r:id="rId7"/>
  </sheets>
  <definedNames/>
  <calcPr/>
  <webPublishing/>
</workbook>
</file>

<file path=xl/sharedStrings.xml><?xml version="1.0" encoding="utf-8"?>
<sst xmlns="http://schemas.openxmlformats.org/spreadsheetml/2006/main" count="2635" uniqueCount="736">
  <si>
    <t>ASPE10</t>
  </si>
  <si>
    <t>S</t>
  </si>
  <si>
    <t>Firma: ÚDRŽBA SILNIC Královéhradeckého kraje a.s.</t>
  </si>
  <si>
    <t>Soupis prací objektu</t>
  </si>
  <si>
    <t xml:space="preserve">Stavba: </t>
  </si>
  <si>
    <t>33163a</t>
  </si>
  <si>
    <t>III/2861 Těšín - Soběraz - Radim - II. etapa (intravilán Dřevěnice) 2. část_neoceněný</t>
  </si>
  <si>
    <t>O</t>
  </si>
  <si>
    <t>Rozpočet:</t>
  </si>
  <si>
    <t>0,00</t>
  </si>
  <si>
    <t>15,00</t>
  </si>
  <si>
    <t>21,00</t>
  </si>
  <si>
    <t>3</t>
  </si>
  <si>
    <t>6</t>
  </si>
  <si>
    <t>2</t>
  </si>
  <si>
    <t>SO-125.2</t>
  </si>
  <si>
    <t>SILNICE III/2861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</si>
  <si>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</si>
  <si>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</si>
  <si>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</si>
  <si>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</si>
  <si>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</si>
  <si>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</si>
  <si>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</si>
  <si>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</si>
  <si>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</si>
  <si>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</si>
  <si>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</si>
  <si>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</si>
  <si>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</si>
  <si>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</si>
  <si>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</si>
  <si>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</si>
  <si>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</si>
  <si>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</si>
  <si>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</si>
  <si>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015111</t>
  </si>
  <si>
    <t/>
  </si>
  <si>
    <t>POPLATKY ZA LIKVIDACI ODPADŮ NEKONTAMINOVANÝCH - 17 05 04  VYTĚŽENÉ ZEMINY A HORNINY -  I. TŘÍDA TĚŽITELNOSTI</t>
  </si>
  <si>
    <t>T</t>
  </si>
  <si>
    <t>PP</t>
  </si>
  <si>
    <t>VV</t>
  </si>
  <si>
    <t>nejméně 70% hmotnosti tohoto odpadu musí být předáno k recyklaci (viz. ZP) pro zpětné využití na stavbách 
11332 - odvoz na skládku dle zhotovitele - stávající zahliněné ŠD vrstvy - 35cm  (1010*0.35)*2=707,000 [A] 
123738 - odvoz na skládku dle zhotovitele - stávající zemina aktivní zóny - 40cm  (1030*0.4)*2=824,000 [B] 
212535 - odvoz na skládku dle zhotovitele - drenáž pod novými obrubníky v místě vybouraných  (3+81+47+39)*(0.3*0.4)*2=40,800 [C] 
Celkem: A+B+C=1 571,800 [D]</t>
  </si>
  <si>
    <t>TS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</si>
  <si>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</si>
  <si>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015140</t>
  </si>
  <si>
    <t>POPLATKY ZA LIKVIDACI ODPADŮ NEKONTAMINOVANÝCH - 17 01 01  BETON Z DEMOLIC OBJEKTŮ, ZÁKLADŮ TV</t>
  </si>
  <si>
    <t>nejméně 70% hmotnosti tohoto odpadu musí být předáno k recyklaci (viz. ZP) pro zpětné využití na stavbách 
11352 - odvoz na skládku dle zhotovitele - stávající obrubní u opravované silnice  (3+81+47+39)*0.15=25,500 [A] 
96687 - odvoz na skládku dle zhotovitele - stávající vpusti a připojovací potrubí  5*0.9=4,500 [B] 
Celkem: A+B=30,000 [C]</t>
  </si>
  <si>
    <t>Zemní práce</t>
  </si>
  <si>
    <t>11332</t>
  </si>
  <si>
    <t>ODSTRANĚNÍ PODKLADŮ ZPEVNĚNÝCH PLOCH Z KAMENIVA NESTMELENÉHO</t>
  </si>
  <si>
    <t>M3</t>
  </si>
  <si>
    <t>zhotovitel v ceně zohlední skutečnou vzdálenost odvozů 
odvoz skládku dle zhotovitele - stávající zahliněné ŠD vrstvy - 35cm  (1010*0.35)=353,500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</si>
  <si>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</si>
  <si>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11352</t>
  </si>
  <si>
    <t>ODSTRANĚNÍ CHODNÍKOVÝCH A SILNIČNÍCH OBRUBNÍKŮ BETONOVÝCH</t>
  </si>
  <si>
    <t>M</t>
  </si>
  <si>
    <t>odvoz na skládku dle zhotovitele - stávající obrubní u opravované silnice  (3+81+47+39)=170,000 [A]</t>
  </si>
  <si>
    <t>11372</t>
  </si>
  <si>
    <t>FRÉZOVÁNÍ ZPEVNĚNÝCH PLOCH ASFALTOVÝCH</t>
  </si>
  <si>
    <t>skládka dle zhotovitele, výfrezek zůstává zhotoviteli, v ceně zohlednit využití výfrezku na stavbě 
zhotovitel v ceně zohlední skutečnou vzdálenost odvozů 
odvoz na skládku dle zhotovitele - stávající živičné souvrství - 15cm  (990*0.15)=148,500 [A] 
odvoz na skládku dle zhotovitele - stávající živ. souvrství - 4cm - přechod napojení na stávající vozovky  ((7+10+8.2+15.8)*2.5*0.04)=4,100 [B] 
Celkem: A+B=152,600 [C]</t>
  </si>
  <si>
    <t>113765</t>
  </si>
  <si>
    <t>FRÉZOVÁNÍ DRÁŽKY PRŮŘEZU DO 600MM2 V ASFALTOVÉ VOZOVCE</t>
  </si>
  <si>
    <t>přechod napojení na stávající vozovky  (9+12+10+18)=49,000 [A]</t>
  </si>
  <si>
    <t>Položka zahrnuje veškerou manipulaci s vybouranou sutí a s vybouranými hmotami vč. uložení na skládku.</t>
  </si>
  <si>
    <t>7</t>
  </si>
  <si>
    <t>123738</t>
  </si>
  <si>
    <t>ODKOP PRO SPOD STAVBU SILNIC A ŽELEZNIC TŘ. I, ODVOZ DO 20KM</t>
  </si>
  <si>
    <t>zhotovitel v ceně zohlední skutečnou vzdálenost odvozů 
odvoz na skládku dle zhotovitele - stávající zemina aktivní zóny - 40cm  (1030*0.4)=412,000 [A]</t>
  </si>
  <si>
    <t>položka zahrnuje:  
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ruční vykopávky, odstranění kořenů a napadávek- pažení, vzepření a rozepření vč. přepažování (vyjma štětových stěn)- úpravu, ochranu a očištění dna, základové spáry, stěn a svahů- zhutnění podloží, případně i svahů vč. svahování- zřízení stupňů v podloží a lavic na svazích, není-li pro tyto práce zřízena samostatná položka- udržování výkopiště a jeho ochrana proti vodě-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</si>
  <si>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8</t>
  </si>
  <si>
    <t>17120</t>
  </si>
  <si>
    <t>ULOŽENÍ SYPANINY DO NÁSYPŮ A NA SKLÁDKY BEZ ZHUTNĚNÍ</t>
  </si>
  <si>
    <t>odvoz na skládku dle zhotovitele - stávající zemina aktivní zóny - 40cm  (1030*0.4)=412,000 [A]</t>
  </si>
  <si>
    <t>položka zahrnuje:  
- kompletní provedení zemní konstrukce do předepsaného tvaru- ošetření úložiště po celou dobu práce v něm vč. klimatických opatření- ztížení v okolí vedení, konstrukcí a objektů a jejich dočasné zajištění- ztížení provádění ve ztížených podmínkách a stísněných prostorech- ztížené ukládání sypaniny pod vodu- ukládání po vrstvách a po jiných nutných částech (figurách) vč. dosypávek- spouštění a nošení materiálu- úprava, očištění a ochrana podloží a svahů- svahování, uzavírání povrchů svahů-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</si>
  <si>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17131R</t>
  </si>
  <si>
    <t>ULOŽENÍ SYPANINY DO NÁSYPŮ V AKTIVNÍ ZÓNĚ SE ZHUT SE ZLEPŠENÍM ZEMINY Z NAKUPOVANÝCH MATERIÁLŮ</t>
  </si>
  <si>
    <t>vč. natěžení na mezideponii dle zhotovitele, naložení, složení, doprava na stavbu, promíchání s hydraulickými pojivy apod.  990*0.4=396,000 [A]</t>
  </si>
  <si>
    <t>položka zahrnuje:  
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 a výplň jam a prohlubní v podloží- úprava, očištění, ochrana a zhutnění podloží- svahování, hutnění a uzavírání povrchů svahů- zřízení lavic na svazích-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</si>
  <si>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</si>
  <si>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</si>
  <si>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vč. natěžení na mezideponii dle zhotovitele, naložení, složení, dopravy na stavbu  30*1*0.5=15,000 [A]</t>
  </si>
  <si>
    <t>položka zahrnuje:  
- kompletní provedení zemní konstrukce včetně nákupu a dopravy materiálu dle zadávací dokumentace-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svahování, hutnění a uzavírání povrchů svahů-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</si>
  <si>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Zakládání</t>
  </si>
  <si>
    <t>11</t>
  </si>
  <si>
    <t>212535</t>
  </si>
  <si>
    <t>TRATIVODY KOMPLET Z TRUB PÁL DREN DN DO 160MM, RÝHA TŘ I</t>
  </si>
  <si>
    <t>vč. výkopu, odvozů na skládku dle zhoptovitele, zásypů, obsypů, dodání potrubí 
odvoz na skládku dle zhotovitele - drenáž pod novými obrubníky v místě vybouraných  (3+81+47+39)=170,000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</si>
  <si>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zásyp- zřízení spojovací vrstvy- zřízení podkladu a lože trativodu z předepsaného materiálu- dodávka a uložení trativodu předepsaného materiálu a profilu- obsyp trativodu předepsaným materiálem- ukončení trativodu zaústěním do potrubí nebo vodoteče, případně vybudování ukončujícího objektu (kapličky) dle VL- veškerý materiál, výrobky a polotovary, včetně mimostaveništní a vnitrostaveništní dopravy- nezahrnuje opláštění z geotextilie, fólie</t>
  </si>
  <si>
    <t>Komunikace pozemní</t>
  </si>
  <si>
    <t>12</t>
  </si>
  <si>
    <t>56333</t>
  </si>
  <si>
    <t>VOZOVKOVÉ VRSTVY ZE ŠTĚRKODRTI TL. DO 150MM</t>
  </si>
  <si>
    <t>M2</t>
  </si>
  <si>
    <t>vrchní ŠD 15cm  1010=1 010,000 [A]</t>
  </si>
  <si>
    <t>- dodání kameniva předepsané kvality a zrnitosti- rozprostření a zhutnění vrstvy v předepsané tloušťce- zřízení vrstvy bez rozlišení šířky, pokládání vrstvy po etapách- nezahrnuje postřiky, nátěry</t>
  </si>
  <si>
    <t>13</t>
  </si>
  <si>
    <t>56334</t>
  </si>
  <si>
    <t>VOZOVKOVÉ VRSTVY ZE ŠTĚRKODRTI TL. DO 200MM</t>
  </si>
  <si>
    <t>silnice spodní ŠD 17cm  1030=1 030,000 [A]</t>
  </si>
  <si>
    <t>14</t>
  </si>
  <si>
    <t>56335</t>
  </si>
  <si>
    <t>VOZOVKOVÉ VRSTVY ZE ŠTĚRKODRTI TL. DO 250MM</t>
  </si>
  <si>
    <t>rozšíření pod nové obrubníky v místě vybouraných, š 50cm  (3+81+47+39)*0.5=85,000 [A]</t>
  </si>
  <si>
    <t>15</t>
  </si>
  <si>
    <t>56960</t>
  </si>
  <si>
    <t>ZPEVNĚNÍ KRAJNIC Z RECYKLOVANÉHO MATERIÁLU</t>
  </si>
  <si>
    <t>vč. natěžení na mezideponii dle zhotovitele, naložení, složení, dopravy na stavbu  30*0.5*0.1=1,500 [A]</t>
  </si>
  <si>
    <t>- dodání recyklátu v požadované kvalitě- očištění podkladu- uložení recyklátu dle předepsaného technologického předpisu, zhutnění vrstvy v předepsané tloušťce- zřízení vrstvy bez rozlišení šířky, pokládání vrstvy po etapách, včetně pracovních spar a spojů- úpravu napojení, ukončení - nezahrnuje postřiky, nátěry</t>
  </si>
  <si>
    <t>16</t>
  </si>
  <si>
    <t>572123</t>
  </si>
  <si>
    <t>INFILTRAČNÍ POSTŘIK Z EMULZE DO 1,0KG/M2</t>
  </si>
  <si>
    <t>pod ACP - 0,8kg/m2  1000=1 000,000 [A]</t>
  </si>
  <si>
    <t>- dodání všech předepsaných materiálů pro postřiky v předepsaném množství- provedení dle předepsaného technologického předpisu- zřízení vrstvy bez rozlišení šířky, pokládání vrstvy po etapách- úpravu napojení, ukončení</t>
  </si>
  <si>
    <t>17</t>
  </si>
  <si>
    <t>572213</t>
  </si>
  <si>
    <t>SPOJOVACÍ POSTŘIK Z EMULZE DO 0,5KG/M2</t>
  </si>
  <si>
    <t>pod ACO - 0,4kg/m2  990=990,000 [A] 
pod ACO - přechod napojení na stávající vozovky - 4cm  ((7+10+8.2+15.8)*2.5)=102,500 [B] 
Celkem: A+B=1 092,500 [C]</t>
  </si>
  <si>
    <t>18</t>
  </si>
  <si>
    <t>57476</t>
  </si>
  <si>
    <t>VOZOVKOVÉ VÝZTUŽNÉ VRSTVY Z GEOMŘÍŽOVINY S TKANINOU</t>
  </si>
  <si>
    <t>tahová geomžíž + geotextílie 400g/m2 v aktivní zóně  990=990,000 [A]</t>
  </si>
  <si>
    <t>- dodání geomříže v požadované kvalitě a v množství včetně přesahů (přesahy započteny v jednotkové ceně)- očištění podkladu- pokládka geomříže dle předepsaného technologického předpisu</t>
  </si>
  <si>
    <t>19</t>
  </si>
  <si>
    <t>574A34</t>
  </si>
  <si>
    <t>ASFALTOVÝ BETON PRO OBRUSNÉ VRSTVY ACO 11+, 11S TL. 40MM</t>
  </si>
  <si>
    <t>ACO 11 - 4cm  990=990,000 [A] 
přechod napojení na stávající vozovky - 4cm  ((7+10+8.2+15.8)*2.5)=102,500 [B] 
Celkem: A+B=1 092,500 [C]</t>
  </si>
  <si>
    <t>- dodání směsi v požadované kvalitě- očištění podkladu- uložení směsi dle předepsaného technologického předpisu, zhutnění vrstvy v předepsané tloušťce- zřízení vrstvy bez rozlišení šířky, pokládání vrstvy po etapách, včetně pracovních spar a spojů- úpravu napojení, ukončení podél obrubníků, dilatačních zařízení, odvodňovacích proužků, odvodňovačů, vpustí, šachet a pod.- nezahrnuje postřiky, nátěry- nezahrnuje těsnění podél obrubníků, dilatačních zařízení, odvodňovacích proužků, odvodňovačů, vpustí, šachet a pod.</t>
  </si>
  <si>
    <t>20</t>
  </si>
  <si>
    <t>574E66</t>
  </si>
  <si>
    <t>ASFALTOVÝ BETON PRO PODKLADNÍ VRSTVY ACP 16+, 16S TL. 70MM</t>
  </si>
  <si>
    <t>ACP 16 - 7cm  1000=1 000,000 [A]</t>
  </si>
  <si>
    <t>21</t>
  </si>
  <si>
    <t>587206</t>
  </si>
  <si>
    <t>PŘEDLÁŽDĚNÍ KRYTU Z BETONOVÝCH DLAŽDIC SE ZÁMKEM</t>
  </si>
  <si>
    <t>dlažba ponechána v místě předlážděného chodníku - š 50cm od silniční obruby  (3+81+47+39)*0.5=85,000 [A]</t>
  </si>
  <si>
    <t>- pod pojmem *předláždění* se rozumí rozebrání stávající dlažby a pokládka dlažby ze stávajícího dlažebního materiálu (bez dodávky nového)- zahrnuje nezbytnou manipulaci s tímto materiálem (nakládání, doprava, složení, očištění)- dodání a rozprostření materiálu pro lože a jeho tloušťku předepsanou dokumentací a pro předepsanou výplň spar- eventuelní doplnění plochy s použitím nového materiálu se vykazuje v položce č.582</t>
  </si>
  <si>
    <t>Trubní vedení</t>
  </si>
  <si>
    <t>22</t>
  </si>
  <si>
    <t>87434</t>
  </si>
  <si>
    <t>POTRUBÍ Z TRUB PLASTOVÝCH ODPADNÍCH DN DO 200MM</t>
  </si>
  <si>
    <t>připojení nových vpustí do stávající kanalizační sítě, vč. napojení, izolace spojů apod.  5*2=10,000 [A]</t>
  </si>
  <si>
    <t>položky pro zhotovení potrubí platí bez ohledu na sklonzahrnuje:  
- výrobní dokumentaci (včetně technologického předpisu)- dodání veškerého trubního a pomocného materiálu  (trouby,  trubky,  tvarovky,  spojovací a těsnící  materiál a pod.), podpěrných, závěsných a upevňovacích prvků, včetně potřebných úprav- úprava a příprava podkladu a podpěr, očištění a ošetření podkladu a podpěr- zřízení plně funkčního potrubí, kompletní soustavy, podle příslušného technologického předpisu- zřízení potrubí i jednotlivých částí po etapách, včetně pracovních spar a spojů, pracovního zaslepení konců a pod.- úprava prostupů, průchodů  šachtami a komorami, okolí podpěr a vyústění, zaústění, napojení, vyvedení a upevnění odpad. výustí- ochrana potrubí nátěrem (vč. úpravy povrchu), případně izolací, nejsou-li tyto práce předmětem jiné položky- úprava, očištění a ošetření prostoru kolem potrubí- položky platí pro práce prováděné v prostoru zapaženém i nezapaženém a i v kolektorech, chráničkách- položky zahrnují i práce spojené s nutnými obtoky, převáděním a čerpáním vodynezahrnuje zkoušky vodotěsnosti a televizní prohlídku</t>
  </si>
  <si>
    <t>23</t>
  </si>
  <si>
    <t>89712</t>
  </si>
  <si>
    <t>VPUSŤ KANALIZAČNÍ ULIČNÍ KOMPLETNÍ Z BETONOVÝCH DÍLCŮ</t>
  </si>
  <si>
    <t>KUS</t>
  </si>
  <si>
    <t>jednoduché vpusti + dvojitá vpusť  3+2=5,000 [A]</t>
  </si>
  <si>
    <t>položka zahrnuje:  
- dodávku a osazení předepsaných dílů včetně mříže- výplň, těsnění  a tmelení spar a spojů,- opatření  povrchů  betonu  izolací  proti zemní vlhkosti v částech, kde přijdou do styku se zeminou nebo kamenivem,- předepsané podkladní konstrukce</t>
  </si>
  <si>
    <t>25</t>
  </si>
  <si>
    <t>89911GR</t>
  </si>
  <si>
    <t>LITINOVÝ POKLOP ŠOUPÁTKOVÝ PLYN D400</t>
  </si>
  <si>
    <t>u plynového potrubí  2=2,000 [A]</t>
  </si>
  <si>
    <t>Položka zahrnuje dodávku a osazení předepsané mříže včetně rámu</t>
  </si>
  <si>
    <t>24</t>
  </si>
  <si>
    <t>89921</t>
  </si>
  <si>
    <t>VÝŠKOVÁ ÚPRAVA POKLOPŮ</t>
  </si>
  <si>
    <t>kanalizační šachty v silnici + v chodníku  4+2=6,000 [A]</t>
  </si>
  <si>
    <t>- položka výškové úpravy zahrnuje všechny nutné práce a materiály pro zvýšení nebo snížení zařízení (včetně nutné úpravy stávajícího povrchu vozovky nebo chodníku).</t>
  </si>
  <si>
    <t>26</t>
  </si>
  <si>
    <t>89945R</t>
  </si>
  <si>
    <t>NAPOJENÍ POTRUBÍ OD NOVÝCH VPUSTÍ NA STÁVAJÍCÍ KANALIZAČNÍ SÍŤ VČ. BOURÁNÍ, FITINEK, IZOLACE, NÁTĚRŮ APOD.</t>
  </si>
  <si>
    <t>napojení vpustí na stávající kanalizační síť, bourání, vložky, odbočky, zaizolování spojů, nátěry apod.  5=5,000 [A]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</si>
  <si>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</si>
  <si>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Ostatní konstrukce a práce, bourání</t>
  </si>
  <si>
    <t>27</t>
  </si>
  <si>
    <t>911CA3</t>
  </si>
  <si>
    <t>SVODIDLO BETON, ÚROVEŇ ZADRŽ N2 VÝŠ 0,8M - DEMONTÁŽ S PŘESUNEM</t>
  </si>
  <si>
    <t>odvoz na cestmistrovství do 20km - stávající betonová svodidla v místě nového chodníku  5=5,000 [A]</t>
  </si>
  <si>
    <t>položka zahrnuje:  
- demontáž a odstranění zařízení- jeho odvoz na předepsané místo</t>
  </si>
  <si>
    <t>28</t>
  </si>
  <si>
    <t>914131</t>
  </si>
  <si>
    <t>DOPRAVNÍ ZNAČKY ZÁKLADNÍ VELIKOSTI OCELOVÉ FÓLIE TŘ 2 - DODÁVKA A MONTÁŽ</t>
  </si>
  <si>
    <t>dovoz ze skladu dle zhotovitele - montáž a dodávka dopravních značek  7=7,000 [A]</t>
  </si>
  <si>
    <t>položka zahrnuje:  
- dodávku a montáž značek v požadovaném provedení</t>
  </si>
  <si>
    <t>29</t>
  </si>
  <si>
    <t>914133</t>
  </si>
  <si>
    <t>DOPRAVNÍ ZNAČKY ZÁKLADNÍ VELIKOSTI OCELOVÉ FÓLIE TŘ 2 - DEMONTÁŽ</t>
  </si>
  <si>
    <t>odkup zhotovitelem za cenu šrotu 
odvoz na skládku dle zhotovitele - demontáž dopravních značek  7=7,000 [A]</t>
  </si>
  <si>
    <t>Položka zahrnuje odstranění, demontáž a odklizení materiálu s odvozem na předepsané místo</t>
  </si>
  <si>
    <t>30</t>
  </si>
  <si>
    <t>914913</t>
  </si>
  <si>
    <t>SLOUPKY A STOJKY DZ Z OCEL TRUBEK ZABETON DEMONTÁŽ S PŘESUNEM</t>
  </si>
  <si>
    <t>odkup zhotovitelem za cenu šrotu 
odvoz na skládku dle zhotovitele - demontáž sloupků dopravních značek vč. patek  3=3,000 [A]</t>
  </si>
  <si>
    <t>31</t>
  </si>
  <si>
    <t>914921</t>
  </si>
  <si>
    <t>SLOUPKY A STOJKY DOPRAVNÍCH ZNAČEK Z OCEL TRUBEK DO PATKY - DODÁVKA A MONTÁŽ</t>
  </si>
  <si>
    <t>dovoz ze skladu dle zhotovitele - montáž  a dodávka sloupků dopravních značek vč. patek  3=3,000 [A]</t>
  </si>
  <si>
    <t>položka zahrnuje:  
- sloupky a upevňovací zařízení včetně jejich osazení (betonová patka, zemní práce)</t>
  </si>
  <si>
    <t>32</t>
  </si>
  <si>
    <t>915111</t>
  </si>
  <si>
    <t>VODOROVNÉ DOPRAVNÍ ZNAČENÍ BARVOU HLADKÉ - DODÁVKA A POKLÁDKA</t>
  </si>
  <si>
    <t>V4 12,5cm + V2a 12,5cm  ((130+115)*0.125)+(34*0.125/3)=32,042 [A]</t>
  </si>
  <si>
    <t>položka zahrnuje:  
- dodání a pokládku nátěrového materiálu (měří se pouze natíraná plocha)- předznačení a reflexní úpravu</t>
  </si>
  <si>
    <t>33</t>
  </si>
  <si>
    <t>915211</t>
  </si>
  <si>
    <t>VODOROVNÉ DOPRAVNÍ ZNAČENÍ PLASTEM HLADKÉ - DODÁVKA A POKLÁDKA</t>
  </si>
  <si>
    <t>34</t>
  </si>
  <si>
    <t>917223</t>
  </si>
  <si>
    <t>SILNIČNÍ A CHODNÍKOVÉ OBRUBY Z BETONOVÝCH OBRUBNÍKŮ ŠÍŘ 100MM</t>
  </si>
  <si>
    <t>zpevnění a zarovnání styčné spáry ve vjezdu na přechodu nové živičné souvrství x štěrková cesta povrch  7=7,000 [A]</t>
  </si>
  <si>
    <t>Položka zahrnuje:  
dodání a pokládku betonových obrubníků o rozměrech předepsaných zadávací dokumentacíbetonové lože i boční betonovou opěrku.</t>
  </si>
  <si>
    <t>35</t>
  </si>
  <si>
    <t>917224</t>
  </si>
  <si>
    <t>SILNIČNÍ A CHODNÍKOVÉ OBRUBY Z BETONOVÝCH OBRUBNÍKŮ ŠÍŘ 150MM</t>
  </si>
  <si>
    <t>nové obrubníky v místě vybouraných  (3+81+47+39)=170,000 [A]</t>
  </si>
  <si>
    <t>36</t>
  </si>
  <si>
    <t>919111</t>
  </si>
  <si>
    <t>ŘEZÁNÍ ASFALTOVÉHO KRYTU VOZOVEK TL DO 50MM</t>
  </si>
  <si>
    <t>zaříznutí stávajících živičných vrstev - přechod napojení na stávající vozovky  (9+12+10+18)=49,000 [A]</t>
  </si>
  <si>
    <t>položka zahrnuje řezání vozovkové vrstvy v předepsané tloušťce, včetně spotřeby vody</t>
  </si>
  <si>
    <t>37</t>
  </si>
  <si>
    <t>919113</t>
  </si>
  <si>
    <t>ŘEZÁNÍ ASFALTOVÉHO KRYTU VOZOVEK TL DO 150MM</t>
  </si>
  <si>
    <t>zaříznutí stávajících živičných vrstev - přechod napojení na stávající vozovky  (7+10+8.2+15.8)=41,000 [A]</t>
  </si>
  <si>
    <t>38</t>
  </si>
  <si>
    <t>931315</t>
  </si>
  <si>
    <t>TĚSNĚNÍ DILATAČ SPAR ASF ZÁLIVKOU PRŮŘ DO 600MM2</t>
  </si>
  <si>
    <t>položka zahrnuje dodávku a osazení předepsaného materiálu, očištění ploch spáry před úpravou, očištění okolí spáry po úpravěnezahrnuje těsnící profil</t>
  </si>
  <si>
    <t>39</t>
  </si>
  <si>
    <t>96687</t>
  </si>
  <si>
    <t>VYBOURÁNÍ ULIČNÍCH VPUSTÍ KOMPLETNÍCH</t>
  </si>
  <si>
    <t>odvoz na trvalou skládku dle zhotovitele - stávající vpusti a připojovací potrubí  5=5,000 [A]</t>
  </si>
  <si>
    <t>položka zahrnuje:  
- kompletní bourací práce včetně nezbytného rozsahu zemních prací,- veškerou manipulaci s vybouranou sutí a hmotami včetně uložení na skládku,- veškeré další práce plynoucí z technologického předpisu a z platných předpisů,nezahrnuje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</si>
  <si>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SO-136</t>
  </si>
  <si>
    <t>CHODNÍK DŘEVĚNICE</t>
  </si>
  <si>
    <t>nejméně 70% hmotnosti tohoto odpadu musí být předáno k recyklaci (viz. ZP) pro zpětné využití na stavbách 
113158 - odvoz na skládku dle zhotovitele - betonová plocha v místě nového chodníku, tl. 15cm  (6*0.15)*2.2=1,980 [A]</t>
  </si>
  <si>
    <t>113158</t>
  </si>
  <si>
    <t>ODSTRANĚNÍ KRYTU ZPEVNĚNÝCH PLOCH Z BETONU, ODVOZ DO 20KM</t>
  </si>
  <si>
    <t>skládka dle zhotovitele, zhotovitel v ceně zohlední skutečnou vzdálenost odvozů 
odvoz na skládku dle zhotovitele - betonová plocha v místě nového chodníku, tl. 15cm  (6*0.15)=0,900 [A]</t>
  </si>
  <si>
    <t>nový chodník  66=66,000 [A]</t>
  </si>
  <si>
    <t>rozšíření pod obrubníky - u nového chodníku vedle potoka - prodloužení nové opěrné zídky, š 50cm  11*0.5=5,500 [A]</t>
  </si>
  <si>
    <t>582611</t>
  </si>
  <si>
    <t>KRYTY Z BETON DLAŽDIC SE ZÁMKEM ŠEDÝCH TL 60MM DO LOŽE Z KAM</t>
  </si>
  <si>
    <t>- dodání dlažebního materiálu v požadované kvalitě, dodání materiálu pro předepsané  lože v tloušťce předepsané dokumentací a pro předepsanou výplň spar- očištění podkladu- uložení dlažby dle předepsaného technologického předpisu včetně předepsané podkladní vrstvy a předepsané výplně spar- zřízení vrstvy bez rozlišení šířky, pokládání vrstvy po etapách - úpravu napojení, ukončení podél obrubníků, dilatačních zařízení, odvodňovacích proužků, odvodňovačů, vpustí, šachet a pod., nestanoví-li zadávací dokumentace jinak- nezahrnuje postřiky, nátěry- nezahrnuje těsnění podél obrubníků, dilatačních zařízení, odvodňovacích proužků, odvodňovačů, vpustí, šachet a pod.</t>
  </si>
  <si>
    <t>767821R</t>
  </si>
  <si>
    <t>DEMONTÁŽ, POSUN A MONTÁŽ POŠTOVNÍ SCHRÁNKY, VČ. BOURÁNÍ PŮVODNÍCH ZÁKLADŮ, ZHOTOVENÉ NOVÝCH ZÁKLADŮ, LIKVIDACE ODPADŮ, NÁTĚRŮ APOD.</t>
  </si>
  <si>
    <t>KPL</t>
  </si>
  <si>
    <t>posun poštovní schránky v místě nového chodníku  1=1,000 [A]</t>
  </si>
  <si>
    <t>9111B1</t>
  </si>
  <si>
    <t>ZÁBRADLÍ SILNIČNÍ SE SVISLOU VÝPLNÍ - DODÁVKA A MONTÁŽ</t>
  </si>
  <si>
    <t>u nového chodníku vedle potoka - prodloužení nové opěrné zídky - výška 1,1  3=3,000 [A]</t>
  </si>
  <si>
    <t>položka zahrnuje:  
- dodání zábradlí včetně předepsané povrchové úpravy- osazení sloupků zaberaněním nebo osazením do betonových bloků (včetně betonových bloků a nutných zemních prací)- případné bednění ( trubku) betonové patky v gabionové zdi</t>
  </si>
  <si>
    <t>u nového chodníku vedle potoka - prodloužení nové opěrné zídky  11=11,000 [A]</t>
  </si>
  <si>
    <t>SO-184.2</t>
  </si>
  <si>
    <t>PŘECHODNÉ DOPRAVNÍ ZNAČENÍ</t>
  </si>
  <si>
    <t>916G42</t>
  </si>
  <si>
    <t>PŘENOSNÉ DOPRAVNÍ ZNAČKY ZÁKLADNÍ VEL OCEL FÓLIE TŘ 3 - MONTÁŽ S PŘESUNEM</t>
  </si>
  <si>
    <t>doprava do skladu dle zhotovitele - 1x 1sl-3x IS11b + 2x 1sl-1x IS11b + 2x 1sl-B1+E13+Z2 + 3x 1sl-IP10a+E3a + 2x 1sl-IS11c  (1*3+2*1+2*3+3*2+2*1)=19,000 [A]</t>
  </si>
  <si>
    <t>položka zahrnuje:  
- dopravu demontované značky z dočasné skládky- osazení a montáž značky na místě určeném projektem- nutnou opravu poškozených částínezahrnuje dodávku značky</t>
  </si>
  <si>
    <t>916G43</t>
  </si>
  <si>
    <t>PŘENOSNÉ DOPRAVNÍ ZNAČKY ZÁKLADNÍ VEL OCEL FÓLIE TŘ 3 - DEMONTÁŽ S PŘESUN</t>
  </si>
  <si>
    <t>916G49R</t>
  </si>
  <si>
    <t>PŘENOSNÉ DOPRAVNÍ ZNAČKY ZÁKLADNÍ VELIKOSTI OCELOVÉ FÓLIE TŘ 3 - NÁJEM</t>
  </si>
  <si>
    <t>nájemné na celou dobu stavby 
předpoklad 7 měsíců - 1x 1sl-3x IS11b + 2x 1sl-1x IS11b + 2x 1sl-B1+E13+Z2 + 3x 1sl-IP10a+E3a + 2x 1sl-IS11c - (1*3+2*1+2*3+3*2+2*1)*7*31  1=1,000 [A]</t>
  </si>
  <si>
    <t>položka zahrnuje sazbu za pronájem přenosných dopravních značek a zařízení, počet jednotek je určen jako součin počtu značek a počtu dní použití</t>
  </si>
  <si>
    <t>916I42</t>
  </si>
  <si>
    <t>PŘENOSNÉ DOPRAVNÍ ZNAČKY 100X150CM OCEL FÓLIE TŘ 3 - MONTÁŽ S PŘESUNEM</t>
  </si>
  <si>
    <t>doprava ze skladu dle zhotovitele - 2x 2sl-IP22  2=2,000 [A]</t>
  </si>
  <si>
    <t>916I43</t>
  </si>
  <si>
    <t>PŘENOSNÉ DOPRAVNÍ ZNAČKY 100X150CM OCEL FÓLIE TŘ 3 - DEMONTÁŽ S PŘESUNEM</t>
  </si>
  <si>
    <t>doprava do skladu dle zhotovitele - 2x 2sl-IP22  2=2,000 [A]</t>
  </si>
  <si>
    <t>916I49R</t>
  </si>
  <si>
    <t>PŘENOSNÉ DOPRAVNÍ ZNAČ 100X150CM OCELOVÉ FÓLIE TŘ 3 - NÁJEMNÉ</t>
  </si>
  <si>
    <t>nájemné na celou dobu stavby - předpoklad 7 měsíců - 2x 2sl-IP22 - 2*7*31  1=1,000 [A]</t>
  </si>
  <si>
    <t>916K12</t>
  </si>
  <si>
    <t>SLOUPKY PŘENOSNÝCH DOPRAVNÍCH ZNAČEK Z OCEL TRUBEK - MONTÁŽ S PŘESUNEM</t>
  </si>
  <si>
    <t>doprava do skladu dle zhotovitele - 1x 1sl-3x IS11b + 2x 1sl-1x IS11b + 2x 1sl-B1+E13+Z2 + 3x 1sl-IP10a+E3a + 2x 1sl-IS11c  (1+2*1+2*1+3*1+2*1)=10,000 [A]</t>
  </si>
  <si>
    <t>položka zahrnuje:  
- dopravu demontovaného zařízení z dočasné skládky- osazení (betonová patka, zemní práce) a montáž zařízení na místě určeném projektem- nutnou opravu poškozených částínezahrnuje dodávku sloupku, stojky a upevňovacího zařízení</t>
  </si>
  <si>
    <t>916K13</t>
  </si>
  <si>
    <t>SLOUPKY PŘENOSNÝCH DOPRAVNÍCH ZNAČ Z OCEL TRUBEK - DEMONTÁŽ S PŘESUNEM</t>
  </si>
  <si>
    <t>916K19R</t>
  </si>
  <si>
    <t>SLOUPKY PŘENOSNÝCH DOPRAVNÍCH ZNAČEK Z OCELOVÝCH TRUBEK - NÁJEMNÉ</t>
  </si>
  <si>
    <t>nájemné na celou dobu stavby 
předpoklad 7 měsíců - 1x 1sl-3x IS11b + 2x 1sl-1x IS11b + 2x 1sl-B1+E13+Z2 + 3x 1sl-IP10a+E3a + 2x 1sl-IS11c-  (1+2*1+2*1+3*1+2*1)*7*31  1 =1,000 [A]</t>
  </si>
  <si>
    <t>položka zahrnuje sazbu za pronájem dopravních značek a zařízení. Počet měrných jednotek se určí jako součin počtu sloupků a počtu dní použití</t>
  </si>
  <si>
    <t>916K52</t>
  </si>
  <si>
    <t>SLOUPKY PŘENOSNÝCH DZ Z JÄKL PROFILŮ  - MONTÁŽ S PŘESUNEM</t>
  </si>
  <si>
    <t>doprava ze skladu dle zhotovitele - 2x 2sl-IP22  2*2=4,000 [A]</t>
  </si>
  <si>
    <t>položka zahrnuje:  
- dopravu demontovaného zařízení z dočasné skládky- osazení a montáž zařízení na místě určeném projektem- nutnou opravu poškozených částínezahrnuje dodávku sloupku, stojky a upevňovacího zařízení</t>
  </si>
  <si>
    <t>916K53</t>
  </si>
  <si>
    <t>SLOUPKY PŘENOSNÝCH DZ Z JÄKL PROFILŮ  - DEMONTÁŽ S PŘESUN</t>
  </si>
  <si>
    <t>doprava do skladu dle zhotovitele - 2x 2sl-IP22  2*2=4,000 [A]</t>
  </si>
  <si>
    <t>916K59R</t>
  </si>
  <si>
    <t>SLOUPKY PŘENOSNÝCH DZ Z JÄKL PROFILŮ  - NÁJEMNÉ</t>
  </si>
  <si>
    <t>nájemné na celou dobu stavby - předpoklad 7 měsíců - 2x 2sl-IP22 - 2*2*7*31  1=1,000 [A]</t>
  </si>
  <si>
    <t>SO-201</t>
  </si>
  <si>
    <t>MOST EV.Č.2861-2</t>
  </si>
  <si>
    <t>nejméně 70% hmotnosti tohoto odpadu musí být předáno k recyklaci (viz. ZP) pro zpětné využití na stavbách 
12960 - na skládku dle zhotovitele - výkopek z čištění koryta  (43.8*2.8*0.1)*2=24,528 [A] 
131738 - na skládku dle zhotovitele - zemina z výkopů  224.169*2=448,338 [B] 
Celkem: A+B=472,866 [C]</t>
  </si>
  <si>
    <t>015112</t>
  </si>
  <si>
    <t>POPLATKY ZA LIKVIDACI ODPADŮ NEKONTAMINOVANÝCH - 17 05 04  VYTĚŽENÉ ZEMINY A HORNINY -  II. TŘÍDA TĚŽITELNOSTI</t>
  </si>
  <si>
    <t>264230 - na skládku dle zhotovitele - zemina - vrty do DN800  ((7*(8+7))*(3.14*0.4*0.4))*2=105,504 [A] 
264239 - na skládku dle zhotovitele - zemina - vrty do DN700  ((6*(2*8+7))*(3.14*0.35*0.35))*2=106,163 [B] 
Celkem: A+B=211,667 [C]</t>
  </si>
  <si>
    <t>015141R</t>
  </si>
  <si>
    <t>POPLATKY ZA LIKVIDACI ODPADŮ NEKONTAMINOVANÝCH - 17 01 01  ŽELEZOBETON Z DEMOLIC OBJEKTŮ, ZÁKLADŮ TV</t>
  </si>
  <si>
    <t>nejméně 70% hmotnosti tohoto odpadu musí být předáno k recyklaci (viz. ZP) pro zpětné využití na stavbách 
967168 - železobeton  12.451*2.4=29,882 [A]</t>
  </si>
  <si>
    <t>015330</t>
  </si>
  <si>
    <t>POPLATKY ZA LIKVIDACI ODPADŮ NEKONTAMINOVANÝCH - 17 05 04  KAMENNÁ SUŤ</t>
  </si>
  <si>
    <t>nejméně 70% hmotnosti tohoto odpadu musí být předáno k recyklaci (viz. ZP) pro zpětné využití na stavbách 
967138 - kámen  109.177*2.5=272,943 [A]</t>
  </si>
  <si>
    <t>015420</t>
  </si>
  <si>
    <t>POPLATKY ZA LIKVIDACI ODPADŮ NEKONTAMINOVANÝCH - 17 06 04  ZBYTKY IZOLAČNÍCH MATERIÁLŮ</t>
  </si>
  <si>
    <t>97817 - izolace mostní desky a rubu opěr - 1,2t/m3  (7.4*2.7+(7.03+6.7)*1.6)*0.05*1.2=2,517 [A]</t>
  </si>
  <si>
    <t>11511</t>
  </si>
  <si>
    <t>ČERPÁNÍ VODY DO 500 L/MIN</t>
  </si>
  <si>
    <t>HOD</t>
  </si>
  <si>
    <t>odborný odhad při pracích s manipulací potrubí a realizace opevnění koryta potoka  600=600,000 [A]</t>
  </si>
  <si>
    <t>Položka čerpání vody na povrchu zahrnuje i potrubí, pohotovost záložní čerpací soupravy a zřízení čerpací jímky. Součástí položky je také následná demontáž a likvidace těchto zařízení</t>
  </si>
  <si>
    <t>11527</t>
  </si>
  <si>
    <t>PŘEV VOD NA POVRCHU POTR DN DO 1000MM NEBO ŽLAB R.O. DO 3,6M</t>
  </si>
  <si>
    <t>přesun potrubí do nové polohy dle postupu výstavby- zřízení opevnění koryta potoka, následné odstranění potrubí  2*47=94,000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</si>
  <si>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</si>
  <si>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12110</t>
  </si>
  <si>
    <t>SEJMUTÍ ORNICE NEBO LESNÍ PŮDY</t>
  </si>
  <si>
    <t>zhotovitel v ceně zohlední skutečnou vzdálenost odvozů 
odvoz na mezideponii zhotovitele pro zpětné použití - plochy svahu na povodní straně  ((3*7.5+4.5*9.5)*0.15)=9,788 [A]</t>
  </si>
  <si>
    <t>položka zahrnuje sejmutí ornice bez ohledu na tloušťku vrstvy a její vodorovnou dopravunezahrnuje uložení na trvalou skládku</t>
  </si>
  <si>
    <t>12573</t>
  </si>
  <si>
    <t>VYKOPÁVKY ZE ZEMNÍKŮ A SKLÁDEK TŘ. I</t>
  </si>
  <si>
    <t>natěžení a dovoz ornice z mezideponii zhotovitele - dle pol. 18222  (65.25*0.15)=9,788 [A]</t>
  </si>
  <si>
    <t>položka zahrnuje:  
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ruční vykopávky, odstranění kořenů a napadávek- pažení, vzepření a rozepření vč. přepažování (vyjma štětových stěn)- úpravu, ochranu a očištění dna, základové spáry, stěn a svahů- udržování výkopiště a jeho ochrana proti vodě- odvedení nebo obvedení vody v okolí výkopiště a ve výkopišti- třídění výkopku- veškeré pomocné konstrukce umožňující provedení vykopávky (příjezdy, sjezdy, nájezdy, lešení, podpěr. konstr., přemostění, zpevněné plochy, zakrytí a pod.)položka nezahrnuje:  
- práce spojené s otvírkou zemníku</t>
  </si>
  <si>
    <t>12960</t>
  </si>
  <si>
    <t>ČIŠTĚNÍ VODOTEČÍ A MELIORAČ KANÁLŮ OD NÁNOSŮ</t>
  </si>
  <si>
    <t>na skládku dle zhotovitele - vyčištění koryta v řešeném úseku  (43.8*2.8*0.1)=12,264 [A]</t>
  </si>
  <si>
    <t>Součástí položky je vodorovná a svislá doprava, přemístění, přeložení, manipulace s materiálem a uložení na skládku. Nezahrnuje poplatek za skládku, který se vykazuje v položce 0141** (s výjimkou malého množství  materiálu, kde je možné poplatek zahrnout do jednotkové ceny položky – tento fakt musí být uveden v doplňujícím textu k položce)</t>
  </si>
  <si>
    <t>131738</t>
  </si>
  <si>
    <t>HLOUBENÍ JAM ZAPAŽ I NEPAŽ TŘ. I, ODVOZ DO 20KM</t>
  </si>
  <si>
    <t>zhotovitel v ceně zohlední skutečnou vzdálenost odvozů 
na skládku dle zhotovitele - výkop za rubem st. OP1 k pažení (7.86*2.75)=21,615 [A] 
na skládku dle zhotovitele - výkop za rubem OP1 svahovaný za pažením - přechodová oblast  (2.35*2.35/2*6.1)=16,844 [B] 
na skládku dle zhotovitele - výkop za rubem st. OP2 k pažení  (20.25*2.7)=54,675 [C] 
na skládku dle zhotovitele - výkop za rubem OP2 svahovaný za pažením - přechodová oblast  (2.2*2.2/2*5.5)=13,310 [D] 
na skládku dle zhotovitele - výkop v prostoru povodních křídel  (9.2*1.5+14.48*1.5)=35,520 [E] 
na skládku dle zhotovitele - výkop pro dláždění koryta na povodní straně  ((2.5+2*1.5)*0.4*8)=17,600 [F] 
na skládku dle zhotovitele - výkop za rubem opěrné zdi k pažení  (0.75*2.2*24.7)=40,755 [G] 
na skládku dle zhotovitele - výkop před lícem opěrné zdi po odstranění dlažby  (0.9*26.5)=23,850 [H] 
Celkem: A+B+C+D+E+F+G+H=224,169 [I]</t>
  </si>
  <si>
    <t>položka zahrnuje:  
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ruční vykopávky, odstranění kořenů a napadávek- pažení, vzepření a rozepření vč. přepažování (vyjma štětových stěn)- úpravu, ochranu a očištění dna, základové spáry, stěn a svahů-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</si>
  <si>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13173 - na skládku dle zhotovitele - zemina z výkopů  224.169=224,169 [A] 
264230 - na skládku dle zhotovitele - zemina vrty do DN800  ((7*(8+7))*(3.14*0.4*0.4))=52,752 [B] 
264239 - na skládku dle zhotovitele - zemina vrty do DN700  ((6*(2*8+7))*(3.14*0.35*0.35))=53,082 [C] 
Celkem: A+B+C=330,003 [D]</t>
  </si>
  <si>
    <t>17180</t>
  </si>
  <si>
    <t>ULOŽENÍ SYPANINY DO NÁSYPŮ Z NAKUPOVANÝCH MATERIÁLŮ</t>
  </si>
  <si>
    <t>štěrkopísek 
pod těsnící vrstvou (plochy z podél. řezu) - OP1  (1.838*6.9)=12,682 [A] 
pod těsnící vrstvou (plochy z podél. řezu) - OP2  (1.838*7.0)=12,866 [B] 
nad těsnící vrstvou - OP1  (2.32*6.5)=15,080 [C] 
nad těsnící vrstvou - OP2  (1.90*6.6)=12,540 [D] 
Celkem: A+B+C+D=53,168 [E]</t>
  </si>
  <si>
    <t>položka zahrnuje:  
- kompletní provedení zemní konstrukce (násypového tělesa včetně aktivní zóny) včetně nákupu a dopravy materiálu dle zadávací dokumentace-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 a výplň jam a prohlubní v podloží- úprava, očištění, ochrana a zhutnění podloží- svahování, hutnění a uzavírání povrchů svahů- zřízení lavic na svazích-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</si>
  <si>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</si>
  <si>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</si>
  <si>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ŠDb 16-32 
zásyp před lícem nových opěr  (0.233*9+0.477*9.8)=6,772 [A] 
zásyp před lícem a za rubem nové opěrné zdi  ((0.556+0.861)*24.9)=35,283 [B] 
Celkem: A+B=42,055 [C]</t>
  </si>
  <si>
    <t>položka zahrnuje:  
- kompletní provedení zemní konstrukce včetně nákupu a dopravy materiálu dle zadávací dokumentace-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</si>
  <si>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18222</t>
  </si>
  <si>
    <t>ROZPROSTŘENÍ ORNICE VE SVAHU V TL DO 0,15M</t>
  </si>
  <si>
    <t>plochy svahu na povodní straně  (3*7.5+4.5*9.5)=65,250 [A]</t>
  </si>
  <si>
    <t>položka zahrnuje:  
nutné přemístění ornice z dočasných skládek vzdálených do 50mrozprostření ornice v předepsané tloušťce ve svahu přes 1:  
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</si>
  <si>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</si>
  <si>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</si>
  <si>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</si>
  <si>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18247</t>
  </si>
  <si>
    <t>OŠETŘOVÁNÍ TRÁVNÍKU</t>
  </si>
  <si>
    <t>3x - plochy svahu na povodní straně  (3*7.5+4.5*9.5)*3=195,750 [A]</t>
  </si>
  <si>
    <t>Zahrnuje pokosení se shrabáním, naložení shrabků na dopravní prostředek, s odvozem a se složením, to vše bez ohledu na sklon terénuzahrnuje nutné zalití a hnojení</t>
  </si>
  <si>
    <t>18351</t>
  </si>
  <si>
    <t>CHEMICKÉ ODPLEVELENÍ</t>
  </si>
  <si>
    <t>1,5x - plochy svahu na povodní straně  (3*7.5+4.5*9.5)*1.5=97,875 [A]</t>
  </si>
  <si>
    <t>položka zahrnuje celoplošný postřik a chemickou likvidace nežádoucích rostlin nebo jejích částí a zabránění jejich dalšímu růstu na urovnaném volném terénu</t>
  </si>
  <si>
    <t>18710</t>
  </si>
  <si>
    <t>OŠETŘENÍ ORNICE NA SKLÁDCE</t>
  </si>
  <si>
    <t>z pol. 12110  ((3*7.5+4.5*9.5)*0.15)=9,788 [A]</t>
  </si>
  <si>
    <t>Položka zahrnuje urovnání skládky do výšky max. 3m se sklony svahů 1:  
2 a mírnějšími, založení trávníku (event. ošetření chemicky před založením trávníku při časové prodlevě mezi nasypáním skládky a osetím), 1x za rok ošetření chemicky, 2x za rok sekání.</t>
  </si>
  <si>
    <t>Základy</t>
  </si>
  <si>
    <t>21361</t>
  </si>
  <si>
    <t>DRENÁŽNÍ VRSTVY Z GEOTEXTILIE</t>
  </si>
  <si>
    <t>rub opěr + rub opěrné zdi - min. 300g/m2  (1.2*(7.2+7.6))+((1.1+1.48)/2*24.4)=49,236 [A]</t>
  </si>
  <si>
    <t>Položka zahrnuje:  
- dodávku předepsané geotextilie (včetně nutných přesahů) pro drenážní vrstvu, včetně mimostaveništní a vnitrostaveništní dopravy- provedení drenážní vrstvy předepsaných rozměrů a předepsaného tvaru</t>
  </si>
  <si>
    <t>224324</t>
  </si>
  <si>
    <t>PILOTY ZE ŽELEZOBETONU C25/30</t>
  </si>
  <si>
    <t>DN630 mm + DN750 mm  (0.315*0.315*3.1417*6*(2*8+7))+(0.375*0.375*3.1417*7*(8+7))=89,409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</si>
  <si>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betonu- zhotovení nepropustného, mrazuvzdorného betonu a betonu požadované trvanlivosti a vlastností- užití potřebných přísad a technologií výroby betonu- zřízení pracovních a dilatačních spar, včetně potřebných úprav, výplně, vložek, opracování, očištění a ošetření- bednění  požadovaných  konstr. (i ztracené) s úpravou  dle požadované  kvality povrchu betonu, včetně odbedňovacích a odskružovacích prostředků- podpěrné  konstr. (skruže) a lešení všech druhů pro bednění, uložení čerstvého betonu, výztuže a doplňkových konstr., vč. požadovaných otvorů, ochranných a bezpečnostních opatření a základů těchto konstrukcí a lešení- vytvoření kotevních čel, kapes, nálitků, a sedel- zřízení  všech  požadovaných  otvorů, kapes, výklenků, prostupů, dutin, drážek a pod., vč. ztížení práce a úprav  kolem nich- úpravy pro osazení výztuže, doplňkových konstrukcí a vybavení- úpravy povrchu pro položení požadované izolace, povlaků a nátěrů, případně vyspravení- upevnění kotevních prvků a doplňkových konstrukcí- nátěry zabraňující soudržnost betonu a bednění- výplň, těsnění  a tmelení spar a spojů- opatření  povrchů  betonu  izolací  proti zemní vlhkosti v částech, kde přijdou do styku se zeminou nebo kamenivem- případné zřízení spojovací vrstvy u základů- úpravy pro osazení zařízení ochrany konstrukce proti vlivu bludných proudů- objem betonu pro přebetonování a nadbetonování, který se nepřičítá ke stanovenému objemu výplně piloty- ukončení piloty pod ústím vrtu a vyplnění zbývající části sypaninou nebo kamenivem- odbourání a odstranění znehodnocené části výplně a úprava hlavy piloty před výstavbou další konstrukční části- zřízení výplně piloty pod hladinou vody- veškerý materiál, výrobky a polotovary, včetně mimostaveništní a vnitrostaveništní dopravy- nezahrnuje dodání a osazení výztuže, nezahrnuje vrty</t>
  </si>
  <si>
    <t>224365</t>
  </si>
  <si>
    <t>VÝZTUŽ PILOT Z OCELI 10505, B500B</t>
  </si>
  <si>
    <t>DN630 mm - 99kg/m + DN750 mm - 122kg/m3  (0.315*0.315*3.1417*6*(2*8+7))*0.099+(0.375*0.375*3.1417*7*(8+7))*0.122=9,918 [A]</t>
  </si>
  <si>
    <t>položka zahrnuje:  
- veškerý materiál, výrobky a polotovary, včetně mimostaveništní a vnitrostaveništní dopravy- dodání betonářské výztuže v požadované kvalitě, stříhání, řezání, ohýbání a spojování do všech požadovaných tvarů (vč. armakošů) a uložení s požadovaným zajištěním polohy a krytí výztuže betonem- veškeré svary nebo jiné spoje výztuže- pomocné konstrukce a práce pro osazení a upevnění výztuže- zednické výpomoci pro montáž betonářské výztuže- úpravy výztuže pro osazení doplňkových konstrukcí- ochranu výztuže do doby jejího zabetonování- úpravy výztuže pro zřízení kotevních prvků, závěsných ok a doplňkových konstrukcí- veškerá opatření pro zajištění soudržnosti výztuže a betonu- vodivé propojení výztuže, které je součástí ochrany konstrukce proti vlivům bludných proudů, vyvedení do měřících skříní nebo míst pro měření bludných proudů (vlastní měřící skříně se uvádějí položkami SD 74)- povrchovou antikorozní úpravu výztuže- separaci výztuže- osazení měřících zařízení a úpravy pro ně- osazení měřících skříní nebo míst pro měření bludných proudů</t>
  </si>
  <si>
    <t>22694</t>
  </si>
  <si>
    <t>ZÁPOROVÉ PAŽENÍ Z KOVU DOČASNÉ</t>
  </si>
  <si>
    <t>OP1, zápory HEB 140 délky 8 m - 19 ks x 33,7 kg/m  (8*(33.7/1000)*19)=5,122 [A] 
OP2, zápory HEB 140 délky 8 m - 12 ks x 33,7 kg/m  (8*(33.7/1000)*12)=3,235 [B] 
zeď, zápory HEB 140 délky 6 m - 36 ks x 33,7 kg/m  (6*(33.7/1000)*36)=7,279 [C] 
hmotnost převázek a rozpěr  1.399=1,399 [D] 
Celkem: A+B+C+D=17,035 [E]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</si>
  <si>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</si>
  <si>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</si>
  <si>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</si>
  <si>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plocha u OP1 + plocha u OP2 + plocha zdi  ((6.4+3.3+2)*2.8)+((2+5)*2.8)+(2.4*(11+13.6))=111,400 [A]</t>
  </si>
  <si>
    <t>položka zahrnuje osazení pažin bez ohledu na druh, jejich opotřebení a jejich odstranění</t>
  </si>
  <si>
    <t>23668</t>
  </si>
  <si>
    <t>TĚSNĚNÍ HRADÍCÍCH STĚN ZE ZEMIN DOČASNÉ VČETNĚ ODSTRANĚNÍ</t>
  </si>
  <si>
    <t>těsnění zatrubnění koryta na začátku opěrné zdi  (1.6*3.2)=5,120 [A]</t>
  </si>
  <si>
    <t>položka zahrnuje zřízení těsnění ze zemin, jeho údržbu během trvání jeho funkce, odstranění a odvoz dle zadávací dokumentace</t>
  </si>
  <si>
    <t>26175</t>
  </si>
  <si>
    <t>VRTY PRO KOTV, INJEKT, MIKROPIL NA POVR TŘ I A II D DO 300MM</t>
  </si>
  <si>
    <t>vrty do DN300 - záporové pažení - OP1  (19*8)=152,000 [A] 
vrty do DN300 - záporové pažení - OP2  (12*8)=96,000 [B] 
vrty do DN300 - záporové pažení - zeď  (36*6)=216,000 [C] 
Celkem: A+B+C=464,000 [D]</t>
  </si>
  <si>
    <t>položka zahrnuje:  
přemístění, montáž a demontáž vrtných soupravsvislou dopravu zeminy z vrtuvodorovnou dopravu zeminy bez uložení na skládkupřípadně nutné pažení dočasné (včetně odpažení) i trvalé</t>
  </si>
  <si>
    <t>264230</t>
  </si>
  <si>
    <t>VRTY PRO PILOTY TŘ. II D DO 800MM</t>
  </si>
  <si>
    <t>uložení na trvalou skládku včetně odvozu dle stavebníka/dodavatele 
na trvalou skládku - vrty do DN800  (7*(8+7))=105,000 [A]</t>
  </si>
  <si>
    <t>položka zahrnuje:  
- zřízení vrtu, svislou a vodorovnou dopravu zeminy bez uložení na skládku, vrtací práce zapaž. i nepaž. vrtu- čerpání vody z vrtu, vyčištění vrtu- zabezpečení vrtacích prací- dopravu, nájem, provoz a přemístění, montáž a demontáž vrtacích zařízení a dalších mechanismů- lešení a podpěrné konstrukce pro práci a manipulaci s vrtacím zařízení a dalších mechanismů- vrtací plošiny vč. zemních prací, zpevnění, odvodnění a pod.- v případě zapažení dočasnými pažnicemi jejich opotřebení- v případě zapažení suspenzí veškeré hospodaření s ní- nezahrnuje zapažení trvalými pažnicemi- nezahrnuje uložení zeminy na skládku a poplatek za skládkunevykazuje se hluché vrtání</t>
  </si>
  <si>
    <t>264239</t>
  </si>
  <si>
    <t>VRTY PRO PILOTY TŘ II D DO 700MM</t>
  </si>
  <si>
    <t>uložení na trvalou skládku včetně odvozu dle stavebníka/dodavatele 
na trvalou skládku - vrty do DN700  (6*(2*8+7))=138,000 [A]</t>
  </si>
  <si>
    <t>272325</t>
  </si>
  <si>
    <t>ZÁKLADY ZE ŽELEZOBETONU DO C30/37</t>
  </si>
  <si>
    <t>dle přílohy 5 - OP1  ((0.65*0.4+0.625*0.25*2)*7.55)=4,322 [A] 
dle přílohy 5 - OP2  ((0.65*0.4+0.625*0.25*2)*(8.216+0.595))=5,044 [B] 
dle přílohy 5 - opěrná zeď  ((0.65*0.4+0.625*0.25*2)*(7.98+7.98+7.87))=13,643 [C] 
Celkem: A+B+C=23,009 [D]</t>
  </si>
  <si>
    <t>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proudů,</t>
  </si>
  <si>
    <t>272365</t>
  </si>
  <si>
    <t>VÝZTUŽ ZÁKLADŮ Z OCELI 10505, B500B</t>
  </si>
  <si>
    <t>dle pol. 272325 x 160 kg/m3  (23.009*0.160)=3,681 [A]</t>
  </si>
  <si>
    <t>Položka zahrnuje veškerý materiál, výrobky a polotovary, včetně mimostaveništní a vnitrostaveništní dopravy (rovněž přesuny), včetně naložení a složení, případně s uložením- dodání betonářské výztuže v požadované kvalitě, stříhání, řezání, ohýbání a spojování do všech požadovaných tvarů (vč. armakošů) a uložení s požadovaným zajištěním polohy a krytí výztuže betonem,- veškeré svary nebo jiné spoje výztuže,- pomocné konstrukce a práce pro osazení a upevnění výztuže,- zednické výpomoci pro montáž betonářské výztuže,- úpravy výztuže pro osazení doplňkových konstrukcí,- ochranu výztuže do doby jejího zabetonování,- úpravy výztuže pro zřízení železobetonových kloubů, kotevních prvků, závěsných ok a doplňkových konstrukcí,- veškerá opatření pro zajištění soudržnosti výztuže a betonu,- vodivé propojení výztuže, které je součástí ochrany konstrukce proti vlivům bludných proudů, vyvedení do měřících skříní nebo míst pro měření bludných proudů (vlastní měřící skříně se uvádějí položkami SD 74),- povrchovou antikorozní úpravu výztuže,- separaci výztuže,- osazení měřících zařízení a úpravy pro ně,- osazení měřících skříní nebo míst pro měření bludných proudů.</t>
  </si>
  <si>
    <t>28999</t>
  </si>
  <si>
    <t>OPLÁŠTĚNÍ (ZPEVNĚNÍ) Z FÓLIE</t>
  </si>
  <si>
    <t>geomembrána, těsnící folie z HDPE v přechodové oblasti, min. tl 2mm 
přechodová oblast včetně vytažení pod drenáž  (2.5*(7.12+7.6))=36,800 [A] 
za rubem opěrné zdi včetně vytažení pod drenáž  (0.93*22.1)=20,553 [B] 
Celkem: A+B=57,353 [C]</t>
  </si>
  <si>
    <t>Položka zahrnuje:  
- dodávku předepsané fólie- úpravu, očištění a ochranu podkladu- přichycení k podkladu, případně zatížení- úpravy spojů a zajištění okrajů- úpravy pro odvodnění- nutné přesahy- mimostaveništní a vnitrostaveništní dopravu</t>
  </si>
  <si>
    <t>Svislé konstrukce</t>
  </si>
  <si>
    <t>31717</t>
  </si>
  <si>
    <t>KOVOVÉ KONSTRUKCE PRO KOTVENÍ ŘÍMSY</t>
  </si>
  <si>
    <t>KG</t>
  </si>
  <si>
    <t>kotvy říms s povrchovou ochranou dle TZ, TKP 19A, odhad 6 kg/ks, vč. vlepení kotvy a vyvrtání otvoru  ((6+10)*6)=96,000 [A]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</si>
  <si>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</si>
  <si>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</si>
  <si>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</si>
  <si>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dle přílohy 15 - levá římsa  ((0.4*0.25+1*0.225)*5.8)=1,885 [A] 
dle přílohy 15 - pravá římsa  ((0.5*0.3+0.49*0.3)*(2.6+5.65+1.9))=3,015 [B] 
dle přílohy 15- římsa opěrné zdi  ((0.4*0.4)*(0.575+7.98+7.98+7.87))=3,905 [C] 
Celkem: A+B+C=8,805 [D]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</si>
  <si>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</t>
  </si>
  <si>
    <t>317365</t>
  </si>
  <si>
    <t>VÝZTUŽ ŘÍMS Z OCELI 10505, B500B</t>
  </si>
  <si>
    <t>dle pol. č.317325 x 94 kg/m3  (8.805*0.094)=0,828 [A]</t>
  </si>
  <si>
    <t>položka zahrnuje:  
 - dodání betonářské výztuže v požadované kvalitě, stříhání, řezání, ohýbání a spojování do všech požadovaných tvarů (vč. armakošů) a uložení s požadovaným zajištěním polohy a krytí výztuže betonem,- veškeré svary nebo jiné spoje výztuže,- pomocné konstrukce a práce pro osazení a upevnění výztuže,- zednické výpomoci pro montáž betonářské výztuže,- úpravy výztuže pro osazení doplňkových konstrukcí,- ochranu výztuže do doby jejího zabetonování,- úpravy výztuže pro zřízení železobetonových kloubů, kotevních prvků, závěsných ok a doplňkových konstrukcí,- veškerá opatření pro zajištění soudržnosti výztuže a betonu,- vodivé propojení výztuže, které je součástí ochrany konstrukce proti vlivům bludných proudů, vyvedení do měřících skříní nebo míst pro měření bludných proudů (vlastní měřící skříně se uvádějí položkami SD 74)- povrchovou antikorozní úpravu výztuže,- separaci výztuže,- osazení měřících zařízení a úpravy pro ně,- osazení měřících skříní nebo míst pro měření bludných proudů.</t>
  </si>
  <si>
    <t>327325</t>
  </si>
  <si>
    <t>ZDI OPĚRNÉ, ZÁRUBNÍ, NÁBŘEŽNÍ ZE ŽELEZOVÉHO BETONU DO C30/37</t>
  </si>
  <si>
    <t>dle přílohy č.13 - dřík opěrné zdi  (((1.3+1.35)/2*7.87+(1.35+1.42)/2*7.98+(1.42+1.53)/2*7.98)*0.4)=13,300 [A]</t>
  </si>
  <si>
    <t>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</t>
  </si>
  <si>
    <t>327365</t>
  </si>
  <si>
    <t>VÝZTUŽ ZDÍ OPĚRNÝCH, ZÁRUBNÍCH, NÁBŘEŽNÍCH Z OCELI 10505, B500B</t>
  </si>
  <si>
    <t>dle pol.č.327325 x 211 kg/m3  (13.3*0.211)=2,806 [A]</t>
  </si>
  <si>
    <t>389325</t>
  </si>
  <si>
    <t>MOSTNÍ RÁMOVÉ KONSTRUKCE ZE ŽELEZOBETONU C30/37</t>
  </si>
  <si>
    <t>dle přílohy č.11 - OP1  (0.4*((1.026+1)/2*0.485+(1.8+1.75)/2*0.86+(1.75+1.83)/2*2.94+(1.83+1.79)/2*2.94+(1.79+1.84)/2*0.806))=5,626 [A] 
dle přílohy č.11 - OP2  (0.4*((1.53+1.54)/2*0.302+(1.73+1.66)/2*1.37+(1.66+1.73)/2*3.01+(1.73+1.69)/2*3.01+(1.69+1.75)/2*0.81))=5,771 [B] 
dle přílohy č.11 - příčel  (8.08*4.75*0.4)=15,352 [C] 
dle č.11 - křídla vpravo  (((0.89+1.91)/2*1.55+(1.91+1.9)/2*0.5+(1.9+1.84)/2*0.27+(0.78+1.78)/2*1.46+(1.78+1.79)/2*0.5+(1.79+1.74)/2*0.27)*0.4)=2,746 [D] 
Celkem: A+B+C+D=29,495 [E]</t>
  </si>
  <si>
    <t>389365</t>
  </si>
  <si>
    <t>VÝZTUŽ MOSTNÍ RÁMOVÉ KONSTRUKCE Z OCELI 10505, B500B</t>
  </si>
  <si>
    <t>dle pol.č.389325 x 225 kg/m3  (29.495*0.225)=6,636 [A]</t>
  </si>
  <si>
    <t>Vodorovné konstrukce</t>
  </si>
  <si>
    <t>451313</t>
  </si>
  <si>
    <t>PODKLADNÍ A VÝPLŇOVÉ VRSTVY Z PROSTÉHO BETONU C16/20</t>
  </si>
  <si>
    <t>blok pod drenáž - OP1 + OP2 + opěrné zdi  ((0.3*0.64*7.12)+(0.3*0.64*7.58)+(0.3*0.64*24.4))=7,507 [A]</t>
  </si>
  <si>
    <t>40</t>
  </si>
  <si>
    <t>451314</t>
  </si>
  <si>
    <t>PODKLADNÍ A VÝPLŇOVÉ VRSTVY Z PROSTÉHO BETONU C25/30</t>
  </si>
  <si>
    <t>pod základy (vč vrtací šablony, odpočet vrt. oken) - OP1 a OP2 vč. křídla a opěrné zdi  ((11.79+13.21+31.04)*0.15-(0.75*0.75*15+0.63*0.63*23)*0.15)=5,771 [A]</t>
  </si>
  <si>
    <t>41</t>
  </si>
  <si>
    <t>45152</t>
  </si>
  <si>
    <t>PODKLADNÍ A VÝPLŇOVÉ VRSTVY Z KAMENIVA DRCENÉHO</t>
  </si>
  <si>
    <t>podsyp 10cm pod betonem dlažby - kam. koryto +   ((29*3.15+4.65*17.07)*0.1)+((1.2*(7.5+9.2))*0.1)=19,077 [A]</t>
  </si>
  <si>
    <t>položka zahrnuje dodávku předepsaného kameniva, mimostaveništní a vnitrostaveništní dopravu a jeho uloženínení-li v zadávací dokumentaci uvedeno jinak, jedná se o nakupovaný materiál</t>
  </si>
  <si>
    <t>42</t>
  </si>
  <si>
    <t>45157</t>
  </si>
  <si>
    <t>PODKLADNÍ A VÝPLŇOVÉ VRSTVY Z KAMENIVA TĚŽENÉHO</t>
  </si>
  <si>
    <t>štěrkopísek těsnící folie - ochr. těsnící folie dle pol. 28999 tl. 2*150 mm  (57.353*0.15*2)=17,206 [A]</t>
  </si>
  <si>
    <t>43</t>
  </si>
  <si>
    <t>45160</t>
  </si>
  <si>
    <t>PODKL A VÝPLŇ VRSTVY Z MEZEROVITÉHO BETONU</t>
  </si>
  <si>
    <t>obsyp drenáže za rubem stěn - OP1 + OP2 + opěrné zdi  ((0.3*0.3*7.12)+(0.3*0.3*7.58)+(0.3*0.3*24.4))=3,519 [A]</t>
  </si>
  <si>
    <t>Položka zahrnuje dodávku mezerovitého betonu a jeho uložení se zhutněním, včetně mimostaveništní a vnitrostaveništní dopravy (rovněž přesuny)</t>
  </si>
  <si>
    <t>44</t>
  </si>
  <si>
    <t>465512</t>
  </si>
  <si>
    <t>DLAŽBY Z LOMOVÉHO KAMENE NA MC</t>
  </si>
  <si>
    <t>odláždění koryta a svahů na výtoku z lom. kamene tl. do 200 mm do bet. lože C20/25n-XF3, 
včetně spárování cement. maltou MC 25 XF4, dlažba dle ČSN 72 1860, tř. jakosti 1 
kam. koryto + kam. svahy na výtoku  (((29*3.15+4.65*17.07)*0.3)+(1.2*(7.5+9.2))*0.3)=57,230 [A]</t>
  </si>
  <si>
    <t>položka zahrnuje:  
- nutné zemní práce (svahování, úpravu pláně a pod.)- zřízení spojovací vrstvy- zřízení lože dlažby z cementové malty předepsané kvality a předepsané tloušťky- dodávku a položení dlažby z lomového kamene do předepsaného tvaru- spárování, těsnění, tmelení a vyplnění spar MC případně s vyklínováním- úprava povrchu pro odvedení srážkové vody- nezahrnuje podklad pod dlažbu, vykazuje se samostatně položkami SD 45</t>
  </si>
  <si>
    <t>45</t>
  </si>
  <si>
    <t>467314</t>
  </si>
  <si>
    <t>STUPNĚ A PRAHY VODNÍCH KORYT Z PROSTÉHO BETONU C25/30</t>
  </si>
  <si>
    <t>prahy v korytě  (4.42+2.43*0.5)=5,635 [A]</t>
  </si>
  <si>
    <t>položka zahrnuje:  
- nutné zemní práce (hloubení rýh apod.)- dodání  čerstvého  betonu  (betonové  směsi)  požadované  kvality,  jeho  uložení  do požadovaného tvaru při jakékoliv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doplňkových konstrukcí a vybavení,- úpravy povrchu pro položení požadované izolace, povlaků a nátěrů, případně vyspravení,-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</t>
  </si>
  <si>
    <t>Úpravy povrchů, podlahy, výplně otvorů</t>
  </si>
  <si>
    <t>46</t>
  </si>
  <si>
    <t>62745</t>
  </si>
  <si>
    <t>SPÁROVÁNÍ STARÉHO ZDIVA CEMENTOVOU MALTOU</t>
  </si>
  <si>
    <t>přespárování části kam. zdi na vtoku mostu  (5.5*1.7)=9,350 [A]</t>
  </si>
  <si>
    <t>položka zahrnuje:  
dodávku veškerého materiálu potřebného pro předepsanou úpravu v předepsané kvalitěvyčištění spar (vyškrábání), vypláchnutí spar vodou, očištění povrchuspárováníodklizení suti a přebytečného materiálupotřebná lešení</t>
  </si>
  <si>
    <t>Přidružená stavební výroba</t>
  </si>
  <si>
    <t>47</t>
  </si>
  <si>
    <t>711111</t>
  </si>
  <si>
    <t>IZOLACE BĚŽNÝCH KONSTRUKCÍ PROTI ZEMNÍ VLHKOSTI ASFALTOVÝMI NÁTĚRY</t>
  </si>
  <si>
    <t>1x pentrace (ALP) + 2x nátěr (ALN) 
základy svisle OP1  ((7.54+2*0.97+7.55)*0.6)=10,218 [A] 
základy svisle OP2  ((8.65+0.84+0.35+7.78+0.97)*0.6)=11,154 [B] 
základy vodor. OP1  ((7.54+7.55)*0.27)=4,074 [C] 
základy vodor .OP2  ((8.65+0.84+0.35+7.78)*0.27)=4,757 [D] 
základy svisle opěrná zeď  ((23.87*2+0.9)*0.6)=29,184 [E] 
základy vodor.opěrná zeď  (23.87*2*0.25)=11,935 [F] 
stěny rámu - dolní část  ((7.12+7.58+0.49)*1+(7.55+8.41+0.7)*0.4)=21,854 [G] 
stěna opěrné zdi - dolní část  (23.87*(0.5+0.9))=33,418 [H] 
křídla - vnější a čelní plochy  (2.54+2.43+(1.87+0.5+0.9+0.5+1.75+0.78)*0.4)=7,490 [I] 
Celkem: A+B+C+D+E+F+G+H+I=134,084 [J]</t>
  </si>
  <si>
    <t>položka zahrnuje:  
- dodání  předepsaného izolačního materiálu- očištění a ošetření podkladu, zadávací dokumentace může zahrnout i případné vyspravení- zřízení izolace jako kompletního povlaku, případně komplet. soustavy nebo systému podle příslušného  technolog. předpisu- zřízení izolace i jednotlivých vrstev po etapách, včetně pracovních spár a spojů- úprava u okrajů, rohů, hran, dilatačních i pracovních spojů, kotev, obrubníků, dilatačních zařízení, odvodnění, otvorů, neizolovaných míst a pod.- zajištění odvodnění povrchu izolace, včetně odvodnění nejnižších míst, pokud dokumentace pro zadání stavby nestanoví jinak- ochrana izolace do doby zřízení definitivní ochranné vrstvy nebo konstrukce- úprava, očištění a ošetření prostoru kolem izolace- provedení požadovaných zkoušek- nezahrnuje ochranné vrstvy, např. geotextilii</t>
  </si>
  <si>
    <t>48</t>
  </si>
  <si>
    <t>711112</t>
  </si>
  <si>
    <t>IZOLACE BĚŽNÝCH KONSTRUKCÍ PROTI ZEMNÍ VLHKOSTI ASFALTOVÝMI PÁSY</t>
  </si>
  <si>
    <t>NAIP min. tl. 4mm 
stěna rámu zdi - na rubu horní část  ((7.6+7.58+0.49)*(1.2+0.3)+((1.36+1.03)/2+0.3)*59.191)=111,996 [A] 
křídla - vnitřní plochy  (3.64+3.44)=7,080 [B] 
pracovní spáry  (0.5*(7.12+7.56+8.41+0.7+0.49+7.58+23.87*2))=39,800 [C] 
dilatační spáry zdi  ((0.3+0.5)*((0.6+0.25)*2+0.5+1.8)*4)=12,800 [D] 
Celkem: A+B+C+D=171,676 [E]</t>
  </si>
  <si>
    <t>49</t>
  </si>
  <si>
    <t>711422</t>
  </si>
  <si>
    <t>IZOLACE MOSTOVEK POD VOZOVKOU ASFALTOVÝMI PÁSY</t>
  </si>
  <si>
    <t>NAIP, min. tl 5mm  5.59*7.5=41,925 [A]</t>
  </si>
  <si>
    <t>položka zahrnuje:  
- dodání  předepsaného izolačního materiálu- očištění a ošetření podkladu, zadávací dokumentace může zahrnout i případné vyspravení- zřízení izolace jako kompletního povlaku, případně komplet. soustavy nebo systému podle příslušného  technolog. předpisu- zřízení izolace i jednotlivých vrstev po etapách, včetně pracovních spár a spojů- úprava u okrajů, rohů, hran, dilatačních i pracovních spojů, kotev, obrubníků, dilatačních zařízení, odvodnění, otvorů, neizolovaných míst a pod.- zajištění odvodnění povrchu izolace, včetně odvodnění nejnižších míst, pokud dokumentace pro zadání stavby nestanoví jinak- ochrana izolace do doby zřízení definitivní ochranné vrstvy nebo konstrukce- úprava, očištění a ošetření prostoru kolem izolace- provedení požadovaných zkoušek- nezahrnuje ochranné vrstvy, např. litý asfalt, asfaltový betonv této položce se vykáže i izolace rámových konstrukcí (mosty, propusty, kolektory)</t>
  </si>
  <si>
    <t>50</t>
  </si>
  <si>
    <t>711432</t>
  </si>
  <si>
    <t>IZOLACE MOSTOVEK POD ŘÍMSOU ASFALTOVÝMI PÁSY</t>
  </si>
  <si>
    <t>NAIP, min. tl 5mm  ((1.03+0.15)*5.66+(0.52+0.15)*10.14)=13,473 [A]</t>
  </si>
  <si>
    <t>položka zahrnuje:  
- dodání  předepsaného izolačního materiálu- očištění a ošetření podkladu, zadávací dokumentace může zahrnout i případné vyspravení- zřízení izolace jako kompletního povlaku, případně komplet. soustavy nebo systému podle příslušného  technolog. předpisu- zřízení izolace i jednotlivých vrstev po etapách, včetně pracovních spár a spojů- úprava u okrajů, rohů, hran, dilatačních i pracovních spojů, kotev, obrubníků, dilatačních zařízení, odvodnění, otvorů, neizolovaných míst a pod.- zajištění odvodnění povrchu izolace, včetně odvodnění nejnižších míst, pokud dokumentace pro zadání stavby nestanoví jinak- ochrana izolace do doby zřízení definitivní ochranné vrstvy nebo konstrukce- úprava, očištění a ošetření prostoru kolem izolace- provedení požadovaných zkoušek- nezahrnuje ochranné vrstvy, např. lepenku s hliníkovou vložkou, litý asfalt, asfaltový beton</t>
  </si>
  <si>
    <t>51</t>
  </si>
  <si>
    <t>711509</t>
  </si>
  <si>
    <t>OCHRANA IZOLACE NA POVRCHU TEXTILIÍ</t>
  </si>
  <si>
    <t>pracovní spáry, min. 600g/m2  (0.8*(7.12+7.56+8.41+0.7+0.49+7.58+23.87*2))=63,680 [A] 
dilatační spáry zdi, min. 600g/m2  (0.8*((0.6+0.25)*2+0.5+0.6)*4)=8,960 [B] 
Celkem: A+B=72,640 [C]</t>
  </si>
  <si>
    <t>položka zahrnuje:  
- dodání  předepsaného ochranného materiálu- zřízení ochrany izolace</t>
  </si>
  <si>
    <t>52</t>
  </si>
  <si>
    <t>78382</t>
  </si>
  <si>
    <t>NÁTĚRY BETON KONSTR TYP S2 (OS-B)</t>
  </si>
  <si>
    <t>čela rámu až za okapničku  5.22*(0.5+0.28)+4.73*(0.46+0.28)=7,572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</si>
  <si>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</si>
  <si>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53</t>
  </si>
  <si>
    <t>78383</t>
  </si>
  <si>
    <t>NÁTĚRY BETON KONSTR TYP S4 (OS-C)</t>
  </si>
  <si>
    <t>vnitřní hrana římsy mostu  ((0.125+0.15)*(5.65+10.14))=4,342 [A]</t>
  </si>
  <si>
    <t>Potrubí</t>
  </si>
  <si>
    <t>54</t>
  </si>
  <si>
    <t>81457</t>
  </si>
  <si>
    <t>POTRUBÍ Z TRUB BETONOVÝCH DN DO 500MM</t>
  </si>
  <si>
    <t>obnovení kanalizace v opěrné zdi  2.5=2,500 [A]</t>
  </si>
  <si>
    <t>55</t>
  </si>
  <si>
    <t>87433</t>
  </si>
  <si>
    <t>POTRUBÍ Z TRUB PLASTOVÝCH ODPADNÍCH DN DO 150MM</t>
  </si>
  <si>
    <t>průchod drenáže opěrami mostu a opěrnou zdí  (0.5*(2+3))=2,500 [A]</t>
  </si>
  <si>
    <t>56</t>
  </si>
  <si>
    <t>průchod drenáže opěrami mostu a opěrnou zdí  ((0.4+0.4+0.15)*(2+3))=4,750 [A]</t>
  </si>
  <si>
    <t>57</t>
  </si>
  <si>
    <t>875332</t>
  </si>
  <si>
    <t>POTRUBÍ DREN Z TRUB PLAST DN DO 150MM DĚROVANÝCH</t>
  </si>
  <si>
    <t>(3.5+4.5+24)=32,000 [A]</t>
  </si>
  <si>
    <t>položky pro zhotovení potrubí platí bez ohledu na sklonzahrnuje:  
- výrobní dokumentaci (včetně technologického předpisu)- dodání veškerého trubního a pomocného materiálu  (trouby,  trubky,  tvarovky,  spojovací a těsnící  materiál a pod.), podpěrných, závěsných a upevňovacích prvků, včetně potřebných úprav- úprava a příprava podkladu a podpěr, očištění a ošetření podkladu a podpěr- zřízení plně funkčního potrubí, kompletní soustavy, podle příslušného technologického předpisu- zřízení potrubí i jednotlivých částí po etapách, včetně pracovních spar a spojů, pracovního zaslepení konců a pod.- úprava prostupů, průchodů  šachtami a komorami, okolí podpěr a vyústění, zaústění, napojení, vyvedení a upevnění odpad. výustí- ochrana potrubí nátěrem (vč. úpravy povrchu), případně izolací, nejsou-li tyto práce předmětem jiné položky- úprava, očištění a ošetření prostoru kolem potrubí- položky platí pro práce prováděné v prostoru zapaženém i nezapaženém a i v kolektorech, chráničkách- položky zahrnují i práce spojené s nutnými obtoky, převáděním a čerpáním vody</t>
  </si>
  <si>
    <t>Ostatní konstrukce a práce</t>
  </si>
  <si>
    <t>58</t>
  </si>
  <si>
    <t>9112B1</t>
  </si>
  <si>
    <t>ZÁBRADLÍ MOSTNÍ SE SVISLOU VÝPLNÍ - DODÁVKA A MONTÁŽ</t>
  </si>
  <si>
    <t>zábradlí na římsách mostu a opěrné zdi  (6.5+10.14+23.9)=40,540 [A]</t>
  </si>
  <si>
    <t>položka zahrnuje:  
dodání zábradlí včetně předepsané povrchové úpravykotvení sloupků, t.j. kotevní desky, šrouby z nerez oceli, vrty a zálivku, pokud zadávací dokumentace nestanoví jinakpřípadné nivelační hmoty pod kotevní desky</t>
  </si>
  <si>
    <t>59</t>
  </si>
  <si>
    <t>91345</t>
  </si>
  <si>
    <t>NIVELAČNÍ ZNAČKY KOVOVÉ</t>
  </si>
  <si>
    <t>opěry mostu  (2+2)=4,000 [A] 
v římsách mostu a zdí  (6+6)=12,000 [B] 
Celkem: A+B=16,000 [C]</t>
  </si>
  <si>
    <t>položka zahrnuje:  
- dodání a osazení nivelační značky včetně nutných zemních prací- vnitrostaveništní a mimostaveništní dopravu</t>
  </si>
  <si>
    <t>60</t>
  </si>
  <si>
    <t>933331</t>
  </si>
  <si>
    <t>ZKOUŠKA INTEGRITY ULTRAZVUKEM V TRUBKÁCH PILOT SYSTÉMOVÝCH</t>
  </si>
  <si>
    <t>OP1 + OP2  1+1=2,000 [A]</t>
  </si>
  <si>
    <t>Položka zahrnuje kompletní dodávku se všemi pomocnými a doplňujícími pracemi a součástmi; - veškeré potřebné mechanismy; - podklady a dokumentaci zkoušky; - případné stavební práce spojené s přípravou a provedením zkoušky; - veškerá zkušební a měřící zařízení vč. opotřebení a nájmu; - výpomoce při vlastní zkoušce; - provedení vlastní zkoušky a její vyhodnocení, včetně všech měření a dalších potřebných činností; -  dodávka a montáž měřících trubek.</t>
  </si>
  <si>
    <t>61</t>
  </si>
  <si>
    <t>933333</t>
  </si>
  <si>
    <t>ZKOUŠKA INTEGRITY ULTRAZVUKEM ODRAZ METOD PIT PILOT SYSTÉMOVÝCH</t>
  </si>
  <si>
    <t>OP1 + OP2 + zeď  4+4+8=16,000 [A]</t>
  </si>
  <si>
    <t>Položka obsahuje podklady a dokumentaci zkoušky; - případné stavební práce spojené s přípravou a provedením zkoušky; - veškerá zkušební a měřící zařízení vč. opotřebení a nájmu; - výpomoce při vlastní zkoušce; - provedení vlastní zkoušky a její vyhodnocení.</t>
  </si>
  <si>
    <t>62</t>
  </si>
  <si>
    <t>936502R</t>
  </si>
  <si>
    <t>DROBNÉ DOPLŇK KONSTR KOVOVÉ POZINK</t>
  </si>
  <si>
    <t>DROBNÉ DOPLŇK KONSTR KOVOVÉ POZINK ukončení izolace pod římsou křídel dle listu 401.24VL 4/2015 přítlačná lišta ocel S235 P5*40 mm pozinkovaná ponorem 80 mikronů upevňovací vruty M10-70 z korozivzdorné oceliA2 - vrty á 0,3 m přítlačná lišta podmazaná izolační stěrkou, těsnění dle listu 208.08 VL 4/2015 vč. provedení vrtů a kotvení</t>
  </si>
  <si>
    <t>ukončení izolace pod římsou křídel dle listu 401.24VL 4/2015 
přítlačná lišta ocel S235 P5*40 mm pozinkovaná ponorem 80 mikronů 
upevňovací vruty M10-70 z korozivzdorné oceliA2 - vrty á 0,3 m 
přítlačná lišta podmazaná izolační stěrkou, těsnění dle listu 208.08 VL 4/2015 
vč. provedení vrtů a kotvení 
délka x hmotnost (vč. vrutů) - křídla mostu  (2.47+2.05)*2.1=9,492 [A] 
délka x hmotnost (vč. vrutů) - římsa opěrné zdi  24.4*2.1=51,240 [B] 
Celkem: A+B=60,732 [C]</t>
  </si>
  <si>
    <t>63</t>
  </si>
  <si>
    <t>938452</t>
  </si>
  <si>
    <t>OČIŠTĚNÍ ZDIVA OTRYSKÁNÍM NA SUCHO KŘEMIČ PÍSKEM</t>
  </si>
  <si>
    <t>stávající kamen.zdi na vtoku mostu  5.5*1.7=9,350 [A]</t>
  </si>
  <si>
    <t>položka zahrnuje očištění předepsaným způsobem včetně odklizení vzniklého odpadu</t>
  </si>
  <si>
    <t>64</t>
  </si>
  <si>
    <t>96618</t>
  </si>
  <si>
    <t>BOURÁNÍ KONSTRUKCÍ KOVOVÝCH</t>
  </si>
  <si>
    <t>vč. odvozu na skládku zhotovitele, naložení, vyložení - odkup zhotovitelem za cenu šrotu 
do šrotu - zábradlí na mostě, trubky hmotnost 7 kg/bm  ((3.05+3.1+4.03)*4+1.5*6+9.8*2+0.65*6+0.75*2)*0.007=0,523 [A] 
do šrotu - zábradlí na zdi, hmotnost U profilu 5,6 kg/bm  (25.5+9*1.0)*0.0056=0,193 [B] 
do šrotu - svislý U profil hrazení na vtoku mostu 8,6 kg/bm  1.53*0.0086=0,013 [C] 
Celkem: A+B+C=0,729 [D]</t>
  </si>
  <si>
    <t>položka zahrnuje:  
- rozebrání konstrukce bez ohledu na použitou technologii- veškeré pomocné konstrukce (lešení a pod.)-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položce)- veškeré další práce plynoucí z technologického předpisu a z platných předpisů</t>
  </si>
  <si>
    <t>65</t>
  </si>
  <si>
    <t>967138</t>
  </si>
  <si>
    <t>VYBOURÁNÍ ČÁSTÍ KONSTRUKCÍ KAMENNÝCH NA MC S ODVOZEM DO 20KM</t>
  </si>
  <si>
    <t>odvoz na skládku dle zhotovitele, zhotovitel v ceně zohlední skutečnou vzdálenost odvozů 
kam. základy  (0.95*(0.6+0.17)*7.9)=5,779 [A] 
opěry  ((0.55*1.36+0.25*0.28)*7.6*2)=12,434 [B] 
opěrná zeď  ((2.3+1.87)/2*27.06*0.6)=33,852 [C] 
křídla  ((3.3+3.17)*1.64*0.5)=5,305 [D] 
kam. dno  ((29*3+7.6*2.05+8.2*1.8)*0.3)=35,202 [E] 
kam svahy na výtoku  ((2.4*1.5+2.1*1.5)*8.2*0.3)=16,605 [F] 
Celkem: A+B+C+D+E+F=109,177 [G]</t>
  </si>
  <si>
    <t>položka zahrnuje:  
- veškerou manipulaci s vybouranou sutí a hmotami včetně uložení na skládku,- veškeré další práce plynoucí z technologického předpisu a z platných předpisů,nezahrnuje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</si>
  <si>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66</t>
  </si>
  <si>
    <t>967168</t>
  </si>
  <si>
    <t>VYBOURÁNÍ ČÁSTÍ KONSTRUKCÍ ŽELEZOBET S ODVOZEM DO 20KM</t>
  </si>
  <si>
    <t>odvoz na skládku dle zhotovitele, zhotovitel v ceně zohlední skutečnou vzdálenost odvozů 
mostní deska  (0.3*2.7*7.36)=5,962 [A] 
římsy mostu  (0.4*0.18*3.05+(0.49*0.36+0.19*0.16)*9.23)=2,128 [B] 
žb. sloupy  (0.24*0.24*0.77*4)=0,177 [C] 
římsa zdi  (0.15*0.6*27.6)=2,484 [D] 
přibetonávka u paty opěrné zdi  (0.7*15*0.1)=1,050 [E] 
bet. Torkret na začátku opěrné zdi  (1.3*0.1*5)=0,650 [F] 
Celkem: A+B+C+D+E+F=12,451 [G]</t>
  </si>
  <si>
    <t>67</t>
  </si>
  <si>
    <t>969257</t>
  </si>
  <si>
    <t>VYBOURÁNÍ POTRUBÍ DN DO 500MM KANALIZAČ</t>
  </si>
  <si>
    <t>odvoz na skládku dle zhotovitele, zhotovitel v ceně zohlední skutečnou vzdálenost odvozů, vč. poplatků za skládku 
vybourání části kanalizace v opěrné zdi  2.5=2,500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</si>
  <si>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položce)- položka zahrnuje veškeré další práce plynoucí z technologického předpisu a z platných předpisů</t>
  </si>
  <si>
    <t>68</t>
  </si>
  <si>
    <t>97817</t>
  </si>
  <si>
    <t>ODSTRANĚNÍ MOSTNÍ IZOLACE</t>
  </si>
  <si>
    <t>odvoz na skládku dle zhotovitele, zhotovitel v ceně zohlední skutečnou vzdálenost odvozů 
izolace mostní desky a rubu opěr  (7.4*2.7+(7.03+6.7)*1.6)=41,948 [A]</t>
  </si>
  <si>
    <t>Položka zahrnuje:  
- položka zahrnuje veškeré práce plynoucí z technologického předpisu a z platných předpisů- veškerou manipulaci s vybouranou sutí a hmotami včetně uložení na skládku.Položka nezahrnuje:  
- poplatek za skládku, který se vykazuje v položce 0141** (s výjimkou malého množství bouraného materiálu, kde je možné poplatek zahrnout do jednotkové ceny bourání – tento fakt musí být uveden v doplňujícím textu k položce)</t>
  </si>
  <si>
    <t>SO-901</t>
  </si>
  <si>
    <t>PROVIZORNÍ PŘEMOSTĚNÍ TUŽÍNSKÉHO POTOKA</t>
  </si>
  <si>
    <t>na trvalou skládku, odvoz na trvalou skládku zhotovitele - výkop zásypu podpěry a násypu k lávce směr Na Špici dle pol. 131738  15.51*2=31,020 [A] 
113328 - na skládku dle zhotovitele - ŠD pod panely + modelace násypu  - přístrup k lávce jako dočasný chodník  ((2*3*0.15*2)+(4.0*1.9)+(1.2*3.2))*2=26,480 [B] 
113328 - na skládku dle zhotovitele - ŠD zásyp a násyp za podpěrami  (0.62*3+(10.5*(3.2+2)/2)*0.5)*2=31,020 [C] 
Celkem: A+B+C=88,520 [D]</t>
  </si>
  <si>
    <t>96716 - panelové rovnaniny dle pol. 27512  12*2.4=28,800 [A]</t>
  </si>
  <si>
    <t>015170</t>
  </si>
  <si>
    <t>POPLATKY ZA LIKVIDACI ODPADŮ NEKONTAMINOVANÝCH - 17 02 01  DŘEVO PO STAVEBNÍM POUŽITÍ, Z DEMOLIC</t>
  </si>
  <si>
    <t>96717 - pol. 27518 + pol 76252  (0.075+1.2)*0.7=0,893 [A]</t>
  </si>
  <si>
    <t>027421</t>
  </si>
  <si>
    <t>PROVIZORNÍ LÁVKY - MONTÁŽ</t>
  </si>
  <si>
    <t>plocha lávky  12*2=24,000 [A]</t>
  </si>
  <si>
    <t>zahrnuje veškeré náklady spojené s objednatelem požadovanými zařízeními</t>
  </si>
  <si>
    <t>027422</t>
  </si>
  <si>
    <t>PROVIZORNÍ LÁVKY - NÁJEMNÉ</t>
  </si>
  <si>
    <t>KPLMĚSÍC</t>
  </si>
  <si>
    <t>předpoklad 7 měsíců  7=7,000 [A]</t>
  </si>
  <si>
    <t>027423</t>
  </si>
  <si>
    <t>PROVIZORNÍ LÁVKY - DEMONTÁŽ</t>
  </si>
  <si>
    <t>113168</t>
  </si>
  <si>
    <t>ODSTRANĚNÍ KRYTU ZPEVNĚNÝCH PLOCH ZE SILNIČNÍCH DÍLCŮ, ODVOZ DO 20KM</t>
  </si>
  <si>
    <t>zhotovitel v ceně zohlední skutečnou vzdálenost odvozů, panely jsou majetkem zthotovitele 
panely - založení dočasné lávky pro pěší  1*3*2*2=12,000 [A]</t>
  </si>
  <si>
    <t>113328</t>
  </si>
  <si>
    <t>ODSTRAN PODKL ZPEVNĚNÝCH PLOCH Z KAMENIVA NESTMEL, ODVOZ DO 20KM</t>
  </si>
  <si>
    <t>zhotovitel v ceně zohlední skutečnou vzdálenost odvozů 
na skládku dle zhotovitele - ŠD pod panely + modelace násypu  - přístrup k lávce jako dočasný chodník  ((2*3*0.15*2)+(4.0*1.9)+(1.2*3.2))=13,240 [A] 
na skládku dle zhotovitele - ŠD zásyp a násyp za podpěrami  0.62*3+(10.5*(3.2+2)/2)*0.5=15,510 [B] 
Celkem: A+B=28,750 [C]</t>
  </si>
  <si>
    <t>121103</t>
  </si>
  <si>
    <t>SEJMUTÍ ORNICE NEBO LESNÍ PŮDY S ODVOZEM DO 3KM</t>
  </si>
  <si>
    <t>odvoz na mezideponii zhotovitele - pod panelové podpěry a násyp k lávce směr Na Špici  ((1.2+1.5*4+10.5*(3.2+2)/2)*0.15)=5,175 [A]</t>
  </si>
  <si>
    <t>125733</t>
  </si>
  <si>
    <t>VYKOPÁVKY ZE ZEMNÍKŮ A SKLÁDEK TŘ. I, ODVOZ DO 3KM</t>
  </si>
  <si>
    <t>natěžení a dovoz ornice z mezideponie zhotovitele - ornice - dle pol. 12110  5.175=5,175 [A] 
natěžení a dovoz zeminy z mezideponie zhotovitele - zemina - dle pol.17411  4.4=4,400 [B] 
Celkem: A+B=9,575 [C]</t>
  </si>
  <si>
    <t>131733</t>
  </si>
  <si>
    <t>HLOUBENÍ JAM ZAPAŽ I NEPAŽ TŘ. I, ODVOZ DO 3KM</t>
  </si>
  <si>
    <t>pro zpětné použití, odvoz na mezideponii zhotovitele - výkop pro panelový základ směr Radim  2.5*0.44*4=4,400 [A]</t>
  </si>
  <si>
    <t>zhotovitel v ceně zohlední skutečnou vzdálenost odvozů 
na skládku dle zhotovitele - výkop zásypu podpěry a násypu k lávce směr Na Špici dle pol. 458523  15.51=15,510 [A]</t>
  </si>
  <si>
    <t>ornice - na mezideponii z pol. 121103  5.175=5,175 [A] 
zemina - na mezideponii potřeba zásypu z pol. 131733  4.4=4,400 [B] 
zemina - na trvalou skládku m3 z pol. 131738  15.51=15,510 [C] 
Celkem: A+B+C=25,085 [D]</t>
  </si>
  <si>
    <t>17411</t>
  </si>
  <si>
    <t>ZÁSYP JAM A RÝH ZEMINOU SE ZHUTNĚNÍM</t>
  </si>
  <si>
    <t>zemina z mezideponie, výkopku dle pol. 13173  4.4=4,400 [A]</t>
  </si>
  <si>
    <t>položka zahrnuje:  
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</si>
  <si>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18232</t>
  </si>
  <si>
    <t>ROZPROSTŘENÍ ORNICE V ROVINĚ V TL DO 0,15M</t>
  </si>
  <si>
    <t>zpětné ohumusování ploch  (1.2+1.5*4+10.5*(3.2+2)/2)=34,500 [A]</t>
  </si>
  <si>
    <t>položka zahrnuje:  
nutné přemístění ornice z dočasných skládek vzdálených do 50mrozprostření ornice v předepsané tloušťce v rovině a ve svahu do 1:  
5</t>
  </si>
  <si>
    <t>3x - zpětné ohumusování ploch  (1.2+1.5*4+10.5*(3.2+2)/2)*3=103,500 [A]</t>
  </si>
  <si>
    <t>1,5x - zpětné ohumusování ploch  (1.2+1.5*4+10.5*(3.2+2)/2)*1.5=51,750 [A]</t>
  </si>
  <si>
    <t>na mezideponii zhotovitele  ((1.2+1.5*4+10.5*(3.2+2)/2)*0.15)=5,175 [A]</t>
  </si>
  <si>
    <t>21461F</t>
  </si>
  <si>
    <t>SEPARAČNÍ GEOTEXTILIE DO 600G/M2</t>
  </si>
  <si>
    <t>netkaná geotextilie pro oddělení podsypu podpěr lávky a násypu  4.0*1.9+1.2*3.2+10.5*(3.2+2)/2=38,740 [A]</t>
  </si>
  <si>
    <t>Položka zahrnuje:  
- dodávku předepsané geotextilie- úpravu, očištění a ochranu podkladu- přichycení k podkladu, případně zatížení- úpravy spojů a zajištění okrajů- úpravy pro odvodnění- nutné přesahy- mimostaveništní a vnitrostaveništní dopravu</t>
  </si>
  <si>
    <t>27152</t>
  </si>
  <si>
    <t>POLŠTÁŘE POD ZÁKLADY Z KAMENIVA DRCENÉHO</t>
  </si>
  <si>
    <t>ŠDb 0-32 
pod panely + modelace násypu  - přístrup k lávce jako dočasný chodník  ((2*3*0.15*2)+(4.0*1.9)+(1.2*3.2))=13,240 [A]</t>
  </si>
  <si>
    <t>27512</t>
  </si>
  <si>
    <t>HRANICE PODPĚRNÉ Z DÍLCŮ ŽELEZOBETONOVÝCH</t>
  </si>
  <si>
    <t>panely jsou majetkem zthotovitele, zhotovitel v ceně zohlední obrátkovost panelů 
panely - založení dočasné lávky pro pěší  1*3*2*2=12,000 [A]</t>
  </si>
  <si>
    <t>- dodání  dílce  požadovaného  tvaru  a  vlastností,  jeho  skladování,  doprava  a  osazení  do  definitivní polohy, včetně komplexní technologie výroby a montáže dílců, ošetření a ochrana dílců,- u dílců železobetonových a předpjatých veškerá výztuž, případně i tuhé kovové prvky a závěsná oka,- úpravy a zařízení pro uložení a transport dílce,- veškeré požadované úpravy dílců, včetně doplňkových konstrukcí a vybavení,- sestavení dílce na stavbě včetně montážních zařízení, plošin a prahů a pod.,- výplň, těsnění a tmelení spár a spojů,- očištění a ošetření úložných ploch,- zednické výpomoce pro montáž dílců,- označení dílce výrobním štítkem nebo jiným způsobem,- úpravy dílce pro dodržení požadované přesnosti jeho osazení, včetně případných měření,- veškerá zařízení pro zajištění stability v každém okamžiku,- další práce dané případně specifikací k příslušnému prefabrik. dílci (úprava pohledových ploch, příp. rubových ploch, osazení měřících zařízení, zkoušení a měření dílců a pod.).</t>
  </si>
  <si>
    <t>27518</t>
  </si>
  <si>
    <t>HRANICE PODPĚRNÉ Z DÍLCŮ DŘEVĚNÝCH</t>
  </si>
  <si>
    <t>z fošen min. tl 5cm, fošny jsou majetkem zhotovitele, zhotovitel zohlední obrátkovost fošen 
úložné prahy z tvrdého dřeva  0.1*0.15*2.5*2=0,075 [A]</t>
  </si>
  <si>
    <t>- dílenská dokumentace, včetně technologického předpisu spojování- dodání dřeva v požadované kvalitě a výroba konstrukce (vč. pomůcek,  přípravků a prostředků pro výrobu) bez ohledu na náročnost a její objem, dílenská montáž, montážní dokumentace,- dodání spojovacího materiálu,- zřízení montážních a dilatačních spojů, spar, včetně potřebných úprav, vložek, opracování, očištění a ošetření,- podpěr. konstr. a lešení všech druhů pro montáž konstrukcí i doplňkových, včetně požadovaných otvorů, ochranných a bezpečnostních opatření a základů pro tyto konstrukce a lešení,- jakákoliv doprava a manipulace dílců a montážních sestav, včetně dopravy konstrukce z výrobny na stavbu,- montáž konstrukce na stavbě, včetně montážních prostředků a pomůcek a zednických výpomocí,- výplň, těsnění a tmelení spar a spojů,- veškeré druhy opracování povrchů, včetně úprav pod nátěry a pod izolaci,- veškeré druhy dílenských základů a základních nátěrů a povlaků,- všechny druhy ocelového kotvení,- dílenskou přejímku a montážní prohlídku, včetně požadovaných dokladů,- zřízení kotevních otvorů nebo jam, nejsou-li částí jiné konstrukce, jejich úpravy, očištění a ošetření,- osazení kotvení nebo přímo částí konstrukce do podpůrné konstrukce nebo do zeminy,- ošetření kotevní oblasti proti vzniku trhlin, vlivu povětrnosti a pod.,- osazení značek, včetně jejich zaměření.- veškeré úpravy dřeva pro zlepšení jeho užitných vlastností (impregnace, zpevňování a pod.),- veškeré druhy povrchových úprav,- zvláštní spojové prostředky, rozebíratelnost konstrukce,- osazení měřících zařízení a úprav pro ně.</t>
  </si>
  <si>
    <t>458523</t>
  </si>
  <si>
    <t>VÝPLŇ ZA OPĚRAMI A ZDMI Z KAMENIVA DRCENÉHO, INDEX ZHUTNĚNÍ ID DO 0,9</t>
  </si>
  <si>
    <t>ŠDb 0-32 
zásyp a násyp za podpěrami  0.62*3+(10.5*(3.2+2)/2)*0.5=15,510 [A]</t>
  </si>
  <si>
    <t>Komunikace</t>
  </si>
  <si>
    <t>58251</t>
  </si>
  <si>
    <t>DLÁŽDĚNÉ KRYTY Z BETONOVÝCH DLAŽDIC DO LOŽE Z KAMENIVA</t>
  </si>
  <si>
    <t>obnovení chodníku vpravo silnice u nástupu na lávku  4.8*1.5=7,200 [A]</t>
  </si>
  <si>
    <t>76252</t>
  </si>
  <si>
    <t>TESAŘSKÉ PODLAHY</t>
  </si>
  <si>
    <t>dřevěná podlaha lávky v tl. 50 mm  12*2*0.05=1,200 [A]</t>
  </si>
  <si>
    <t>- položky tesařských konstrukcí zahrnují kompletní konstrukci, včetně úprav řeziva (i impregnaci, povrchové úpravy a pod.), spojovací a ochranné prostředky, upevňovací prvky, lemování, lištování, spárování, není-li zahrnut v jiných položkách, i nátěr konstrukcí, včetně úpravy povrchu před nátěrem.</t>
  </si>
  <si>
    <t>91225R</t>
  </si>
  <si>
    <t>SLOUPKY KOVOVÉ</t>
  </si>
  <si>
    <t>zábrana proti vjezdu na lávku - včetně základové patky a včetně následné demontáže - pro oba vstupy na lávku  2=2,000 [A]</t>
  </si>
  <si>
    <t>položka zahrnuje:  
- dodání a osazení sloupku včetně nutných zemních prací- vnitrostaveništní a mimostaveništní doprava- odrazky plastové nebo z retroreflexní fólie</t>
  </si>
  <si>
    <t>96717</t>
  </si>
  <si>
    <t>VYBOURÁNÍ ČÁSTÍ KONSTRUKCÍ DŘEVĚNÝCH</t>
  </si>
  <si>
    <t>podpěrné fošny lávky + podlaha lávky min. tl 5cm, fošny jsou majetkem zhotovitele, zhotovitel zohlední obrátkovost fošen 
odvozu na skládku dle zhotovitele - pol. 27518 + pol 76252  (0.075+1.2)=1,275 [A]</t>
  </si>
  <si>
    <t>SO-990</t>
  </si>
  <si>
    <t>VRN</t>
  </si>
  <si>
    <t>02730R</t>
  </si>
  <si>
    <t>VYTYČENÍ INŽENÝRSKÝCH SÍTÍ</t>
  </si>
  <si>
    <t>Zajištění inženýrských sítí před zahájením stavebních prací a během realizace stavby dle požadavku správců.  
Nutné vytyčení všech pozemních sítí s protokolárním zápisem příslušných správců.  
Přesnou polohu pozemních vedení ověřit ručně kopanými sondami. Přechody nutno ochránit.  
PEVNÁ CENA</t>
  </si>
  <si>
    <t>vytyčení stávajícíh podzemních sítí  1=1,000 [A]</t>
  </si>
  <si>
    <t>02910A</t>
  </si>
  <si>
    <t>OSTATNÍ POŽADAVKY - ZEMĚMĚŘIČSKÁ MĚŘENÍ</t>
  </si>
  <si>
    <t>Geometrický plán pro majetkové vypořádání vlastnických vztahů, potvrzený katastrálním úřadem  
PEVNÁ CENA</t>
  </si>
  <si>
    <t>oddělovací geometrické plány pro vypořádání  1=1,000 [A]</t>
  </si>
  <si>
    <t>zahrnuje veškeré náklady spojené s objednatelem požadovanými pracemi</t>
  </si>
  <si>
    <t>02910B</t>
  </si>
  <si>
    <t>Veškerá zaměření nutná k realizaci díla (např. vytyčení stavby, potřebná zaměření a geodetické práce v průběhu výstavby - zaměření vrstev pro určení kubatur konstrukčních vrstev a celkových plošných a dálkových výměr, obvod staveniště apod.). Včetně ochrany vytyčovacích bodů.   
3x tištěná + 1x CD  
PEVNÁ CENA</t>
  </si>
  <si>
    <t>vytyčení obvodu stavby a nových konstrukcí  1=1,000 [A]</t>
  </si>
  <si>
    <t>02911A</t>
  </si>
  <si>
    <t>OSTATNÍ POŽADAVKY - GEODETICKÉ ZAMĚŘENÍ</t>
  </si>
  <si>
    <t>Veškerá zaměření nutná k uvedení stavby do užívání a řádnému předání dokončeného díla. Včetně ochrany vytyčovacích bodů.  
3x tištěná + 1x CD  
PEVNÁ CENA</t>
  </si>
  <si>
    <t>zaměření skutečného provedení stavby vč. vodního toku s okolím 50m dle požadavku správce toku Povodí Vltava s.p.  1=1,000 [A]</t>
  </si>
  <si>
    <t>02940</t>
  </si>
  <si>
    <t>OSTATNÍ POŽADAVKY - VYPRACOVÁNÍ DOKUMENTACE</t>
  </si>
  <si>
    <t>OSTATNÍ POŽADAVKY - VYPRACOVÁNÍ DOKUMENTACE plánu údržby a sledování mostu  
Zadavatel poskytne otevřený formát *.dwg a *.pdf  
PEVNÁ CENA</t>
  </si>
  <si>
    <t>vypracování plánu údržby a sledování mostu  1=1,000 [A]</t>
  </si>
  <si>
    <t>029412</t>
  </si>
  <si>
    <t>OSTATNÍ POŽADAVKY - VYPRACOVÁNÍ MOSTNÍHO LISTU</t>
  </si>
  <si>
    <t>OSTATNÍ POŽADAVKY - VYPRACOVÁNÍ MOSTNÍHO LISTU  
PEVNÁ CENA</t>
  </si>
  <si>
    <t>včetně stanovéní zatížitelnosti  1=1,000 [A]</t>
  </si>
  <si>
    <t>02943A</t>
  </si>
  <si>
    <t>OSTATNÍ POŽADAVKY - VYPRACOVÁNÍ RDS</t>
  </si>
  <si>
    <t>Dokumentace bude požadována (počet výtisků, paré a CD v el. podobě dle SOD) objednatelem včetně dokumentace v elektronické podobě 1x CD cena za vypracování - RDS. Realizační dokumentace bude zpracována na všechny trvalé stavební objekty.  
Zadavatel poskytne otevřený formát *.dwg a *.pdf  
PEVNÁ CENA</t>
  </si>
  <si>
    <t>ZDS, RDS  1=1,000 [A]</t>
  </si>
  <si>
    <t>02943B</t>
  </si>
  <si>
    <t>OSTATNÍ POŽADAVKY - POVODŇOVÝ A HAVARIJNÍ PLÁN</t>
  </si>
  <si>
    <t>Havarijní plán a protipovodňový plán (2x tiskem).  
Zadavatel poskytne otevřený formát *.dwg a *.pdf.  
PEVNÁ CENA</t>
  </si>
  <si>
    <t>1=1,000 [A]</t>
  </si>
  <si>
    <t>02944</t>
  </si>
  <si>
    <t>OSTAT POŽADAVKY - DOKUMENTACE SKUTEČ PROVEDENÍ V DIGIT FORMĚ</t>
  </si>
  <si>
    <t>Dokumentace skutečného provedení stavby.  
Výkresy a související písemnosti zhotovené stavby potřebné pro evidenci pozemní komunikace.  
Výkresy odchylek a změn stavby oproti DSP+PDPS.  
Ověření podpisem odpovědného zástupce zhotovitele a správce stavby.  
Zadavatel poskytně dokumentaci v otevřeném formátu dwg.  
PEVNÁ CENA</t>
  </si>
  <si>
    <t>1x digitální verze + 4x tištěná verze  1=1,000 [A]</t>
  </si>
  <si>
    <t>02946F</t>
  </si>
  <si>
    <t>OSTAT POŽADAVKY - FOTODOKUMENTACE</t>
  </si>
  <si>
    <t>1x měsíčně sada barevných fotografií v tištěné i elektronické formě  
3x závěrečná fotodokumentace v albu s popisem v tištěné i elektronické podobě  
PEVNÁ CENA</t>
  </si>
  <si>
    <t>digitální podoba, členění dle datumu, postup výstavby, před zakrýváním konstrukcí apod.  1=1,000 [A]</t>
  </si>
  <si>
    <t>položka zahrnuje:  
- fotodokumentaci zadavatelem požadovaného děje a konstrukcí v požadovaných časových intervalech- zadavatelem specifikované výstupy (fotografie v papírovém a digitálním formátu) v požadovaném počtu</t>
  </si>
  <si>
    <t>02946R</t>
  </si>
  <si>
    <t>OSTAT POŽADAVKY - PASPORTIZACE OBJEKTŮ PŘED A PO VÝSTAVBĚ</t>
  </si>
  <si>
    <t>Pasportizace nemovitosti v zájmovém území celé akce před zahájením a po dokončení prací, dopravního značení, vybavení komunikace - odvodnění příkopu, vodní tok, přilehlé pozemky, nemovitosti a objekty inženýrských sítí (v zájmovém prostoru). Projednání pasportizace provedené před zahájením prací. Následně pasportizace po dokončení akce s propojením a prokázáním stavu konstrukcí, objektů a pozemků před a po akci.  
Celkem pasportizace včetně kompletní dokumentace v tištěné podobě a předání na CD dle SOD.  
PEVNÁ CENA</t>
  </si>
  <si>
    <t>02946V</t>
  </si>
  <si>
    <t>OSTAT POŽADAVKY - PASPORT - VIDEOZÁZNAM OBJÍZDNÝCH TRAS</t>
  </si>
  <si>
    <t>Pasportizace + videozáznam objízdných tras zahájením a po dokončení prací.  
PEVNÁ CENA</t>
  </si>
  <si>
    <t>digitální podoba, pasport + videozáznam objízdných tras - před a po realizaci  1=1,000 [A]</t>
  </si>
  <si>
    <t>02950A</t>
  </si>
  <si>
    <t>OSTATNÍ POŽADAVKY - ZABEZPEČENÍ PŘÍSTUPŮ DO DOTČENÝCH NEMOVITOSTÍ</t>
  </si>
  <si>
    <t>Úhrnná částka musí obsahovat veškeré náklady na dočasné úpravy a regulaci dopravy (i pěší) na staveništi a nezbytné značení a opatření vyplývající z  
požadavků BOZP na staveništi vč. provizorních lávek, nájezdů,...Trasy pro pěší v souladu s vyhl. č. 398/2009 Sb., o obecných technických požadavcích zabezpečujících bezbariérové užívání staveb. Po dobu realizace stavby zajištěn přístup k objektům pro požární techniku, policii, záchranné služby.  
PEVNÁ CENA</t>
  </si>
  <si>
    <t>provizorní lávky, přejezdy apod.  1=1,000 [A]</t>
  </si>
  <si>
    <t>02953</t>
  </si>
  <si>
    <t>OSTATNÍ POŽADAVKY - HLAVNÍ MOSTNÍ PROHLÍDKA</t>
  </si>
  <si>
    <t>OSTATNÍ POŽADAVKY - HLAVNÍ MOSTNÍ PROHLÍDKA  
PEVNÁ CENA</t>
  </si>
  <si>
    <t>první hlavní mostní prohlídka  1=1,000 [A]</t>
  </si>
  <si>
    <t>položka zahrnuje :  
- úkony dle ČSN 73 6221- provedení hlavní mostní prohlídky oprávněnou fyzickou nebo právnickou osobou- vyhotovení záznamu (protokolu), který jednoznačně definuje stav mostu</t>
  </si>
  <si>
    <t>029611G</t>
  </si>
  <si>
    <t>OSTATNÍ POŽADAVKY - ODBORNÝ DOZOR GEOLOGA</t>
  </si>
  <si>
    <t>OSTATNÍ POŽADAVKY - ODBORNÝ DOZOR  
PEVNÁ CENA</t>
  </si>
  <si>
    <t>8=8,000 [A]</t>
  </si>
  <si>
    <t>zahrnuje veškeré náklady spojené s objednatelem požadovaným dozorem geotechnika z důvodu zásahu do aktivní zóny - viz Technická zpráva SO 125.2</t>
  </si>
  <si>
    <t>02990</t>
  </si>
  <si>
    <t>OSTATNÍ POŽADAVKY - INFORMAČNÍ TABULE</t>
  </si>
  <si>
    <t>Náklady na zřízení informační tabule s údaji o stavbě s textem dle vzoru objednatele na obou koncích realizovaného úseku. Po ukončení stavby odstranění.  
PEVNÁ CENA</t>
  </si>
  <si>
    <t>informační tabule dle požadavků investora, údaje o investorovi, zhotoviteli, kontakty na zainteresované techniky apod.  2=2,000 [A]</t>
  </si>
  <si>
    <t>položka zahrnuje:  
- dodání a osazení informačních tabulí v předepsaném provedení a množství s obsahem předepsaným zadavatelem- veškeré nosné a upevňovací konstrukce- základové konstrukce včetně nutných zemních prací- demontáž a odvoz po skončení platnosti- případně nutné opravy poškozených čátí během platnosti</t>
  </si>
  <si>
    <t>03710R</t>
  </si>
  <si>
    <t>POMOC PRÁCE ZAJIŠŤ NEBO ZŘÍZ OBJÍŽĎKY A PŘÍSTUP CESTY - VÝHYBNY AUTOBUSŮ</t>
  </si>
  <si>
    <t>POMOC PRÁCE ZAJIŠŤ NEBO ZŘÍZ OBJÍŽĎKY A PŘÍSTUP CESTY - VÝHYBNY AUTOBUSŮ  
PEVNÁ CENA</t>
  </si>
  <si>
    <t>dodáva, montáž, demontáž - panelové zpevněné plochy pro vyhýbání autobusů po objízdných tras  1=1,000 [A]</t>
  </si>
  <si>
    <t>zahrnuje objednatelem povolené náklady na požadovaná zařízení zhotovitele - výhybna pro BUS na objízdné trase o rozměrech 3x25 m z opakovaně použitelného materiálu ( opakovaně použité betonové panely s podsypem z recyklátu)</t>
  </si>
  <si>
    <t>SO-995</t>
  </si>
  <si>
    <t>PRELIMINÁŘE</t>
  </si>
  <si>
    <t>P709120R</t>
  </si>
  <si>
    <t>PROVIZORNÍ ZAJIŠTĚNÍ POTRUBÍ VE VÝKOPU, OBNOVA OBSYPU PÍSKEM, ZAKRYTÍ BETONOVÝMI DESKAMI A FÓLIÍ</t>
  </si>
  <si>
    <t>PRELIMINÁŘ - POLOŽKA BUDE ČERPÁNA PO PÍSEMNÉ DOHODĚ INVESTOR x ZHOTOVITEL 
plynového potrubí  9=9,000 [A]</t>
  </si>
  <si>
    <t>1. Položka obsahuje:  
 – obsahuje i demontáž po skončení provizorního stavu – dopravu do skladu nebo na likvidaci – obrátkovost, opotřebení zapůjčeného materiálu – poplatek za likvidaci odpadů, pokud je materiál likvidován2. Položka neobsahuje:  
 X  
3. Způsob měření:  
Udává se počet kusů kompletní konstrukce nebo práce.</t>
  </si>
  <si>
    <t>P86734</t>
  </si>
  <si>
    <t>CHRÁNIČKY Z TRUB OCELOVÝCH PODÉLNĚ PŮLENÝCH DN DO 200MM</t>
  </si>
  <si>
    <t>PRELIMINÁŘ - POLOŽKA BUDE ČERPÁNA PO PÍSEMNÉ DOHODĚ INVESTOR x ZHOTOVITEL 
nová půlená chránička plynového potrubí  9=9,000 [A]</t>
  </si>
  <si>
    <t>položky pro zhotovení potrubí platí bez ohledu na sklon.zahrnuje:  
- výrobní dokumentaci (včetně technologického předpisu)- dodání veškerého trubního a pomocného materiálu  (trouby včetně podélného rozpůlení,  trubky,  tvarovky,  spojovací a těsnící  materiál a pod.), podpěrných, závěsných a upevňovacích prvků, včetně potřebných úprav- úprava a příprava podkladu a podpěr, očištění a ošetření podkladu a podpěr- zřízení plně funkčního potrubí, kompletní soustavy, podle příslušného technologického předpisu- zřízení potrubí i jednotlivých částí po etapách, včetně pracovních spar a spojů, pracovního zaslepení konců a pod.- úprava prostupů, průchodů  šachtami a komorami, okolí podpěr a vyústění, zaústění, napojení, vyvedení a upevnění odpad. výustí- ochrana potrubí nátěrem (vč. úpravy povrchu), případně izolací, nejsou-li tyto práce předmětem jiné položky- úprava, očištění a ošetření prostoru kolem potrubí včetně případně předepsaného utěsnění konců chrániček- položky platí pro práce prováděné v prostoru zapaženém i nezapaženém a i v kolektorech, chráničkách- opláštění dle dokumentace a nutné opravy opláštění při jeho poškození</t>
  </si>
  <si>
    <t>P899523</t>
  </si>
  <si>
    <t>OBETONOVÁNÍ POTRUBÍ Z PROSTÉHO BETONU DO C16/20</t>
  </si>
  <si>
    <t>PRELIMINÁŘ - POLOŽKA BUDE ČERPÁNA PO PÍSEMNÉ DOHODĚ INVESTOR x ZHOTOVITEL 
obetonování nové půlené chráničky plynového potrubí  9*0.4=3,600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</si>
</sst>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9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0+O8+O17+O50+O55+O96+O117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</v>
      </c>
      <c s="36">
        <f>0+I8+I17+I50+I55+I96+I117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15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18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20</v>
      </c>
      <c s="23" t="s">
        <v>36</v>
      </c>
      <c s="19" t="s">
        <v>37</v>
      </c>
      <c s="24" t="s">
        <v>38</v>
      </c>
      <c s="25" t="s">
        <v>39</v>
      </c>
      <c s="26">
        <v>1571.8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25.5">
      <c r="A10" s="28" t="s">
        <v>40</v>
      </c>
      <c r="E10" s="29" t="s">
        <v>38</v>
      </c>
    </row>
    <row r="11" spans="1:5" ht="114.75">
      <c r="A11" s="30" t="s">
        <v>41</v>
      </c>
      <c r="E11" s="31" t="s">
        <v>42</v>
      </c>
    </row>
    <row r="12" spans="1:5" ht="140.25">
      <c r="A12" t="s">
        <v>43</v>
      </c>
      <c r="E12" s="29" t="s">
        <v>44</v>
      </c>
    </row>
    <row r="13" spans="1:16" ht="25.5">
      <c r="A13" s="19" t="s">
        <v>35</v>
      </c>
      <c s="23" t="s">
        <v>14</v>
      </c>
      <c s="23" t="s">
        <v>45</v>
      </c>
      <c s="19" t="s">
        <v>37</v>
      </c>
      <c s="24" t="s">
        <v>46</v>
      </c>
      <c s="25" t="s">
        <v>39</v>
      </c>
      <c s="26">
        <v>30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25.5">
      <c r="A14" s="28" t="s">
        <v>40</v>
      </c>
      <c r="E14" s="29" t="s">
        <v>46</v>
      </c>
    </row>
    <row r="15" spans="1:5" ht="89.25">
      <c r="A15" s="30" t="s">
        <v>41</v>
      </c>
      <c r="E15" s="31" t="s">
        <v>47</v>
      </c>
    </row>
    <row r="16" spans="1:5" ht="140.25">
      <c r="A16" t="s">
        <v>43</v>
      </c>
      <c r="E16" s="29" t="s">
        <v>44</v>
      </c>
    </row>
    <row r="17" spans="1:18" ht="12.75" customHeight="1">
      <c r="A17" s="5" t="s">
        <v>33</v>
      </c>
      <c s="5"/>
      <c s="34" t="s">
        <v>20</v>
      </c>
      <c s="5"/>
      <c s="21" t="s">
        <v>48</v>
      </c>
      <c s="5"/>
      <c s="5"/>
      <c s="5"/>
      <c s="35">
        <f>0+Q17</f>
      </c>
      <c r="O17">
        <f>0+R17</f>
      </c>
      <c r="Q17">
        <f>0+I18+I22+I26+I30+I34+I38+I42+I46</f>
      </c>
      <c>
        <f>0+O18+O22+O26+O30+O34+O38+O42+O46</f>
      </c>
    </row>
    <row r="18" spans="1:16" ht="25.5">
      <c r="A18" s="19" t="s">
        <v>35</v>
      </c>
      <c s="23" t="s">
        <v>12</v>
      </c>
      <c s="23" t="s">
        <v>49</v>
      </c>
      <c s="19" t="s">
        <v>37</v>
      </c>
      <c s="24" t="s">
        <v>50</v>
      </c>
      <c s="25" t="s">
        <v>51</v>
      </c>
      <c s="26">
        <v>353.5</v>
      </c>
      <c s="27">
        <v>0</v>
      </c>
      <c s="27">
        <f>ROUND(ROUND(H18,2)*ROUND(G18,3),2)</f>
      </c>
      <c r="O18">
        <f>(I18*21)/100</f>
      </c>
      <c t="s">
        <v>14</v>
      </c>
    </row>
    <row r="19" spans="1:5" ht="25.5">
      <c r="A19" s="28" t="s">
        <v>40</v>
      </c>
      <c r="E19" s="29" t="s">
        <v>50</v>
      </c>
    </row>
    <row r="20" spans="1:5" ht="38.25">
      <c r="A20" s="30" t="s">
        <v>41</v>
      </c>
      <c r="E20" s="31" t="s">
        <v>52</v>
      </c>
    </row>
    <row r="21" spans="1:5" ht="63.75">
      <c r="A21" t="s">
        <v>43</v>
      </c>
      <c r="E21" s="29" t="s">
        <v>53</v>
      </c>
    </row>
    <row r="22" spans="1:16" ht="12.75">
      <c r="A22" s="19" t="s">
        <v>35</v>
      </c>
      <c s="23" t="s">
        <v>24</v>
      </c>
      <c s="23" t="s">
        <v>54</v>
      </c>
      <c s="19" t="s">
        <v>37</v>
      </c>
      <c s="24" t="s">
        <v>55</v>
      </c>
      <c s="25" t="s">
        <v>56</v>
      </c>
      <c s="26">
        <v>170</v>
      </c>
      <c s="27">
        <v>0</v>
      </c>
      <c s="27">
        <f>ROUND(ROUND(H22,2)*ROUND(G22,3),2)</f>
      </c>
      <c r="O22">
        <f>(I22*21)/100</f>
      </c>
      <c t="s">
        <v>14</v>
      </c>
    </row>
    <row r="23" spans="1:5" ht="12.75">
      <c r="A23" s="28" t="s">
        <v>40</v>
      </c>
      <c r="E23" s="29" t="s">
        <v>55</v>
      </c>
    </row>
    <row r="24" spans="1:5" ht="25.5">
      <c r="A24" s="30" t="s">
        <v>41</v>
      </c>
      <c r="E24" s="31" t="s">
        <v>57</v>
      </c>
    </row>
    <row r="25" spans="1:5" ht="63.75">
      <c r="A25" t="s">
        <v>43</v>
      </c>
      <c r="E25" s="29" t="s">
        <v>53</v>
      </c>
    </row>
    <row r="26" spans="1:16" ht="12.75">
      <c r="A26" s="19" t="s">
        <v>35</v>
      </c>
      <c s="23" t="s">
        <v>26</v>
      </c>
      <c s="23" t="s">
        <v>58</v>
      </c>
      <c s="19" t="s">
        <v>37</v>
      </c>
      <c s="24" t="s">
        <v>59</v>
      </c>
      <c s="25" t="s">
        <v>51</v>
      </c>
      <c s="26">
        <v>152.6</v>
      </c>
      <c s="27">
        <v>0</v>
      </c>
      <c s="27">
        <f>ROUND(ROUND(H26,2)*ROUND(G26,3),2)</f>
      </c>
      <c r="O26">
        <f>(I26*21)/100</f>
      </c>
      <c t="s">
        <v>14</v>
      </c>
    </row>
    <row r="27" spans="1:5" ht="12.75">
      <c r="A27" s="28" t="s">
        <v>40</v>
      </c>
      <c r="E27" s="29" t="s">
        <v>59</v>
      </c>
    </row>
    <row r="28" spans="1:5" ht="102">
      <c r="A28" s="30" t="s">
        <v>41</v>
      </c>
      <c r="E28" s="31" t="s">
        <v>60</v>
      </c>
    </row>
    <row r="29" spans="1:5" ht="63.75">
      <c r="A29" t="s">
        <v>43</v>
      </c>
      <c r="E29" s="29" t="s">
        <v>53</v>
      </c>
    </row>
    <row r="30" spans="1:16" ht="12.75">
      <c r="A30" s="19" t="s">
        <v>35</v>
      </c>
      <c s="23" t="s">
        <v>13</v>
      </c>
      <c s="23" t="s">
        <v>61</v>
      </c>
      <c s="19" t="s">
        <v>37</v>
      </c>
      <c s="24" t="s">
        <v>62</v>
      </c>
      <c s="25" t="s">
        <v>56</v>
      </c>
      <c s="26">
        <v>49</v>
      </c>
      <c s="27">
        <v>0</v>
      </c>
      <c s="27">
        <f>ROUND(ROUND(H30,2)*ROUND(G30,3),2)</f>
      </c>
      <c r="O30">
        <f>(I30*21)/100</f>
      </c>
      <c t="s">
        <v>14</v>
      </c>
    </row>
    <row r="31" spans="1:5" ht="12.75">
      <c r="A31" s="28" t="s">
        <v>40</v>
      </c>
      <c r="E31" s="29" t="s">
        <v>62</v>
      </c>
    </row>
    <row r="32" spans="1:5" ht="12.75">
      <c r="A32" s="30" t="s">
        <v>41</v>
      </c>
      <c r="E32" s="31" t="s">
        <v>63</v>
      </c>
    </row>
    <row r="33" spans="1:5" ht="25.5">
      <c r="A33" t="s">
        <v>43</v>
      </c>
      <c r="E33" s="29" t="s">
        <v>64</v>
      </c>
    </row>
    <row r="34" spans="1:16" ht="12.75">
      <c r="A34" s="19" t="s">
        <v>35</v>
      </c>
      <c s="23" t="s">
        <v>65</v>
      </c>
      <c s="23" t="s">
        <v>66</v>
      </c>
      <c s="19" t="s">
        <v>37</v>
      </c>
      <c s="24" t="s">
        <v>67</v>
      </c>
      <c s="25" t="s">
        <v>51</v>
      </c>
      <c s="26">
        <v>412</v>
      </c>
      <c s="27">
        <v>0</v>
      </c>
      <c s="27">
        <f>ROUND(ROUND(H34,2)*ROUND(G34,3),2)</f>
      </c>
      <c r="O34">
        <f>(I34*21)/100</f>
      </c>
      <c t="s">
        <v>14</v>
      </c>
    </row>
    <row r="35" spans="1:5" ht="12.75">
      <c r="A35" s="28" t="s">
        <v>40</v>
      </c>
      <c r="E35" s="29" t="s">
        <v>67</v>
      </c>
    </row>
    <row r="36" spans="1:5" ht="38.25">
      <c r="A36" s="30" t="s">
        <v>41</v>
      </c>
      <c r="E36" s="31" t="s">
        <v>68</v>
      </c>
    </row>
    <row r="37" spans="1:5" ht="255">
      <c r="A37" t="s">
        <v>43</v>
      </c>
      <c r="E37" s="29" t="s">
        <v>69</v>
      </c>
    </row>
    <row r="38" spans="1:16" ht="12.75">
      <c r="A38" s="19" t="s">
        <v>35</v>
      </c>
      <c s="23" t="s">
        <v>70</v>
      </c>
      <c s="23" t="s">
        <v>71</v>
      </c>
      <c s="19" t="s">
        <v>37</v>
      </c>
      <c s="24" t="s">
        <v>72</v>
      </c>
      <c s="25" t="s">
        <v>51</v>
      </c>
      <c s="26">
        <v>412</v>
      </c>
      <c s="27">
        <v>0</v>
      </c>
      <c s="27">
        <f>ROUND(ROUND(H38,2)*ROUND(G38,3),2)</f>
      </c>
      <c r="O38">
        <f>(I38*21)/100</f>
      </c>
      <c t="s">
        <v>14</v>
      </c>
    </row>
    <row r="39" spans="1:5" ht="12.75">
      <c r="A39" s="28" t="s">
        <v>40</v>
      </c>
      <c r="E39" s="29" t="s">
        <v>72</v>
      </c>
    </row>
    <row r="40" spans="1:5" ht="25.5">
      <c r="A40" s="30" t="s">
        <v>41</v>
      </c>
      <c r="E40" s="31" t="s">
        <v>73</v>
      </c>
    </row>
    <row r="41" spans="1:5" ht="140.25">
      <c r="A41" t="s">
        <v>43</v>
      </c>
      <c r="E41" s="29" t="s">
        <v>74</v>
      </c>
    </row>
    <row r="42" spans="1:16" ht="25.5">
      <c r="A42" s="19" t="s">
        <v>35</v>
      </c>
      <c s="23" t="s">
        <v>30</v>
      </c>
      <c s="23" t="s">
        <v>75</v>
      </c>
      <c s="19" t="s">
        <v>37</v>
      </c>
      <c s="24" t="s">
        <v>76</v>
      </c>
      <c s="25" t="s">
        <v>51</v>
      </c>
      <c s="26">
        <v>396</v>
      </c>
      <c s="27">
        <v>0</v>
      </c>
      <c s="27">
        <f>ROUND(ROUND(H42,2)*ROUND(G42,3),2)</f>
      </c>
      <c r="O42">
        <f>(I42*21)/100</f>
      </c>
      <c t="s">
        <v>14</v>
      </c>
    </row>
    <row r="43" spans="1:5" ht="25.5">
      <c r="A43" s="28" t="s">
        <v>40</v>
      </c>
      <c r="E43" s="29" t="s">
        <v>76</v>
      </c>
    </row>
    <row r="44" spans="1:5" ht="25.5">
      <c r="A44" s="30" t="s">
        <v>41</v>
      </c>
      <c r="E44" s="31" t="s">
        <v>77</v>
      </c>
    </row>
    <row r="45" spans="1:5" ht="191.25">
      <c r="A45" t="s">
        <v>43</v>
      </c>
      <c r="E45" s="29" t="s">
        <v>78</v>
      </c>
    </row>
    <row r="46" spans="1:16" ht="12.75">
      <c r="A46" s="19" t="s">
        <v>35</v>
      </c>
      <c s="23" t="s">
        <v>32</v>
      </c>
      <c s="23" t="s">
        <v>79</v>
      </c>
      <c s="19" t="s">
        <v>37</v>
      </c>
      <c s="24" t="s">
        <v>80</v>
      </c>
      <c s="25" t="s">
        <v>51</v>
      </c>
      <c s="26">
        <v>15</v>
      </c>
      <c s="27">
        <v>0</v>
      </c>
      <c s="27">
        <f>ROUND(ROUND(H46,2)*ROUND(G46,3),2)</f>
      </c>
      <c r="O46">
        <f>(I46*21)/100</f>
      </c>
      <c t="s">
        <v>14</v>
      </c>
    </row>
    <row r="47" spans="1:5" ht="12.75">
      <c r="A47" s="28" t="s">
        <v>40</v>
      </c>
      <c r="E47" s="29" t="s">
        <v>80</v>
      </c>
    </row>
    <row r="48" spans="1:5" ht="25.5">
      <c r="A48" s="30" t="s">
        <v>41</v>
      </c>
      <c r="E48" s="31" t="s">
        <v>81</v>
      </c>
    </row>
    <row r="49" spans="1:5" ht="178.5">
      <c r="A49" t="s">
        <v>43</v>
      </c>
      <c r="E49" s="29" t="s">
        <v>82</v>
      </c>
    </row>
    <row r="50" spans="1:18" ht="12.75" customHeight="1">
      <c r="A50" s="5" t="s">
        <v>33</v>
      </c>
      <c s="5"/>
      <c s="34" t="s">
        <v>14</v>
      </c>
      <c s="5"/>
      <c s="21" t="s">
        <v>83</v>
      </c>
      <c s="5"/>
      <c s="5"/>
      <c s="5"/>
      <c s="35">
        <f>0+Q50</f>
      </c>
      <c r="O50">
        <f>0+R50</f>
      </c>
      <c r="Q50">
        <f>0+I51</f>
      </c>
      <c>
        <f>0+O51</f>
      </c>
    </row>
    <row r="51" spans="1:16" ht="12.75">
      <c r="A51" s="19" t="s">
        <v>35</v>
      </c>
      <c s="23" t="s">
        <v>84</v>
      </c>
      <c s="23" t="s">
        <v>85</v>
      </c>
      <c s="19" t="s">
        <v>37</v>
      </c>
      <c s="24" t="s">
        <v>86</v>
      </c>
      <c s="25" t="s">
        <v>56</v>
      </c>
      <c s="26">
        <v>170</v>
      </c>
      <c s="27">
        <v>0</v>
      </c>
      <c s="27">
        <f>ROUND(ROUND(H51,2)*ROUND(G51,3),2)</f>
      </c>
      <c r="O51">
        <f>(I51*21)/100</f>
      </c>
      <c t="s">
        <v>14</v>
      </c>
    </row>
    <row r="52" spans="1:5" ht="12.75">
      <c r="A52" s="28" t="s">
        <v>40</v>
      </c>
      <c r="E52" s="29" t="s">
        <v>86</v>
      </c>
    </row>
    <row r="53" spans="1:5" ht="38.25">
      <c r="A53" s="30" t="s">
        <v>41</v>
      </c>
      <c r="E53" s="31" t="s">
        <v>87</v>
      </c>
    </row>
    <row r="54" spans="1:5" ht="114.75">
      <c r="A54" t="s">
        <v>43</v>
      </c>
      <c r="E54" s="29" t="s">
        <v>88</v>
      </c>
    </row>
    <row r="55" spans="1:18" ht="12.75" customHeight="1">
      <c r="A55" s="5" t="s">
        <v>33</v>
      </c>
      <c s="5"/>
      <c s="34" t="s">
        <v>26</v>
      </c>
      <c s="5"/>
      <c s="21" t="s">
        <v>89</v>
      </c>
      <c s="5"/>
      <c s="5"/>
      <c s="5"/>
      <c s="35">
        <f>0+Q55</f>
      </c>
      <c r="O55">
        <f>0+R55</f>
      </c>
      <c r="Q55">
        <f>0+I56+I60+I64+I68+I72+I76+I80+I84+I88+I92</f>
      </c>
      <c>
        <f>0+O56+O60+O64+O68+O72+O76+O80+O84+O88+O92</f>
      </c>
    </row>
    <row r="56" spans="1:16" ht="12.75">
      <c r="A56" s="19" t="s">
        <v>35</v>
      </c>
      <c s="23" t="s">
        <v>90</v>
      </c>
      <c s="23" t="s">
        <v>91</v>
      </c>
      <c s="19" t="s">
        <v>37</v>
      </c>
      <c s="24" t="s">
        <v>92</v>
      </c>
      <c s="25" t="s">
        <v>93</v>
      </c>
      <c s="26">
        <v>1010</v>
      </c>
      <c s="27">
        <v>0</v>
      </c>
      <c s="27">
        <f>ROUND(ROUND(H56,2)*ROUND(G56,3),2)</f>
      </c>
      <c r="O56">
        <f>(I56*21)/100</f>
      </c>
      <c t="s">
        <v>14</v>
      </c>
    </row>
    <row r="57" spans="1:5" ht="12.75">
      <c r="A57" s="28" t="s">
        <v>40</v>
      </c>
      <c r="E57" s="29" t="s">
        <v>92</v>
      </c>
    </row>
    <row r="58" spans="1:5" ht="12.75">
      <c r="A58" s="30" t="s">
        <v>41</v>
      </c>
      <c r="E58" s="31" t="s">
        <v>94</v>
      </c>
    </row>
    <row r="59" spans="1:5" ht="38.25">
      <c r="A59" t="s">
        <v>43</v>
      </c>
      <c r="E59" s="29" t="s">
        <v>95</v>
      </c>
    </row>
    <row r="60" spans="1:16" ht="12.75">
      <c r="A60" s="19" t="s">
        <v>35</v>
      </c>
      <c s="23" t="s">
        <v>96</v>
      </c>
      <c s="23" t="s">
        <v>97</v>
      </c>
      <c s="19" t="s">
        <v>37</v>
      </c>
      <c s="24" t="s">
        <v>98</v>
      </c>
      <c s="25" t="s">
        <v>93</v>
      </c>
      <c s="26">
        <v>1030</v>
      </c>
      <c s="27">
        <v>0</v>
      </c>
      <c s="27">
        <f>ROUND(ROUND(H60,2)*ROUND(G60,3),2)</f>
      </c>
      <c r="O60">
        <f>(I60*21)/100</f>
      </c>
      <c t="s">
        <v>14</v>
      </c>
    </row>
    <row r="61" spans="1:5" ht="12.75">
      <c r="A61" s="28" t="s">
        <v>40</v>
      </c>
      <c r="E61" s="29" t="s">
        <v>98</v>
      </c>
    </row>
    <row r="62" spans="1:5" ht="12.75">
      <c r="A62" s="30" t="s">
        <v>41</v>
      </c>
      <c r="E62" s="31" t="s">
        <v>99</v>
      </c>
    </row>
    <row r="63" spans="1:5" ht="38.25">
      <c r="A63" t="s">
        <v>43</v>
      </c>
      <c r="E63" s="29" t="s">
        <v>95</v>
      </c>
    </row>
    <row r="64" spans="1:16" ht="12.75">
      <c r="A64" s="19" t="s">
        <v>35</v>
      </c>
      <c s="23" t="s">
        <v>100</v>
      </c>
      <c s="23" t="s">
        <v>101</v>
      </c>
      <c s="19" t="s">
        <v>37</v>
      </c>
      <c s="24" t="s">
        <v>102</v>
      </c>
      <c s="25" t="s">
        <v>93</v>
      </c>
      <c s="26">
        <v>85</v>
      </c>
      <c s="27">
        <v>0</v>
      </c>
      <c s="27">
        <f>ROUND(ROUND(H64,2)*ROUND(G64,3),2)</f>
      </c>
      <c r="O64">
        <f>(I64*21)/100</f>
      </c>
      <c t="s">
        <v>14</v>
      </c>
    </row>
    <row r="65" spans="1:5" ht="12.75">
      <c r="A65" s="28" t="s">
        <v>40</v>
      </c>
      <c r="E65" s="29" t="s">
        <v>102</v>
      </c>
    </row>
    <row r="66" spans="1:5" ht="25.5">
      <c r="A66" s="30" t="s">
        <v>41</v>
      </c>
      <c r="E66" s="31" t="s">
        <v>103</v>
      </c>
    </row>
    <row r="67" spans="1:5" ht="38.25">
      <c r="A67" t="s">
        <v>43</v>
      </c>
      <c r="E67" s="29" t="s">
        <v>95</v>
      </c>
    </row>
    <row r="68" spans="1:16" ht="12.75">
      <c r="A68" s="19" t="s">
        <v>35</v>
      </c>
      <c s="23" t="s">
        <v>104</v>
      </c>
      <c s="23" t="s">
        <v>105</v>
      </c>
      <c s="19" t="s">
        <v>37</v>
      </c>
      <c s="24" t="s">
        <v>106</v>
      </c>
      <c s="25" t="s">
        <v>51</v>
      </c>
      <c s="26">
        <v>1.5</v>
      </c>
      <c s="27">
        <v>0</v>
      </c>
      <c s="27">
        <f>ROUND(ROUND(H68,2)*ROUND(G68,3),2)</f>
      </c>
      <c r="O68">
        <f>(I68*21)/100</f>
      </c>
      <c t="s">
        <v>14</v>
      </c>
    </row>
    <row r="69" spans="1:5" ht="12.75">
      <c r="A69" s="28" t="s">
        <v>40</v>
      </c>
      <c r="E69" s="29" t="s">
        <v>106</v>
      </c>
    </row>
    <row r="70" spans="1:5" ht="25.5">
      <c r="A70" s="30" t="s">
        <v>41</v>
      </c>
      <c r="E70" s="31" t="s">
        <v>107</v>
      </c>
    </row>
    <row r="71" spans="1:5" ht="51">
      <c r="A71" t="s">
        <v>43</v>
      </c>
      <c r="E71" s="29" t="s">
        <v>108</v>
      </c>
    </row>
    <row r="72" spans="1:16" ht="12.75">
      <c r="A72" s="19" t="s">
        <v>35</v>
      </c>
      <c s="23" t="s">
        <v>109</v>
      </c>
      <c s="23" t="s">
        <v>110</v>
      </c>
      <c s="19" t="s">
        <v>37</v>
      </c>
      <c s="24" t="s">
        <v>111</v>
      </c>
      <c s="25" t="s">
        <v>93</v>
      </c>
      <c s="26">
        <v>1000</v>
      </c>
      <c s="27">
        <v>0</v>
      </c>
      <c s="27">
        <f>ROUND(ROUND(H72,2)*ROUND(G72,3),2)</f>
      </c>
      <c r="O72">
        <f>(I72*21)/100</f>
      </c>
      <c t="s">
        <v>14</v>
      </c>
    </row>
    <row r="73" spans="1:5" ht="12.75">
      <c r="A73" s="28" t="s">
        <v>40</v>
      </c>
      <c r="E73" s="29" t="s">
        <v>111</v>
      </c>
    </row>
    <row r="74" spans="1:5" ht="12.75">
      <c r="A74" s="30" t="s">
        <v>41</v>
      </c>
      <c r="E74" s="31" t="s">
        <v>112</v>
      </c>
    </row>
    <row r="75" spans="1:5" ht="38.25">
      <c r="A75" t="s">
        <v>43</v>
      </c>
      <c r="E75" s="29" t="s">
        <v>113</v>
      </c>
    </row>
    <row r="76" spans="1:16" ht="12.75">
      <c r="A76" s="19" t="s">
        <v>35</v>
      </c>
      <c s="23" t="s">
        <v>114</v>
      </c>
      <c s="23" t="s">
        <v>115</v>
      </c>
      <c s="19" t="s">
        <v>37</v>
      </c>
      <c s="24" t="s">
        <v>116</v>
      </c>
      <c s="25" t="s">
        <v>93</v>
      </c>
      <c s="26">
        <v>1092.5</v>
      </c>
      <c s="27">
        <v>0</v>
      </c>
      <c s="27">
        <f>ROUND(ROUND(H76,2)*ROUND(G76,3),2)</f>
      </c>
      <c r="O76">
        <f>(I76*21)/100</f>
      </c>
      <c t="s">
        <v>14</v>
      </c>
    </row>
    <row r="77" spans="1:5" ht="12.75">
      <c r="A77" s="28" t="s">
        <v>40</v>
      </c>
      <c r="E77" s="29" t="s">
        <v>116</v>
      </c>
    </row>
    <row r="78" spans="1:5" ht="51">
      <c r="A78" s="30" t="s">
        <v>41</v>
      </c>
      <c r="E78" s="31" t="s">
        <v>117</v>
      </c>
    </row>
    <row r="79" spans="1:5" ht="38.25">
      <c r="A79" t="s">
        <v>43</v>
      </c>
      <c r="E79" s="29" t="s">
        <v>113</v>
      </c>
    </row>
    <row r="80" spans="1:16" ht="12.75">
      <c r="A80" s="19" t="s">
        <v>35</v>
      </c>
      <c s="23" t="s">
        <v>118</v>
      </c>
      <c s="23" t="s">
        <v>119</v>
      </c>
      <c s="19" t="s">
        <v>37</v>
      </c>
      <c s="24" t="s">
        <v>120</v>
      </c>
      <c s="25" t="s">
        <v>93</v>
      </c>
      <c s="26">
        <v>990</v>
      </c>
      <c s="27">
        <v>0</v>
      </c>
      <c s="27">
        <f>ROUND(ROUND(H80,2)*ROUND(G80,3),2)</f>
      </c>
      <c r="O80">
        <f>(I80*21)/100</f>
      </c>
      <c t="s">
        <v>14</v>
      </c>
    </row>
    <row r="81" spans="1:5" ht="12.75">
      <c r="A81" s="28" t="s">
        <v>40</v>
      </c>
      <c r="E81" s="29" t="s">
        <v>120</v>
      </c>
    </row>
    <row r="82" spans="1:5" ht="12.75">
      <c r="A82" s="30" t="s">
        <v>41</v>
      </c>
      <c r="E82" s="31" t="s">
        <v>121</v>
      </c>
    </row>
    <row r="83" spans="1:5" ht="38.25">
      <c r="A83" t="s">
        <v>43</v>
      </c>
      <c r="E83" s="29" t="s">
        <v>122</v>
      </c>
    </row>
    <row r="84" spans="1:16" ht="12.75">
      <c r="A84" s="19" t="s">
        <v>35</v>
      </c>
      <c s="23" t="s">
        <v>123</v>
      </c>
      <c s="23" t="s">
        <v>124</v>
      </c>
      <c s="19" t="s">
        <v>37</v>
      </c>
      <c s="24" t="s">
        <v>125</v>
      </c>
      <c s="25" t="s">
        <v>93</v>
      </c>
      <c s="26">
        <v>1092.5</v>
      </c>
      <c s="27">
        <v>0</v>
      </c>
      <c s="27">
        <f>ROUND(ROUND(H84,2)*ROUND(G84,3),2)</f>
      </c>
      <c r="O84">
        <f>(I84*21)/100</f>
      </c>
      <c t="s">
        <v>14</v>
      </c>
    </row>
    <row r="85" spans="1:5" ht="12.75">
      <c r="A85" s="28" t="s">
        <v>40</v>
      </c>
      <c r="E85" s="29" t="s">
        <v>125</v>
      </c>
    </row>
    <row r="86" spans="1:5" ht="38.25">
      <c r="A86" s="30" t="s">
        <v>41</v>
      </c>
      <c r="E86" s="31" t="s">
        <v>126</v>
      </c>
    </row>
    <row r="87" spans="1:5" ht="89.25">
      <c r="A87" t="s">
        <v>43</v>
      </c>
      <c r="E87" s="29" t="s">
        <v>127</v>
      </c>
    </row>
    <row r="88" spans="1:16" ht="12.75">
      <c r="A88" s="19" t="s">
        <v>35</v>
      </c>
      <c s="23" t="s">
        <v>128</v>
      </c>
      <c s="23" t="s">
        <v>129</v>
      </c>
      <c s="19" t="s">
        <v>37</v>
      </c>
      <c s="24" t="s">
        <v>130</v>
      </c>
      <c s="25" t="s">
        <v>93</v>
      </c>
      <c s="26">
        <v>1000</v>
      </c>
      <c s="27">
        <v>0</v>
      </c>
      <c s="27">
        <f>ROUND(ROUND(H88,2)*ROUND(G88,3),2)</f>
      </c>
      <c r="O88">
        <f>(I88*21)/100</f>
      </c>
      <c t="s">
        <v>14</v>
      </c>
    </row>
    <row r="89" spans="1:5" ht="12.75">
      <c r="A89" s="28" t="s">
        <v>40</v>
      </c>
      <c r="E89" s="29" t="s">
        <v>130</v>
      </c>
    </row>
    <row r="90" spans="1:5" ht="12.75">
      <c r="A90" s="30" t="s">
        <v>41</v>
      </c>
      <c r="E90" s="31" t="s">
        <v>131</v>
      </c>
    </row>
    <row r="91" spans="1:5" ht="89.25">
      <c r="A91" t="s">
        <v>43</v>
      </c>
      <c r="E91" s="29" t="s">
        <v>127</v>
      </c>
    </row>
    <row r="92" spans="1:16" ht="12.75">
      <c r="A92" s="19" t="s">
        <v>35</v>
      </c>
      <c s="23" t="s">
        <v>132</v>
      </c>
      <c s="23" t="s">
        <v>133</v>
      </c>
      <c s="19" t="s">
        <v>37</v>
      </c>
      <c s="24" t="s">
        <v>134</v>
      </c>
      <c s="25" t="s">
        <v>93</v>
      </c>
      <c s="26">
        <v>85</v>
      </c>
      <c s="27">
        <v>0</v>
      </c>
      <c s="27">
        <f>ROUND(ROUND(H92,2)*ROUND(G92,3),2)</f>
      </c>
      <c r="O92">
        <f>(I92*21)/100</f>
      </c>
      <c t="s">
        <v>14</v>
      </c>
    </row>
    <row r="93" spans="1:5" ht="12.75">
      <c r="A93" s="28" t="s">
        <v>40</v>
      </c>
      <c r="E93" s="29" t="s">
        <v>134</v>
      </c>
    </row>
    <row r="94" spans="1:5" ht="25.5">
      <c r="A94" s="30" t="s">
        <v>41</v>
      </c>
      <c r="E94" s="31" t="s">
        <v>135</v>
      </c>
    </row>
    <row r="95" spans="1:5" ht="76.5">
      <c r="A95" t="s">
        <v>43</v>
      </c>
      <c r="E95" s="29" t="s">
        <v>136</v>
      </c>
    </row>
    <row r="96" spans="1:18" ht="12.75" customHeight="1">
      <c r="A96" s="5" t="s">
        <v>33</v>
      </c>
      <c s="5"/>
      <c s="34" t="s">
        <v>70</v>
      </c>
      <c s="5"/>
      <c s="21" t="s">
        <v>137</v>
      </c>
      <c s="5"/>
      <c s="5"/>
      <c s="5"/>
      <c s="35">
        <f>0+Q96</f>
      </c>
      <c r="O96">
        <f>0+R96</f>
      </c>
      <c r="Q96">
        <f>0+I97+I101+I105+I109+I113</f>
      </c>
      <c>
        <f>0+O97+O101+O105+O109+O113</f>
      </c>
    </row>
    <row r="97" spans="1:16" ht="12.75">
      <c r="A97" s="19" t="s">
        <v>35</v>
      </c>
      <c s="23" t="s">
        <v>138</v>
      </c>
      <c s="23" t="s">
        <v>139</v>
      </c>
      <c s="19" t="s">
        <v>37</v>
      </c>
      <c s="24" t="s">
        <v>140</v>
      </c>
      <c s="25" t="s">
        <v>56</v>
      </c>
      <c s="26">
        <v>10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12.75">
      <c r="A98" s="28" t="s">
        <v>40</v>
      </c>
      <c r="E98" s="29" t="s">
        <v>140</v>
      </c>
    </row>
    <row r="99" spans="1:5" ht="25.5">
      <c r="A99" s="30" t="s">
        <v>41</v>
      </c>
      <c r="E99" s="31" t="s">
        <v>141</v>
      </c>
    </row>
    <row r="100" spans="1:5" ht="178.5">
      <c r="A100" t="s">
        <v>43</v>
      </c>
      <c r="E100" s="29" t="s">
        <v>142</v>
      </c>
    </row>
    <row r="101" spans="1:16" ht="12.75">
      <c r="A101" s="19" t="s">
        <v>35</v>
      </c>
      <c s="23" t="s">
        <v>143</v>
      </c>
      <c s="23" t="s">
        <v>144</v>
      </c>
      <c s="19" t="s">
        <v>37</v>
      </c>
      <c s="24" t="s">
        <v>145</v>
      </c>
      <c s="25" t="s">
        <v>146</v>
      </c>
      <c s="26">
        <v>5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12.75">
      <c r="A102" s="28" t="s">
        <v>40</v>
      </c>
      <c r="E102" s="29" t="s">
        <v>145</v>
      </c>
    </row>
    <row r="103" spans="1:5" ht="12.75">
      <c r="A103" s="30" t="s">
        <v>41</v>
      </c>
      <c r="E103" s="31" t="s">
        <v>147</v>
      </c>
    </row>
    <row r="104" spans="1:5" ht="51">
      <c r="A104" t="s">
        <v>43</v>
      </c>
      <c r="E104" s="29" t="s">
        <v>148</v>
      </c>
    </row>
    <row r="105" spans="1:16" ht="12.75">
      <c r="A105" s="19" t="s">
        <v>35</v>
      </c>
      <c s="23" t="s">
        <v>149</v>
      </c>
      <c s="23" t="s">
        <v>150</v>
      </c>
      <c s="19" t="s">
        <v>37</v>
      </c>
      <c s="24" t="s">
        <v>151</v>
      </c>
      <c s="25" t="s">
        <v>146</v>
      </c>
      <c s="26">
        <v>2</v>
      </c>
      <c s="27">
        <v>0</v>
      </c>
      <c s="27">
        <f>ROUND(ROUND(H105,2)*ROUND(G105,3),2)</f>
      </c>
      <c r="O105">
        <f>(I105*21)/100</f>
      </c>
      <c t="s">
        <v>14</v>
      </c>
    </row>
    <row r="106" spans="1:5" ht="12.75">
      <c r="A106" s="28" t="s">
        <v>40</v>
      </c>
      <c r="E106" s="29" t="s">
        <v>151</v>
      </c>
    </row>
    <row r="107" spans="1:5" ht="12.75">
      <c r="A107" s="30" t="s">
        <v>41</v>
      </c>
      <c r="E107" s="31" t="s">
        <v>152</v>
      </c>
    </row>
    <row r="108" spans="1:5" ht="12.75">
      <c r="A108" t="s">
        <v>43</v>
      </c>
      <c r="E108" s="29" t="s">
        <v>153</v>
      </c>
    </row>
    <row r="109" spans="1:16" ht="12.75">
      <c r="A109" s="19" t="s">
        <v>35</v>
      </c>
      <c s="23" t="s">
        <v>154</v>
      </c>
      <c s="23" t="s">
        <v>155</v>
      </c>
      <c s="19" t="s">
        <v>37</v>
      </c>
      <c s="24" t="s">
        <v>156</v>
      </c>
      <c s="25" t="s">
        <v>146</v>
      </c>
      <c s="26">
        <v>6</v>
      </c>
      <c s="27">
        <v>0</v>
      </c>
      <c s="27">
        <f>ROUND(ROUND(H109,2)*ROUND(G109,3),2)</f>
      </c>
      <c r="O109">
        <f>(I109*21)/100</f>
      </c>
      <c t="s">
        <v>14</v>
      </c>
    </row>
    <row r="110" spans="1:5" ht="12.75">
      <c r="A110" s="28" t="s">
        <v>40</v>
      </c>
      <c r="E110" s="29" t="s">
        <v>156</v>
      </c>
    </row>
    <row r="111" spans="1:5" ht="12.75">
      <c r="A111" s="30" t="s">
        <v>41</v>
      </c>
      <c r="E111" s="31" t="s">
        <v>157</v>
      </c>
    </row>
    <row r="112" spans="1:5" ht="25.5">
      <c r="A112" t="s">
        <v>43</v>
      </c>
      <c r="E112" s="29" t="s">
        <v>158</v>
      </c>
    </row>
    <row r="113" spans="1:16" ht="25.5">
      <c r="A113" s="19" t="s">
        <v>35</v>
      </c>
      <c s="23" t="s">
        <v>159</v>
      </c>
      <c s="23" t="s">
        <v>160</v>
      </c>
      <c s="19" t="s">
        <v>37</v>
      </c>
      <c s="24" t="s">
        <v>161</v>
      </c>
      <c s="25" t="s">
        <v>146</v>
      </c>
      <c s="26">
        <v>5</v>
      </c>
      <c s="27">
        <v>0</v>
      </c>
      <c s="27">
        <f>ROUND(ROUND(H113,2)*ROUND(G113,3),2)</f>
      </c>
      <c r="O113">
        <f>(I113*21)/100</f>
      </c>
      <c t="s">
        <v>14</v>
      </c>
    </row>
    <row r="114" spans="1:5" ht="25.5">
      <c r="A114" s="28" t="s">
        <v>40</v>
      </c>
      <c r="E114" s="29" t="s">
        <v>161</v>
      </c>
    </row>
    <row r="115" spans="1:5" ht="25.5">
      <c r="A115" s="30" t="s">
        <v>41</v>
      </c>
      <c r="E115" s="31" t="s">
        <v>162</v>
      </c>
    </row>
    <row r="116" spans="1:5" ht="51">
      <c r="A116" t="s">
        <v>43</v>
      </c>
      <c r="E116" s="29" t="s">
        <v>163</v>
      </c>
    </row>
    <row r="117" spans="1:18" ht="12.75" customHeight="1">
      <c r="A117" s="5" t="s">
        <v>33</v>
      </c>
      <c s="5"/>
      <c s="34" t="s">
        <v>30</v>
      </c>
      <c s="5"/>
      <c s="21" t="s">
        <v>164</v>
      </c>
      <c s="5"/>
      <c s="5"/>
      <c s="5"/>
      <c s="35">
        <f>0+Q117</f>
      </c>
      <c r="O117">
        <f>0+R117</f>
      </c>
      <c r="Q117">
        <f>0+I118+I122+I126+I130+I134+I138+I142+I146+I150+I154+I158+I162+I166</f>
      </c>
      <c>
        <f>0+O118+O122+O126+O130+O134+O138+O142+O146+O150+O154+O158+O162+O166</f>
      </c>
    </row>
    <row r="118" spans="1:16" ht="12.75">
      <c r="A118" s="19" t="s">
        <v>35</v>
      </c>
      <c s="23" t="s">
        <v>165</v>
      </c>
      <c s="23" t="s">
        <v>166</v>
      </c>
      <c s="19" t="s">
        <v>37</v>
      </c>
      <c s="24" t="s">
        <v>167</v>
      </c>
      <c s="25" t="s">
        <v>56</v>
      </c>
      <c s="26">
        <v>5</v>
      </c>
      <c s="27">
        <v>0</v>
      </c>
      <c s="27">
        <f>ROUND(ROUND(H118,2)*ROUND(G118,3),2)</f>
      </c>
      <c r="O118">
        <f>(I118*21)/100</f>
      </c>
      <c t="s">
        <v>14</v>
      </c>
    </row>
    <row r="119" spans="1:5" ht="12.75">
      <c r="A119" s="28" t="s">
        <v>40</v>
      </c>
      <c r="E119" s="29" t="s">
        <v>167</v>
      </c>
    </row>
    <row r="120" spans="1:5" ht="25.5">
      <c r="A120" s="30" t="s">
        <v>41</v>
      </c>
      <c r="E120" s="31" t="s">
        <v>168</v>
      </c>
    </row>
    <row r="121" spans="1:5" ht="25.5">
      <c r="A121" t="s">
        <v>43</v>
      </c>
      <c r="E121" s="29" t="s">
        <v>169</v>
      </c>
    </row>
    <row r="122" spans="1:16" ht="25.5">
      <c r="A122" s="19" t="s">
        <v>35</v>
      </c>
      <c s="23" t="s">
        <v>170</v>
      </c>
      <c s="23" t="s">
        <v>171</v>
      </c>
      <c s="19" t="s">
        <v>37</v>
      </c>
      <c s="24" t="s">
        <v>172</v>
      </c>
      <c s="25" t="s">
        <v>146</v>
      </c>
      <c s="26">
        <v>7</v>
      </c>
      <c s="27">
        <v>0</v>
      </c>
      <c s="27">
        <f>ROUND(ROUND(H122,2)*ROUND(G122,3),2)</f>
      </c>
      <c r="O122">
        <f>(I122*21)/100</f>
      </c>
      <c t="s">
        <v>14</v>
      </c>
    </row>
    <row r="123" spans="1:5" ht="25.5">
      <c r="A123" s="28" t="s">
        <v>40</v>
      </c>
      <c r="E123" s="29" t="s">
        <v>172</v>
      </c>
    </row>
    <row r="124" spans="1:5" ht="12.75">
      <c r="A124" s="30" t="s">
        <v>41</v>
      </c>
      <c r="E124" s="31" t="s">
        <v>173</v>
      </c>
    </row>
    <row r="125" spans="1:5" ht="25.5">
      <c r="A125" t="s">
        <v>43</v>
      </c>
      <c r="E125" s="29" t="s">
        <v>174</v>
      </c>
    </row>
    <row r="126" spans="1:16" ht="12.75">
      <c r="A126" s="19" t="s">
        <v>35</v>
      </c>
      <c s="23" t="s">
        <v>175</v>
      </c>
      <c s="23" t="s">
        <v>176</v>
      </c>
      <c s="19" t="s">
        <v>37</v>
      </c>
      <c s="24" t="s">
        <v>177</v>
      </c>
      <c s="25" t="s">
        <v>146</v>
      </c>
      <c s="26">
        <v>7</v>
      </c>
      <c s="27">
        <v>0</v>
      </c>
      <c s="27">
        <f>ROUND(ROUND(H126,2)*ROUND(G126,3),2)</f>
      </c>
      <c r="O126">
        <f>(I126*21)/100</f>
      </c>
      <c t="s">
        <v>14</v>
      </c>
    </row>
    <row r="127" spans="1:5" ht="12.75">
      <c r="A127" s="28" t="s">
        <v>40</v>
      </c>
      <c r="E127" s="29" t="s">
        <v>177</v>
      </c>
    </row>
    <row r="128" spans="1:5" ht="25.5">
      <c r="A128" s="30" t="s">
        <v>41</v>
      </c>
      <c r="E128" s="31" t="s">
        <v>178</v>
      </c>
    </row>
    <row r="129" spans="1:5" ht="25.5">
      <c r="A129" t="s">
        <v>43</v>
      </c>
      <c r="E129" s="29" t="s">
        <v>179</v>
      </c>
    </row>
    <row r="130" spans="1:16" ht="12.75">
      <c r="A130" s="19" t="s">
        <v>35</v>
      </c>
      <c s="23" t="s">
        <v>180</v>
      </c>
      <c s="23" t="s">
        <v>181</v>
      </c>
      <c s="19" t="s">
        <v>37</v>
      </c>
      <c s="24" t="s">
        <v>182</v>
      </c>
      <c s="25" t="s">
        <v>146</v>
      </c>
      <c s="26">
        <v>3</v>
      </c>
      <c s="27">
        <v>0</v>
      </c>
      <c s="27">
        <f>ROUND(ROUND(H130,2)*ROUND(G130,3),2)</f>
      </c>
      <c r="O130">
        <f>(I130*21)/100</f>
      </c>
      <c t="s">
        <v>14</v>
      </c>
    </row>
    <row r="131" spans="1:5" ht="12.75">
      <c r="A131" s="28" t="s">
        <v>40</v>
      </c>
      <c r="E131" s="29" t="s">
        <v>182</v>
      </c>
    </row>
    <row r="132" spans="1:5" ht="38.25">
      <c r="A132" s="30" t="s">
        <v>41</v>
      </c>
      <c r="E132" s="31" t="s">
        <v>183</v>
      </c>
    </row>
    <row r="133" spans="1:5" ht="25.5">
      <c r="A133" t="s">
        <v>43</v>
      </c>
      <c r="E133" s="29" t="s">
        <v>179</v>
      </c>
    </row>
    <row r="134" spans="1:16" ht="25.5">
      <c r="A134" s="19" t="s">
        <v>35</v>
      </c>
      <c s="23" t="s">
        <v>184</v>
      </c>
      <c s="23" t="s">
        <v>185</v>
      </c>
      <c s="19" t="s">
        <v>37</v>
      </c>
      <c s="24" t="s">
        <v>186</v>
      </c>
      <c s="25" t="s">
        <v>146</v>
      </c>
      <c s="26">
        <v>3</v>
      </c>
      <c s="27">
        <v>0</v>
      </c>
      <c s="27">
        <f>ROUND(ROUND(H134,2)*ROUND(G134,3),2)</f>
      </c>
      <c r="O134">
        <f>(I134*21)/100</f>
      </c>
      <c t="s">
        <v>14</v>
      </c>
    </row>
    <row r="135" spans="1:5" ht="25.5">
      <c r="A135" s="28" t="s">
        <v>40</v>
      </c>
      <c r="E135" s="29" t="s">
        <v>186</v>
      </c>
    </row>
    <row r="136" spans="1:5" ht="25.5">
      <c r="A136" s="30" t="s">
        <v>41</v>
      </c>
      <c r="E136" s="31" t="s">
        <v>187</v>
      </c>
    </row>
    <row r="137" spans="1:5" ht="25.5">
      <c r="A137" t="s">
        <v>43</v>
      </c>
      <c r="E137" s="29" t="s">
        <v>188</v>
      </c>
    </row>
    <row r="138" spans="1:16" ht="25.5">
      <c r="A138" s="19" t="s">
        <v>35</v>
      </c>
      <c s="23" t="s">
        <v>189</v>
      </c>
      <c s="23" t="s">
        <v>190</v>
      </c>
      <c s="19" t="s">
        <v>37</v>
      </c>
      <c s="24" t="s">
        <v>191</v>
      </c>
      <c s="25" t="s">
        <v>93</v>
      </c>
      <c s="26">
        <v>32.042</v>
      </c>
      <c s="27">
        <v>0</v>
      </c>
      <c s="27">
        <f>ROUND(ROUND(H138,2)*ROUND(G138,3),2)</f>
      </c>
      <c r="O138">
        <f>(I138*21)/100</f>
      </c>
      <c t="s">
        <v>14</v>
      </c>
    </row>
    <row r="139" spans="1:5" ht="25.5">
      <c r="A139" s="28" t="s">
        <v>40</v>
      </c>
      <c r="E139" s="29" t="s">
        <v>191</v>
      </c>
    </row>
    <row r="140" spans="1:5" ht="12.75">
      <c r="A140" s="30" t="s">
        <v>41</v>
      </c>
      <c r="E140" s="31" t="s">
        <v>192</v>
      </c>
    </row>
    <row r="141" spans="1:5" ht="38.25">
      <c r="A141" t="s">
        <v>43</v>
      </c>
      <c r="E141" s="29" t="s">
        <v>193</v>
      </c>
    </row>
    <row r="142" spans="1:16" ht="25.5">
      <c r="A142" s="19" t="s">
        <v>35</v>
      </c>
      <c s="23" t="s">
        <v>194</v>
      </c>
      <c s="23" t="s">
        <v>195</v>
      </c>
      <c s="19" t="s">
        <v>37</v>
      </c>
      <c s="24" t="s">
        <v>196</v>
      </c>
      <c s="25" t="s">
        <v>93</v>
      </c>
      <c s="26">
        <v>32.042</v>
      </c>
      <c s="27">
        <v>0</v>
      </c>
      <c s="27">
        <f>ROUND(ROUND(H142,2)*ROUND(G142,3),2)</f>
      </c>
      <c r="O142">
        <f>(I142*21)/100</f>
      </c>
      <c t="s">
        <v>14</v>
      </c>
    </row>
    <row r="143" spans="1:5" ht="25.5">
      <c r="A143" s="28" t="s">
        <v>40</v>
      </c>
      <c r="E143" s="29" t="s">
        <v>196</v>
      </c>
    </row>
    <row r="144" spans="1:5" ht="12.75">
      <c r="A144" s="30" t="s">
        <v>41</v>
      </c>
      <c r="E144" s="31" t="s">
        <v>192</v>
      </c>
    </row>
    <row r="145" spans="1:5" ht="38.25">
      <c r="A145" t="s">
        <v>43</v>
      </c>
      <c r="E145" s="29" t="s">
        <v>193</v>
      </c>
    </row>
    <row r="146" spans="1:16" ht="12.75">
      <c r="A146" s="19" t="s">
        <v>35</v>
      </c>
      <c s="23" t="s">
        <v>197</v>
      </c>
      <c s="23" t="s">
        <v>198</v>
      </c>
      <c s="19" t="s">
        <v>37</v>
      </c>
      <c s="24" t="s">
        <v>199</v>
      </c>
      <c s="25" t="s">
        <v>56</v>
      </c>
      <c s="26">
        <v>7</v>
      </c>
      <c s="27">
        <v>0</v>
      </c>
      <c s="27">
        <f>ROUND(ROUND(H146,2)*ROUND(G146,3),2)</f>
      </c>
      <c r="O146">
        <f>(I146*21)/100</f>
      </c>
      <c t="s">
        <v>14</v>
      </c>
    </row>
    <row r="147" spans="1:5" ht="12.75">
      <c r="A147" s="28" t="s">
        <v>40</v>
      </c>
      <c r="E147" s="29" t="s">
        <v>199</v>
      </c>
    </row>
    <row r="148" spans="1:5" ht="25.5">
      <c r="A148" s="30" t="s">
        <v>41</v>
      </c>
      <c r="E148" s="31" t="s">
        <v>200</v>
      </c>
    </row>
    <row r="149" spans="1:5" ht="38.25">
      <c r="A149" t="s">
        <v>43</v>
      </c>
      <c r="E149" s="29" t="s">
        <v>201</v>
      </c>
    </row>
    <row r="150" spans="1:16" ht="12.75">
      <c r="A150" s="19" t="s">
        <v>35</v>
      </c>
      <c s="23" t="s">
        <v>202</v>
      </c>
      <c s="23" t="s">
        <v>203</v>
      </c>
      <c s="19" t="s">
        <v>37</v>
      </c>
      <c s="24" t="s">
        <v>204</v>
      </c>
      <c s="25" t="s">
        <v>56</v>
      </c>
      <c s="26">
        <v>170</v>
      </c>
      <c s="27">
        <v>0</v>
      </c>
      <c s="27">
        <f>ROUND(ROUND(H150,2)*ROUND(G150,3),2)</f>
      </c>
      <c r="O150">
        <f>(I150*21)/100</f>
      </c>
      <c t="s">
        <v>14</v>
      </c>
    </row>
    <row r="151" spans="1:5" ht="12.75">
      <c r="A151" s="28" t="s">
        <v>40</v>
      </c>
      <c r="E151" s="29" t="s">
        <v>204</v>
      </c>
    </row>
    <row r="152" spans="1:5" ht="12.75">
      <c r="A152" s="30" t="s">
        <v>41</v>
      </c>
      <c r="E152" s="31" t="s">
        <v>205</v>
      </c>
    </row>
    <row r="153" spans="1:5" ht="38.25">
      <c r="A153" t="s">
        <v>43</v>
      </c>
      <c r="E153" s="29" t="s">
        <v>201</v>
      </c>
    </row>
    <row r="154" spans="1:16" ht="12.75">
      <c r="A154" s="19" t="s">
        <v>35</v>
      </c>
      <c s="23" t="s">
        <v>206</v>
      </c>
      <c s="23" t="s">
        <v>207</v>
      </c>
      <c s="19" t="s">
        <v>37</v>
      </c>
      <c s="24" t="s">
        <v>208</v>
      </c>
      <c s="25" t="s">
        <v>56</v>
      </c>
      <c s="26">
        <v>49</v>
      </c>
      <c s="27">
        <v>0</v>
      </c>
      <c s="27">
        <f>ROUND(ROUND(H154,2)*ROUND(G154,3),2)</f>
      </c>
      <c r="O154">
        <f>(I154*21)/100</f>
      </c>
      <c t="s">
        <v>14</v>
      </c>
    </row>
    <row r="155" spans="1:5" ht="12.75">
      <c r="A155" s="28" t="s">
        <v>40</v>
      </c>
      <c r="E155" s="29" t="s">
        <v>208</v>
      </c>
    </row>
    <row r="156" spans="1:5" ht="25.5">
      <c r="A156" s="30" t="s">
        <v>41</v>
      </c>
      <c r="E156" s="31" t="s">
        <v>209</v>
      </c>
    </row>
    <row r="157" spans="1:5" ht="25.5">
      <c r="A157" t="s">
        <v>43</v>
      </c>
      <c r="E157" s="29" t="s">
        <v>210</v>
      </c>
    </row>
    <row r="158" spans="1:16" ht="12.75">
      <c r="A158" s="19" t="s">
        <v>35</v>
      </c>
      <c s="23" t="s">
        <v>211</v>
      </c>
      <c s="23" t="s">
        <v>212</v>
      </c>
      <c s="19" t="s">
        <v>37</v>
      </c>
      <c s="24" t="s">
        <v>213</v>
      </c>
      <c s="25" t="s">
        <v>56</v>
      </c>
      <c s="26">
        <v>41</v>
      </c>
      <c s="27">
        <v>0</v>
      </c>
      <c s="27">
        <f>ROUND(ROUND(H158,2)*ROUND(G158,3),2)</f>
      </c>
      <c r="O158">
        <f>(I158*21)/100</f>
      </c>
      <c t="s">
        <v>14</v>
      </c>
    </row>
    <row r="159" spans="1:5" ht="12.75">
      <c r="A159" s="28" t="s">
        <v>40</v>
      </c>
      <c r="E159" s="29" t="s">
        <v>213</v>
      </c>
    </row>
    <row r="160" spans="1:5" ht="25.5">
      <c r="A160" s="30" t="s">
        <v>41</v>
      </c>
      <c r="E160" s="31" t="s">
        <v>214</v>
      </c>
    </row>
    <row r="161" spans="1:5" ht="25.5">
      <c r="A161" t="s">
        <v>43</v>
      </c>
      <c r="E161" s="29" t="s">
        <v>210</v>
      </c>
    </row>
    <row r="162" spans="1:16" ht="12.75">
      <c r="A162" s="19" t="s">
        <v>35</v>
      </c>
      <c s="23" t="s">
        <v>215</v>
      </c>
      <c s="23" t="s">
        <v>216</v>
      </c>
      <c s="19" t="s">
        <v>37</v>
      </c>
      <c s="24" t="s">
        <v>217</v>
      </c>
      <c s="25" t="s">
        <v>56</v>
      </c>
      <c s="26">
        <v>49</v>
      </c>
      <c s="27">
        <v>0</v>
      </c>
      <c s="27">
        <f>ROUND(ROUND(H162,2)*ROUND(G162,3),2)</f>
      </c>
      <c r="O162">
        <f>(I162*21)/100</f>
      </c>
      <c t="s">
        <v>14</v>
      </c>
    </row>
    <row r="163" spans="1:5" ht="12.75">
      <c r="A163" s="28" t="s">
        <v>40</v>
      </c>
      <c r="E163" s="29" t="s">
        <v>217</v>
      </c>
    </row>
    <row r="164" spans="1:5" ht="12.75">
      <c r="A164" s="30" t="s">
        <v>41</v>
      </c>
      <c r="E164" s="31" t="s">
        <v>63</v>
      </c>
    </row>
    <row r="165" spans="1:5" ht="25.5">
      <c r="A165" t="s">
        <v>43</v>
      </c>
      <c r="E165" s="29" t="s">
        <v>218</v>
      </c>
    </row>
    <row r="166" spans="1:16" ht="12.75">
      <c r="A166" s="19" t="s">
        <v>35</v>
      </c>
      <c s="23" t="s">
        <v>219</v>
      </c>
      <c s="23" t="s">
        <v>220</v>
      </c>
      <c s="19" t="s">
        <v>37</v>
      </c>
      <c s="24" t="s">
        <v>221</v>
      </c>
      <c s="25" t="s">
        <v>146</v>
      </c>
      <c s="26">
        <v>5</v>
      </c>
      <c s="27">
        <v>0</v>
      </c>
      <c s="27">
        <f>ROUND(ROUND(H166,2)*ROUND(G166,3),2)</f>
      </c>
      <c r="O166">
        <f>(I166*21)/100</f>
      </c>
      <c t="s">
        <v>14</v>
      </c>
    </row>
    <row r="167" spans="1:5" ht="12.75">
      <c r="A167" s="28" t="s">
        <v>40</v>
      </c>
      <c r="E167" s="29" t="s">
        <v>221</v>
      </c>
    </row>
    <row r="168" spans="1:5" ht="25.5">
      <c r="A168" s="30" t="s">
        <v>41</v>
      </c>
      <c r="E168" s="31" t="s">
        <v>222</v>
      </c>
    </row>
    <row r="169" spans="1:5" ht="89.25">
      <c r="A169" t="s">
        <v>43</v>
      </c>
      <c r="E169" s="29" t="s">
        <v>223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0+O8+O13+O18+O31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224</v>
      </c>
      <c s="36">
        <f>0+I8+I13+I18+I31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224</v>
      </c>
      <c s="5"/>
      <c s="14" t="s">
        <v>225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18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25.5">
      <c r="A9" s="19" t="s">
        <v>35</v>
      </c>
      <c s="23" t="s">
        <v>20</v>
      </c>
      <c s="23" t="s">
        <v>45</v>
      </c>
      <c s="19" t="s">
        <v>37</v>
      </c>
      <c s="24" t="s">
        <v>46</v>
      </c>
      <c s="25" t="s">
        <v>39</v>
      </c>
      <c s="26">
        <v>1.98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25.5">
      <c r="A10" s="28" t="s">
        <v>40</v>
      </c>
      <c r="E10" s="29" t="s">
        <v>46</v>
      </c>
    </row>
    <row r="11" spans="1:5" ht="51">
      <c r="A11" s="30" t="s">
        <v>41</v>
      </c>
      <c r="E11" s="31" t="s">
        <v>226</v>
      </c>
    </row>
    <row r="12" spans="1:5" ht="140.25">
      <c r="A12" t="s">
        <v>43</v>
      </c>
      <c r="E12" s="29" t="s">
        <v>44</v>
      </c>
    </row>
    <row r="13" spans="1:18" ht="12.75" customHeight="1">
      <c r="A13" s="5" t="s">
        <v>33</v>
      </c>
      <c s="5"/>
      <c s="34" t="s">
        <v>20</v>
      </c>
      <c s="5"/>
      <c s="21" t="s">
        <v>48</v>
      </c>
      <c s="5"/>
      <c s="5"/>
      <c s="5"/>
      <c s="35">
        <f>0+Q13</f>
      </c>
      <c r="O13">
        <f>0+R13</f>
      </c>
      <c r="Q13">
        <f>0+I14</f>
      </c>
      <c>
        <f>0+O14</f>
      </c>
    </row>
    <row r="14" spans="1:16" ht="12.75">
      <c r="A14" s="19" t="s">
        <v>35</v>
      </c>
      <c s="23" t="s">
        <v>14</v>
      </c>
      <c s="23" t="s">
        <v>227</v>
      </c>
      <c s="19" t="s">
        <v>37</v>
      </c>
      <c s="24" t="s">
        <v>228</v>
      </c>
      <c s="25" t="s">
        <v>51</v>
      </c>
      <c s="26">
        <v>0.9</v>
      </c>
      <c s="27">
        <v>0</v>
      </c>
      <c s="27">
        <f>ROUND(ROUND(H14,2)*ROUND(G14,3),2)</f>
      </c>
      <c r="O14">
        <f>(I14*21)/100</f>
      </c>
      <c t="s">
        <v>14</v>
      </c>
    </row>
    <row r="15" spans="1:5" ht="12.75">
      <c r="A15" s="28" t="s">
        <v>40</v>
      </c>
      <c r="E15" s="29" t="s">
        <v>228</v>
      </c>
    </row>
    <row r="16" spans="1:5" ht="38.25">
      <c r="A16" s="30" t="s">
        <v>41</v>
      </c>
      <c r="E16" s="31" t="s">
        <v>229</v>
      </c>
    </row>
    <row r="17" spans="1:5" ht="63.75">
      <c r="A17" t="s">
        <v>43</v>
      </c>
      <c r="E17" s="29" t="s">
        <v>53</v>
      </c>
    </row>
    <row r="18" spans="1:18" ht="12.75" customHeight="1">
      <c r="A18" s="5" t="s">
        <v>33</v>
      </c>
      <c s="5"/>
      <c s="34" t="s">
        <v>26</v>
      </c>
      <c s="5"/>
      <c s="21" t="s">
        <v>89</v>
      </c>
      <c s="5"/>
      <c s="5"/>
      <c s="5"/>
      <c s="35">
        <f>0+Q18</f>
      </c>
      <c r="O18">
        <f>0+R18</f>
      </c>
      <c r="Q18">
        <f>0+I19+I23+I27</f>
      </c>
      <c>
        <f>0+O19+O23+O27</f>
      </c>
    </row>
    <row r="19" spans="1:16" ht="12.75">
      <c r="A19" s="19" t="s">
        <v>35</v>
      </c>
      <c s="23" t="s">
        <v>12</v>
      </c>
      <c s="23" t="s">
        <v>97</v>
      </c>
      <c s="19" t="s">
        <v>37</v>
      </c>
      <c s="24" t="s">
        <v>98</v>
      </c>
      <c s="25" t="s">
        <v>93</v>
      </c>
      <c s="26">
        <v>66</v>
      </c>
      <c s="27">
        <v>0</v>
      </c>
      <c s="27">
        <f>ROUND(ROUND(H19,2)*ROUND(G19,3),2)</f>
      </c>
      <c r="O19">
        <f>(I19*21)/100</f>
      </c>
      <c t="s">
        <v>14</v>
      </c>
    </row>
    <row r="20" spans="1:5" ht="12.75">
      <c r="A20" s="28" t="s">
        <v>40</v>
      </c>
      <c r="E20" s="29" t="s">
        <v>98</v>
      </c>
    </row>
    <row r="21" spans="1:5" ht="12.75">
      <c r="A21" s="30" t="s">
        <v>41</v>
      </c>
      <c r="E21" s="31" t="s">
        <v>230</v>
      </c>
    </row>
    <row r="22" spans="1:5" ht="38.25">
      <c r="A22" t="s">
        <v>43</v>
      </c>
      <c r="E22" s="29" t="s">
        <v>95</v>
      </c>
    </row>
    <row r="23" spans="1:16" ht="12.75">
      <c r="A23" s="19" t="s">
        <v>35</v>
      </c>
      <c s="23" t="s">
        <v>24</v>
      </c>
      <c s="23" t="s">
        <v>101</v>
      </c>
      <c s="19" t="s">
        <v>37</v>
      </c>
      <c s="24" t="s">
        <v>102</v>
      </c>
      <c s="25" t="s">
        <v>93</v>
      </c>
      <c s="26">
        <v>5.5</v>
      </c>
      <c s="27">
        <v>0</v>
      </c>
      <c s="27">
        <f>ROUND(ROUND(H23,2)*ROUND(G23,3),2)</f>
      </c>
      <c r="O23">
        <f>(I23*21)/100</f>
      </c>
      <c t="s">
        <v>14</v>
      </c>
    </row>
    <row r="24" spans="1:5" ht="12.75">
      <c r="A24" s="28" t="s">
        <v>40</v>
      </c>
      <c r="E24" s="29" t="s">
        <v>102</v>
      </c>
    </row>
    <row r="25" spans="1:5" ht="25.5">
      <c r="A25" s="30" t="s">
        <v>41</v>
      </c>
      <c r="E25" s="31" t="s">
        <v>231</v>
      </c>
    </row>
    <row r="26" spans="1:5" ht="38.25">
      <c r="A26" t="s">
        <v>43</v>
      </c>
      <c r="E26" s="29" t="s">
        <v>95</v>
      </c>
    </row>
    <row r="27" spans="1:16" ht="12.75">
      <c r="A27" s="19" t="s">
        <v>35</v>
      </c>
      <c s="23" t="s">
        <v>26</v>
      </c>
      <c s="23" t="s">
        <v>232</v>
      </c>
      <c s="19" t="s">
        <v>37</v>
      </c>
      <c s="24" t="s">
        <v>233</v>
      </c>
      <c s="25" t="s">
        <v>93</v>
      </c>
      <c s="26">
        <v>66</v>
      </c>
      <c s="27">
        <v>0</v>
      </c>
      <c s="27">
        <f>ROUND(ROUND(H27,2)*ROUND(G27,3),2)</f>
      </c>
      <c r="O27">
        <f>(I27*21)/100</f>
      </c>
      <c t="s">
        <v>14</v>
      </c>
    </row>
    <row r="28" spans="1:5" ht="12.75">
      <c r="A28" s="28" t="s">
        <v>40</v>
      </c>
      <c r="E28" s="29" t="s">
        <v>233</v>
      </c>
    </row>
    <row r="29" spans="1:5" ht="12.75">
      <c r="A29" s="30" t="s">
        <v>41</v>
      </c>
      <c r="E29" s="31" t="s">
        <v>230</v>
      </c>
    </row>
    <row r="30" spans="1:5" ht="114.75">
      <c r="A30" t="s">
        <v>43</v>
      </c>
      <c r="E30" s="29" t="s">
        <v>234</v>
      </c>
    </row>
    <row r="31" spans="1:18" ht="12.75" customHeight="1">
      <c r="A31" s="5" t="s">
        <v>33</v>
      </c>
      <c s="5"/>
      <c s="34" t="s">
        <v>30</v>
      </c>
      <c s="5"/>
      <c s="21" t="s">
        <v>164</v>
      </c>
      <c s="5"/>
      <c s="5"/>
      <c s="5"/>
      <c s="35">
        <f>0+Q31</f>
      </c>
      <c r="O31">
        <f>0+R31</f>
      </c>
      <c r="Q31">
        <f>0+I32+I36+I40</f>
      </c>
      <c>
        <f>0+O32+O36+O40</f>
      </c>
    </row>
    <row r="32" spans="1:16" ht="38.25">
      <c r="A32" s="19" t="s">
        <v>35</v>
      </c>
      <c s="23" t="s">
        <v>13</v>
      </c>
      <c s="23" t="s">
        <v>235</v>
      </c>
      <c s="19" t="s">
        <v>37</v>
      </c>
      <c s="24" t="s">
        <v>236</v>
      </c>
      <c s="25" t="s">
        <v>237</v>
      </c>
      <c s="26">
        <v>1</v>
      </c>
      <c s="27">
        <v>0</v>
      </c>
      <c s="27">
        <f>ROUND(ROUND(H32,2)*ROUND(G32,3),2)</f>
      </c>
      <c r="O32">
        <f>(I32*21)/100</f>
      </c>
      <c t="s">
        <v>14</v>
      </c>
    </row>
    <row r="33" spans="1:5" ht="38.25">
      <c r="A33" s="28" t="s">
        <v>40</v>
      </c>
      <c r="E33" s="29" t="s">
        <v>236</v>
      </c>
    </row>
    <row r="34" spans="1:5" ht="12.75">
      <c r="A34" s="30" t="s">
        <v>41</v>
      </c>
      <c r="E34" s="31" t="s">
        <v>238</v>
      </c>
    </row>
    <row r="35" spans="1:5" ht="12.75">
      <c r="A35" t="s">
        <v>43</v>
      </c>
      <c r="E35" s="29" t="s">
        <v>37</v>
      </c>
    </row>
    <row r="36" spans="1:16" ht="12.75">
      <c r="A36" s="19" t="s">
        <v>35</v>
      </c>
      <c s="23" t="s">
        <v>65</v>
      </c>
      <c s="23" t="s">
        <v>239</v>
      </c>
      <c s="19" t="s">
        <v>37</v>
      </c>
      <c s="24" t="s">
        <v>240</v>
      </c>
      <c s="25" t="s">
        <v>56</v>
      </c>
      <c s="26">
        <v>3</v>
      </c>
      <c s="27">
        <v>0</v>
      </c>
      <c s="27">
        <f>ROUND(ROUND(H36,2)*ROUND(G36,3),2)</f>
      </c>
      <c r="O36">
        <f>(I36*21)/100</f>
      </c>
      <c t="s">
        <v>14</v>
      </c>
    </row>
    <row r="37" spans="1:5" ht="12.75">
      <c r="A37" s="28" t="s">
        <v>40</v>
      </c>
      <c r="E37" s="29" t="s">
        <v>240</v>
      </c>
    </row>
    <row r="38" spans="1:5" ht="25.5">
      <c r="A38" s="30" t="s">
        <v>41</v>
      </c>
      <c r="E38" s="31" t="s">
        <v>241</v>
      </c>
    </row>
    <row r="39" spans="1:5" ht="51">
      <c r="A39" t="s">
        <v>43</v>
      </c>
      <c r="E39" s="29" t="s">
        <v>242</v>
      </c>
    </row>
    <row r="40" spans="1:16" ht="12.75">
      <c r="A40" s="19" t="s">
        <v>35</v>
      </c>
      <c s="23" t="s">
        <v>70</v>
      </c>
      <c s="23" t="s">
        <v>203</v>
      </c>
      <c s="19" t="s">
        <v>37</v>
      </c>
      <c s="24" t="s">
        <v>204</v>
      </c>
      <c s="25" t="s">
        <v>56</v>
      </c>
      <c s="26">
        <v>11</v>
      </c>
      <c s="27">
        <v>0</v>
      </c>
      <c s="27">
        <f>ROUND(ROUND(H40,2)*ROUND(G40,3),2)</f>
      </c>
      <c r="O40">
        <f>(I40*21)/100</f>
      </c>
      <c t="s">
        <v>14</v>
      </c>
    </row>
    <row r="41" spans="1:5" ht="12.75">
      <c r="A41" s="28" t="s">
        <v>40</v>
      </c>
      <c r="E41" s="29" t="s">
        <v>204</v>
      </c>
    </row>
    <row r="42" spans="1:5" ht="12.75">
      <c r="A42" s="30" t="s">
        <v>41</v>
      </c>
      <c r="E42" s="31" t="s">
        <v>243</v>
      </c>
    </row>
    <row r="43" spans="1:5" ht="38.25">
      <c r="A43" t="s">
        <v>43</v>
      </c>
      <c r="E43" s="29" t="s">
        <v>201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244</v>
      </c>
      <c s="36">
        <f>0+I8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244</v>
      </c>
      <c s="5"/>
      <c s="14" t="s">
        <v>245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164</v>
      </c>
      <c s="15"/>
      <c s="15"/>
      <c s="15"/>
      <c s="22">
        <f>0+Q8</f>
      </c>
      <c r="O8">
        <f>0+R8</f>
      </c>
      <c r="Q8">
        <f>0+I9+I13+I17+I21+I25+I29+I33+I37+I41+I45+I49+I53</f>
      </c>
      <c>
        <f>0+O9+O13+O17+O21+O25+O29+O33+O37+O41+O45+O49+O53</f>
      </c>
    </row>
    <row r="9" spans="1:16" ht="25.5">
      <c r="A9" s="19" t="s">
        <v>35</v>
      </c>
      <c s="23" t="s">
        <v>20</v>
      </c>
      <c s="23" t="s">
        <v>246</v>
      </c>
      <c s="19" t="s">
        <v>37</v>
      </c>
      <c s="24" t="s">
        <v>247</v>
      </c>
      <c s="25" t="s">
        <v>146</v>
      </c>
      <c s="26">
        <v>19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25.5">
      <c r="A10" s="28" t="s">
        <v>40</v>
      </c>
      <c r="E10" s="29" t="s">
        <v>247</v>
      </c>
    </row>
    <row r="11" spans="1:5" ht="25.5">
      <c r="A11" s="30" t="s">
        <v>41</v>
      </c>
      <c r="E11" s="31" t="s">
        <v>248</v>
      </c>
    </row>
    <row r="12" spans="1:5" ht="51">
      <c r="A12" t="s">
        <v>43</v>
      </c>
      <c r="E12" s="29" t="s">
        <v>249</v>
      </c>
    </row>
    <row r="13" spans="1:16" ht="25.5">
      <c r="A13" s="19" t="s">
        <v>35</v>
      </c>
      <c s="23" t="s">
        <v>14</v>
      </c>
      <c s="23" t="s">
        <v>250</v>
      </c>
      <c s="19" t="s">
        <v>37</v>
      </c>
      <c s="24" t="s">
        <v>251</v>
      </c>
      <c s="25" t="s">
        <v>146</v>
      </c>
      <c s="26">
        <v>19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25.5">
      <c r="A14" s="28" t="s">
        <v>40</v>
      </c>
      <c r="E14" s="29" t="s">
        <v>251</v>
      </c>
    </row>
    <row r="15" spans="1:5" ht="25.5">
      <c r="A15" s="30" t="s">
        <v>41</v>
      </c>
      <c r="E15" s="31" t="s">
        <v>248</v>
      </c>
    </row>
    <row r="16" spans="1:5" ht="25.5">
      <c r="A16" t="s">
        <v>43</v>
      </c>
      <c r="E16" s="29" t="s">
        <v>179</v>
      </c>
    </row>
    <row r="17" spans="1:16" ht="25.5">
      <c r="A17" s="19" t="s">
        <v>35</v>
      </c>
      <c s="23" t="s">
        <v>12</v>
      </c>
      <c s="23" t="s">
        <v>252</v>
      </c>
      <c s="19" t="s">
        <v>37</v>
      </c>
      <c s="24" t="s">
        <v>253</v>
      </c>
      <c s="25" t="s">
        <v>237</v>
      </c>
      <c s="26">
        <v>1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253</v>
      </c>
    </row>
    <row r="19" spans="1:5" ht="38.25">
      <c r="A19" s="30" t="s">
        <v>41</v>
      </c>
      <c r="E19" s="31" t="s">
        <v>254</v>
      </c>
    </row>
    <row r="20" spans="1:5" ht="25.5">
      <c r="A20" t="s">
        <v>43</v>
      </c>
      <c r="E20" s="29" t="s">
        <v>255</v>
      </c>
    </row>
    <row r="21" spans="1:16" ht="25.5">
      <c r="A21" s="19" t="s">
        <v>35</v>
      </c>
      <c s="23" t="s">
        <v>24</v>
      </c>
      <c s="23" t="s">
        <v>256</v>
      </c>
      <c s="19" t="s">
        <v>37</v>
      </c>
      <c s="24" t="s">
        <v>257</v>
      </c>
      <c s="25" t="s">
        <v>146</v>
      </c>
      <c s="26">
        <v>2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257</v>
      </c>
    </row>
    <row r="23" spans="1:5" ht="12.75">
      <c r="A23" s="30" t="s">
        <v>41</v>
      </c>
      <c r="E23" s="31" t="s">
        <v>258</v>
      </c>
    </row>
    <row r="24" spans="1:5" ht="51">
      <c r="A24" t="s">
        <v>43</v>
      </c>
      <c r="E24" s="29" t="s">
        <v>249</v>
      </c>
    </row>
    <row r="25" spans="1:16" ht="25.5">
      <c r="A25" s="19" t="s">
        <v>35</v>
      </c>
      <c s="23" t="s">
        <v>26</v>
      </c>
      <c s="23" t="s">
        <v>259</v>
      </c>
      <c s="19" t="s">
        <v>37</v>
      </c>
      <c s="24" t="s">
        <v>260</v>
      </c>
      <c s="25" t="s">
        <v>146</v>
      </c>
      <c s="26">
        <v>2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260</v>
      </c>
    </row>
    <row r="27" spans="1:5" ht="12.75">
      <c r="A27" s="30" t="s">
        <v>41</v>
      </c>
      <c r="E27" s="31" t="s">
        <v>261</v>
      </c>
    </row>
    <row r="28" spans="1:5" ht="25.5">
      <c r="A28" t="s">
        <v>43</v>
      </c>
      <c r="E28" s="29" t="s">
        <v>179</v>
      </c>
    </row>
    <row r="29" spans="1:16" ht="12.75">
      <c r="A29" s="19" t="s">
        <v>35</v>
      </c>
      <c s="23" t="s">
        <v>13</v>
      </c>
      <c s="23" t="s">
        <v>262</v>
      </c>
      <c s="19" t="s">
        <v>37</v>
      </c>
      <c s="24" t="s">
        <v>263</v>
      </c>
      <c s="25" t="s">
        <v>237</v>
      </c>
      <c s="26">
        <v>1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12.75">
      <c r="A30" s="28" t="s">
        <v>40</v>
      </c>
      <c r="E30" s="29" t="s">
        <v>263</v>
      </c>
    </row>
    <row r="31" spans="1:5" ht="25.5">
      <c r="A31" s="30" t="s">
        <v>41</v>
      </c>
      <c r="E31" s="31" t="s">
        <v>264</v>
      </c>
    </row>
    <row r="32" spans="1:5" ht="25.5">
      <c r="A32" t="s">
        <v>43</v>
      </c>
      <c r="E32" s="29" t="s">
        <v>255</v>
      </c>
    </row>
    <row r="33" spans="1:16" ht="25.5">
      <c r="A33" s="19" t="s">
        <v>35</v>
      </c>
      <c s="23" t="s">
        <v>65</v>
      </c>
      <c s="23" t="s">
        <v>265</v>
      </c>
      <c s="19" t="s">
        <v>37</v>
      </c>
      <c s="24" t="s">
        <v>266</v>
      </c>
      <c s="25" t="s">
        <v>146</v>
      </c>
      <c s="26">
        <v>10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266</v>
      </c>
    </row>
    <row r="35" spans="1:5" ht="25.5">
      <c r="A35" s="30" t="s">
        <v>41</v>
      </c>
      <c r="E35" s="31" t="s">
        <v>267</v>
      </c>
    </row>
    <row r="36" spans="1:5" ht="51">
      <c r="A36" t="s">
        <v>43</v>
      </c>
      <c r="E36" s="29" t="s">
        <v>268</v>
      </c>
    </row>
    <row r="37" spans="1:16" ht="25.5">
      <c r="A37" s="19" t="s">
        <v>35</v>
      </c>
      <c s="23" t="s">
        <v>70</v>
      </c>
      <c s="23" t="s">
        <v>269</v>
      </c>
      <c s="19" t="s">
        <v>37</v>
      </c>
      <c s="24" t="s">
        <v>270</v>
      </c>
      <c s="25" t="s">
        <v>146</v>
      </c>
      <c s="26">
        <v>10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270</v>
      </c>
    </row>
    <row r="39" spans="1:5" ht="25.5">
      <c r="A39" s="30" t="s">
        <v>41</v>
      </c>
      <c r="E39" s="31" t="s">
        <v>267</v>
      </c>
    </row>
    <row r="40" spans="1:5" ht="25.5">
      <c r="A40" t="s">
        <v>43</v>
      </c>
      <c r="E40" s="29" t="s">
        <v>179</v>
      </c>
    </row>
    <row r="41" spans="1:16" ht="25.5">
      <c r="A41" s="19" t="s">
        <v>35</v>
      </c>
      <c s="23" t="s">
        <v>30</v>
      </c>
      <c s="23" t="s">
        <v>271</v>
      </c>
      <c s="19" t="s">
        <v>37</v>
      </c>
      <c s="24" t="s">
        <v>272</v>
      </c>
      <c s="25" t="s">
        <v>237</v>
      </c>
      <c s="26">
        <v>1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272</v>
      </c>
    </row>
    <row r="43" spans="1:5" ht="38.25">
      <c r="A43" s="30" t="s">
        <v>41</v>
      </c>
      <c r="E43" s="31" t="s">
        <v>273</v>
      </c>
    </row>
    <row r="44" spans="1:5" ht="25.5">
      <c r="A44" t="s">
        <v>43</v>
      </c>
      <c r="E44" s="29" t="s">
        <v>274</v>
      </c>
    </row>
    <row r="45" spans="1:16" ht="12.75">
      <c r="A45" s="19" t="s">
        <v>35</v>
      </c>
      <c s="23" t="s">
        <v>32</v>
      </c>
      <c s="23" t="s">
        <v>275</v>
      </c>
      <c s="19" t="s">
        <v>37</v>
      </c>
      <c s="24" t="s">
        <v>276</v>
      </c>
      <c s="25" t="s">
        <v>146</v>
      </c>
      <c s="26">
        <v>4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12.75">
      <c r="A46" s="28" t="s">
        <v>40</v>
      </c>
      <c r="E46" s="29" t="s">
        <v>276</v>
      </c>
    </row>
    <row r="47" spans="1:5" ht="12.75">
      <c r="A47" s="30" t="s">
        <v>41</v>
      </c>
      <c r="E47" s="31" t="s">
        <v>277</v>
      </c>
    </row>
    <row r="48" spans="1:5" ht="51">
      <c r="A48" t="s">
        <v>43</v>
      </c>
      <c r="E48" s="29" t="s">
        <v>278</v>
      </c>
    </row>
    <row r="49" spans="1:16" ht="12.75">
      <c r="A49" s="19" t="s">
        <v>35</v>
      </c>
      <c s="23" t="s">
        <v>84</v>
      </c>
      <c s="23" t="s">
        <v>279</v>
      </c>
      <c s="19" t="s">
        <v>37</v>
      </c>
      <c s="24" t="s">
        <v>280</v>
      </c>
      <c s="25" t="s">
        <v>146</v>
      </c>
      <c s="26">
        <v>4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12.75">
      <c r="A50" s="28" t="s">
        <v>40</v>
      </c>
      <c r="E50" s="29" t="s">
        <v>280</v>
      </c>
    </row>
    <row r="51" spans="1:5" ht="12.75">
      <c r="A51" s="30" t="s">
        <v>41</v>
      </c>
      <c r="E51" s="31" t="s">
        <v>281</v>
      </c>
    </row>
    <row r="52" spans="1:5" ht="25.5">
      <c r="A52" t="s">
        <v>43</v>
      </c>
      <c r="E52" s="29" t="s">
        <v>179</v>
      </c>
    </row>
    <row r="53" spans="1:16" ht="12.75">
      <c r="A53" s="19" t="s">
        <v>35</v>
      </c>
      <c s="23" t="s">
        <v>90</v>
      </c>
      <c s="23" t="s">
        <v>282</v>
      </c>
      <c s="19" t="s">
        <v>37</v>
      </c>
      <c s="24" t="s">
        <v>283</v>
      </c>
      <c s="25" t="s">
        <v>237</v>
      </c>
      <c s="26">
        <v>1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12.75">
      <c r="A54" s="28" t="s">
        <v>40</v>
      </c>
      <c r="E54" s="29" t="s">
        <v>283</v>
      </c>
    </row>
    <row r="55" spans="1:5" ht="25.5">
      <c r="A55" s="30" t="s">
        <v>41</v>
      </c>
      <c r="E55" s="31" t="s">
        <v>284</v>
      </c>
    </row>
    <row r="56" spans="1:5" ht="25.5">
      <c r="A56" t="s">
        <v>43</v>
      </c>
      <c r="E56" s="29" t="s">
        <v>274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0+O8+O29+O86+O135+O164+O193+O198+O227+O244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285</v>
      </c>
      <c s="36">
        <f>0+I8+I29+I86+I135+I164+I193+I198+I227+I244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285</v>
      </c>
      <c s="5"/>
      <c s="14" t="s">
        <v>286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18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</f>
      </c>
      <c>
        <f>0+O9+O13+O17+O21+O25</f>
      </c>
    </row>
    <row r="9" spans="1:16" ht="25.5">
      <c r="A9" s="19" t="s">
        <v>35</v>
      </c>
      <c s="23" t="s">
        <v>20</v>
      </c>
      <c s="23" t="s">
        <v>36</v>
      </c>
      <c s="19" t="s">
        <v>37</v>
      </c>
      <c s="24" t="s">
        <v>38</v>
      </c>
      <c s="25" t="s">
        <v>39</v>
      </c>
      <c s="26">
        <v>472.866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25.5">
      <c r="A10" s="28" t="s">
        <v>40</v>
      </c>
      <c r="E10" s="29" t="s">
        <v>38</v>
      </c>
    </row>
    <row r="11" spans="1:5" ht="76.5">
      <c r="A11" s="30" t="s">
        <v>41</v>
      </c>
      <c r="E11" s="31" t="s">
        <v>287</v>
      </c>
    </row>
    <row r="12" spans="1:5" ht="140.25">
      <c r="A12" t="s">
        <v>43</v>
      </c>
      <c r="E12" s="29" t="s">
        <v>44</v>
      </c>
    </row>
    <row r="13" spans="1:16" ht="25.5">
      <c r="A13" s="19" t="s">
        <v>35</v>
      </c>
      <c s="23" t="s">
        <v>14</v>
      </c>
      <c s="23" t="s">
        <v>288</v>
      </c>
      <c s="19" t="s">
        <v>37</v>
      </c>
      <c s="24" t="s">
        <v>289</v>
      </c>
      <c s="25" t="s">
        <v>39</v>
      </c>
      <c s="26">
        <v>211.667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25.5">
      <c r="A14" s="28" t="s">
        <v>40</v>
      </c>
      <c r="E14" s="29" t="s">
        <v>289</v>
      </c>
    </row>
    <row r="15" spans="1:5" ht="63.75">
      <c r="A15" s="30" t="s">
        <v>41</v>
      </c>
      <c r="E15" s="31" t="s">
        <v>290</v>
      </c>
    </row>
    <row r="16" spans="1:5" ht="140.25">
      <c r="A16" t="s">
        <v>43</v>
      </c>
      <c r="E16" s="29" t="s">
        <v>44</v>
      </c>
    </row>
    <row r="17" spans="1:16" ht="25.5">
      <c r="A17" s="19" t="s">
        <v>35</v>
      </c>
      <c s="23" t="s">
        <v>12</v>
      </c>
      <c s="23" t="s">
        <v>291</v>
      </c>
      <c s="19" t="s">
        <v>37</v>
      </c>
      <c s="24" t="s">
        <v>292</v>
      </c>
      <c s="25" t="s">
        <v>39</v>
      </c>
      <c s="26">
        <v>29.882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292</v>
      </c>
    </row>
    <row r="19" spans="1:5" ht="38.25">
      <c r="A19" s="30" t="s">
        <v>41</v>
      </c>
      <c r="E19" s="31" t="s">
        <v>293</v>
      </c>
    </row>
    <row r="20" spans="1:5" ht="140.25">
      <c r="A20" t="s">
        <v>43</v>
      </c>
      <c r="E20" s="29" t="s">
        <v>44</v>
      </c>
    </row>
    <row r="21" spans="1:16" ht="25.5">
      <c r="A21" s="19" t="s">
        <v>35</v>
      </c>
      <c s="23" t="s">
        <v>24</v>
      </c>
      <c s="23" t="s">
        <v>294</v>
      </c>
      <c s="19" t="s">
        <v>37</v>
      </c>
      <c s="24" t="s">
        <v>295</v>
      </c>
      <c s="25" t="s">
        <v>39</v>
      </c>
      <c s="26">
        <v>272.943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295</v>
      </c>
    </row>
    <row r="23" spans="1:5" ht="38.25">
      <c r="A23" s="30" t="s">
        <v>41</v>
      </c>
      <c r="E23" s="31" t="s">
        <v>296</v>
      </c>
    </row>
    <row r="24" spans="1:5" ht="140.25">
      <c r="A24" t="s">
        <v>43</v>
      </c>
      <c r="E24" s="29" t="s">
        <v>44</v>
      </c>
    </row>
    <row r="25" spans="1:16" ht="25.5">
      <c r="A25" s="19" t="s">
        <v>35</v>
      </c>
      <c s="23" t="s">
        <v>26</v>
      </c>
      <c s="23" t="s">
        <v>297</v>
      </c>
      <c s="19" t="s">
        <v>37</v>
      </c>
      <c s="24" t="s">
        <v>298</v>
      </c>
      <c s="25" t="s">
        <v>39</v>
      </c>
      <c s="26">
        <v>2.517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298</v>
      </c>
    </row>
    <row r="27" spans="1:5" ht="25.5">
      <c r="A27" s="30" t="s">
        <v>41</v>
      </c>
      <c r="E27" s="31" t="s">
        <v>299</v>
      </c>
    </row>
    <row r="28" spans="1:5" ht="140.25">
      <c r="A28" t="s">
        <v>43</v>
      </c>
      <c r="E28" s="29" t="s">
        <v>44</v>
      </c>
    </row>
    <row r="29" spans="1:18" ht="12.75" customHeight="1">
      <c r="A29" s="5" t="s">
        <v>33</v>
      </c>
      <c s="5"/>
      <c s="34" t="s">
        <v>20</v>
      </c>
      <c s="5"/>
      <c s="21" t="s">
        <v>48</v>
      </c>
      <c s="5"/>
      <c s="5"/>
      <c s="5"/>
      <c s="35">
        <f>0+Q29</f>
      </c>
      <c r="O29">
        <f>0+R29</f>
      </c>
      <c r="Q29">
        <f>0+I30+I34+I38+I42+I46+I50+I54+I58+I62+I66+I70+I74+I78+I82</f>
      </c>
      <c>
        <f>0+O30+O34+O38+O42+O46+O50+O54+O58+O62+O66+O70+O74+O78+O82</f>
      </c>
    </row>
    <row r="30" spans="1:16" ht="12.75">
      <c r="A30" s="19" t="s">
        <v>35</v>
      </c>
      <c s="23" t="s">
        <v>13</v>
      </c>
      <c s="23" t="s">
        <v>300</v>
      </c>
      <c s="19" t="s">
        <v>37</v>
      </c>
      <c s="24" t="s">
        <v>301</v>
      </c>
      <c s="25" t="s">
        <v>302</v>
      </c>
      <c s="26">
        <v>600</v>
      </c>
      <c s="27">
        <v>0</v>
      </c>
      <c s="27">
        <f>ROUND(ROUND(H30,2)*ROUND(G30,3),2)</f>
      </c>
      <c r="O30">
        <f>(I30*21)/100</f>
      </c>
      <c t="s">
        <v>14</v>
      </c>
    </row>
    <row r="31" spans="1:5" ht="12.75">
      <c r="A31" s="28" t="s">
        <v>40</v>
      </c>
      <c r="E31" s="29" t="s">
        <v>301</v>
      </c>
    </row>
    <row r="32" spans="1:5" ht="25.5">
      <c r="A32" s="30" t="s">
        <v>41</v>
      </c>
      <c r="E32" s="31" t="s">
        <v>303</v>
      </c>
    </row>
    <row r="33" spans="1:5" ht="38.25">
      <c r="A33" t="s">
        <v>43</v>
      </c>
      <c r="E33" s="29" t="s">
        <v>304</v>
      </c>
    </row>
    <row r="34" spans="1:16" ht="12.75">
      <c r="A34" s="19" t="s">
        <v>35</v>
      </c>
      <c s="23" t="s">
        <v>65</v>
      </c>
      <c s="23" t="s">
        <v>305</v>
      </c>
      <c s="19" t="s">
        <v>37</v>
      </c>
      <c s="24" t="s">
        <v>306</v>
      </c>
      <c s="25" t="s">
        <v>56</v>
      </c>
      <c s="26">
        <v>94</v>
      </c>
      <c s="27">
        <v>0</v>
      </c>
      <c s="27">
        <f>ROUND(ROUND(H34,2)*ROUND(G34,3),2)</f>
      </c>
      <c r="O34">
        <f>(I34*21)/100</f>
      </c>
      <c t="s">
        <v>14</v>
      </c>
    </row>
    <row r="35" spans="1:5" ht="12.75">
      <c r="A35" s="28" t="s">
        <v>40</v>
      </c>
      <c r="E35" s="29" t="s">
        <v>306</v>
      </c>
    </row>
    <row r="36" spans="1:5" ht="25.5">
      <c r="A36" s="30" t="s">
        <v>41</v>
      </c>
      <c r="E36" s="31" t="s">
        <v>307</v>
      </c>
    </row>
    <row r="37" spans="1:5" ht="38.25">
      <c r="A37" t="s">
        <v>43</v>
      </c>
      <c r="E37" s="29" t="s">
        <v>308</v>
      </c>
    </row>
    <row r="38" spans="1:16" ht="12.75">
      <c r="A38" s="19" t="s">
        <v>35</v>
      </c>
      <c s="23" t="s">
        <v>70</v>
      </c>
      <c s="23" t="s">
        <v>309</v>
      </c>
      <c s="19" t="s">
        <v>37</v>
      </c>
      <c s="24" t="s">
        <v>310</v>
      </c>
      <c s="25" t="s">
        <v>51</v>
      </c>
      <c s="26">
        <v>9.788</v>
      </c>
      <c s="27">
        <v>0</v>
      </c>
      <c s="27">
        <f>ROUND(ROUND(H38,2)*ROUND(G38,3),2)</f>
      </c>
      <c r="O38">
        <f>(I38*21)/100</f>
      </c>
      <c t="s">
        <v>14</v>
      </c>
    </row>
    <row r="39" spans="1:5" ht="12.75">
      <c r="A39" s="28" t="s">
        <v>40</v>
      </c>
      <c r="E39" s="29" t="s">
        <v>310</v>
      </c>
    </row>
    <row r="40" spans="1:5" ht="38.25">
      <c r="A40" s="30" t="s">
        <v>41</v>
      </c>
      <c r="E40" s="31" t="s">
        <v>311</v>
      </c>
    </row>
    <row r="41" spans="1:5" ht="25.5">
      <c r="A41" t="s">
        <v>43</v>
      </c>
      <c r="E41" s="29" t="s">
        <v>312</v>
      </c>
    </row>
    <row r="42" spans="1:16" ht="12.75">
      <c r="A42" s="19" t="s">
        <v>35</v>
      </c>
      <c s="23" t="s">
        <v>30</v>
      </c>
      <c s="23" t="s">
        <v>313</v>
      </c>
      <c s="19" t="s">
        <v>37</v>
      </c>
      <c s="24" t="s">
        <v>314</v>
      </c>
      <c s="25" t="s">
        <v>51</v>
      </c>
      <c s="26">
        <v>9.788</v>
      </c>
      <c s="27">
        <v>0</v>
      </c>
      <c s="27">
        <f>ROUND(ROUND(H42,2)*ROUND(G42,3),2)</f>
      </c>
      <c r="O42">
        <f>(I42*21)/100</f>
      </c>
      <c t="s">
        <v>14</v>
      </c>
    </row>
    <row r="43" spans="1:5" ht="12.75">
      <c r="A43" s="28" t="s">
        <v>40</v>
      </c>
      <c r="E43" s="29" t="s">
        <v>314</v>
      </c>
    </row>
    <row r="44" spans="1:5" ht="25.5">
      <c r="A44" s="30" t="s">
        <v>41</v>
      </c>
      <c r="E44" s="31" t="s">
        <v>315</v>
      </c>
    </row>
    <row r="45" spans="1:5" ht="216.75">
      <c r="A45" t="s">
        <v>43</v>
      </c>
      <c r="E45" s="29" t="s">
        <v>316</v>
      </c>
    </row>
    <row r="46" spans="1:16" ht="12.75">
      <c r="A46" s="19" t="s">
        <v>35</v>
      </c>
      <c s="23" t="s">
        <v>32</v>
      </c>
      <c s="23" t="s">
        <v>317</v>
      </c>
      <c s="19" t="s">
        <v>37</v>
      </c>
      <c s="24" t="s">
        <v>318</v>
      </c>
      <c s="25" t="s">
        <v>51</v>
      </c>
      <c s="26">
        <v>12.264</v>
      </c>
      <c s="27">
        <v>0</v>
      </c>
      <c s="27">
        <f>ROUND(ROUND(H46,2)*ROUND(G46,3),2)</f>
      </c>
      <c r="O46">
        <f>(I46*21)/100</f>
      </c>
      <c t="s">
        <v>14</v>
      </c>
    </row>
    <row r="47" spans="1:5" ht="12.75">
      <c r="A47" s="28" t="s">
        <v>40</v>
      </c>
      <c r="E47" s="29" t="s">
        <v>318</v>
      </c>
    </row>
    <row r="48" spans="1:5" ht="25.5">
      <c r="A48" s="30" t="s">
        <v>41</v>
      </c>
      <c r="E48" s="31" t="s">
        <v>319</v>
      </c>
    </row>
    <row r="49" spans="1:5" ht="63.75">
      <c r="A49" t="s">
        <v>43</v>
      </c>
      <c r="E49" s="29" t="s">
        <v>320</v>
      </c>
    </row>
    <row r="50" spans="1:16" ht="12.75">
      <c r="A50" s="19" t="s">
        <v>35</v>
      </c>
      <c s="23" t="s">
        <v>84</v>
      </c>
      <c s="23" t="s">
        <v>321</v>
      </c>
      <c s="19" t="s">
        <v>37</v>
      </c>
      <c s="24" t="s">
        <v>322</v>
      </c>
      <c s="25" t="s">
        <v>51</v>
      </c>
      <c s="26">
        <v>224.169</v>
      </c>
      <c s="27">
        <v>0</v>
      </c>
      <c s="27">
        <f>ROUND(ROUND(H50,2)*ROUND(G50,3),2)</f>
      </c>
      <c r="O50">
        <f>(I50*21)/100</f>
      </c>
      <c t="s">
        <v>14</v>
      </c>
    </row>
    <row r="51" spans="1:5" ht="12.75">
      <c r="A51" s="28" t="s">
        <v>40</v>
      </c>
      <c r="E51" s="29" t="s">
        <v>322</v>
      </c>
    </row>
    <row r="52" spans="1:5" ht="229.5">
      <c r="A52" s="30" t="s">
        <v>41</v>
      </c>
      <c r="E52" s="31" t="s">
        <v>323</v>
      </c>
    </row>
    <row r="53" spans="1:5" ht="229.5">
      <c r="A53" t="s">
        <v>43</v>
      </c>
      <c r="E53" s="29" t="s">
        <v>324</v>
      </c>
    </row>
    <row r="54" spans="1:16" ht="12.75">
      <c r="A54" s="19" t="s">
        <v>35</v>
      </c>
      <c s="23" t="s">
        <v>90</v>
      </c>
      <c s="23" t="s">
        <v>71</v>
      </c>
      <c s="19" t="s">
        <v>37</v>
      </c>
      <c s="24" t="s">
        <v>72</v>
      </c>
      <c s="25" t="s">
        <v>51</v>
      </c>
      <c s="26">
        <v>330.003</v>
      </c>
      <c s="27">
        <v>0</v>
      </c>
      <c s="27">
        <f>ROUND(ROUND(H54,2)*ROUND(G54,3),2)</f>
      </c>
      <c r="O54">
        <f>(I54*21)/100</f>
      </c>
      <c t="s">
        <v>14</v>
      </c>
    </row>
    <row r="55" spans="1:5" ht="12.75">
      <c r="A55" s="28" t="s">
        <v>40</v>
      </c>
      <c r="E55" s="29" t="s">
        <v>72</v>
      </c>
    </row>
    <row r="56" spans="1:5" ht="76.5">
      <c r="A56" s="30" t="s">
        <v>41</v>
      </c>
      <c r="E56" s="31" t="s">
        <v>325</v>
      </c>
    </row>
    <row r="57" spans="1:5" ht="140.25">
      <c r="A57" t="s">
        <v>43</v>
      </c>
      <c r="E57" s="29" t="s">
        <v>74</v>
      </c>
    </row>
    <row r="58" spans="1:16" ht="12.75">
      <c r="A58" s="19" t="s">
        <v>35</v>
      </c>
      <c s="23" t="s">
        <v>96</v>
      </c>
      <c s="23" t="s">
        <v>326</v>
      </c>
      <c s="19" t="s">
        <v>37</v>
      </c>
      <c s="24" t="s">
        <v>327</v>
      </c>
      <c s="25" t="s">
        <v>51</v>
      </c>
      <c s="26">
        <v>53.168</v>
      </c>
      <c s="27">
        <v>0</v>
      </c>
      <c s="27">
        <f>ROUND(ROUND(H58,2)*ROUND(G58,3),2)</f>
      </c>
      <c r="O58">
        <f>(I58*21)/100</f>
      </c>
      <c t="s">
        <v>14</v>
      </c>
    </row>
    <row r="59" spans="1:5" ht="12.75">
      <c r="A59" s="28" t="s">
        <v>40</v>
      </c>
      <c r="E59" s="29" t="s">
        <v>327</v>
      </c>
    </row>
    <row r="60" spans="1:5" ht="76.5">
      <c r="A60" s="30" t="s">
        <v>41</v>
      </c>
      <c r="E60" s="31" t="s">
        <v>328</v>
      </c>
    </row>
    <row r="61" spans="1:5" ht="204">
      <c r="A61" t="s">
        <v>43</v>
      </c>
      <c r="E61" s="29" t="s">
        <v>329</v>
      </c>
    </row>
    <row r="62" spans="1:16" ht="12.75">
      <c r="A62" s="19" t="s">
        <v>35</v>
      </c>
      <c s="23" t="s">
        <v>100</v>
      </c>
      <c s="23" t="s">
        <v>330</v>
      </c>
      <c s="19" t="s">
        <v>37</v>
      </c>
      <c s="24" t="s">
        <v>331</v>
      </c>
      <c s="25" t="s">
        <v>51</v>
      </c>
      <c s="26">
        <v>42.055</v>
      </c>
      <c s="27">
        <v>0</v>
      </c>
      <c s="27">
        <f>ROUND(ROUND(H62,2)*ROUND(G62,3),2)</f>
      </c>
      <c r="O62">
        <f>(I62*21)/100</f>
      </c>
      <c t="s">
        <v>14</v>
      </c>
    </row>
    <row r="63" spans="1:5" ht="12.75">
      <c r="A63" s="28" t="s">
        <v>40</v>
      </c>
      <c r="E63" s="29" t="s">
        <v>331</v>
      </c>
    </row>
    <row r="64" spans="1:5" ht="51">
      <c r="A64" s="30" t="s">
        <v>41</v>
      </c>
      <c r="E64" s="31" t="s">
        <v>332</v>
      </c>
    </row>
    <row r="65" spans="1:5" ht="178.5">
      <c r="A65" t="s">
        <v>43</v>
      </c>
      <c r="E65" s="29" t="s">
        <v>333</v>
      </c>
    </row>
    <row r="66" spans="1:16" ht="12.75">
      <c r="A66" s="19" t="s">
        <v>35</v>
      </c>
      <c s="23" t="s">
        <v>104</v>
      </c>
      <c s="23" t="s">
        <v>334</v>
      </c>
      <c s="19" t="s">
        <v>37</v>
      </c>
      <c s="24" t="s">
        <v>335</v>
      </c>
      <c s="25" t="s">
        <v>93</v>
      </c>
      <c s="26">
        <v>65.25</v>
      </c>
      <c s="27">
        <v>0</v>
      </c>
      <c s="27">
        <f>ROUND(ROUND(H66,2)*ROUND(G66,3),2)</f>
      </c>
      <c r="O66">
        <f>(I66*21)/100</f>
      </c>
      <c t="s">
        <v>14</v>
      </c>
    </row>
    <row r="67" spans="1:5" ht="12.75">
      <c r="A67" s="28" t="s">
        <v>40</v>
      </c>
      <c r="E67" s="29" t="s">
        <v>335</v>
      </c>
    </row>
    <row r="68" spans="1:5" ht="12.75">
      <c r="A68" s="30" t="s">
        <v>41</v>
      </c>
      <c r="E68" s="31" t="s">
        <v>336</v>
      </c>
    </row>
    <row r="69" spans="1:5" ht="51">
      <c r="A69" t="s">
        <v>43</v>
      </c>
      <c r="E69" s="29" t="s">
        <v>337</v>
      </c>
    </row>
    <row r="70" spans="1:16" ht="12.75">
      <c r="A70" s="19" t="s">
        <v>35</v>
      </c>
      <c s="23" t="s">
        <v>109</v>
      </c>
      <c s="23" t="s">
        <v>338</v>
      </c>
      <c s="19" t="s">
        <v>37</v>
      </c>
      <c s="24" t="s">
        <v>339</v>
      </c>
      <c s="25" t="s">
        <v>93</v>
      </c>
      <c s="26">
        <v>65.25</v>
      </c>
      <c s="27">
        <v>0</v>
      </c>
      <c s="27">
        <f>ROUND(ROUND(H70,2)*ROUND(G70,3),2)</f>
      </c>
      <c r="O70">
        <f>(I70*21)/100</f>
      </c>
      <c t="s">
        <v>14</v>
      </c>
    </row>
    <row r="71" spans="1:5" ht="12.75">
      <c r="A71" s="28" t="s">
        <v>40</v>
      </c>
      <c r="E71" s="29" t="s">
        <v>339</v>
      </c>
    </row>
    <row r="72" spans="1:5" ht="12.75">
      <c r="A72" s="30" t="s">
        <v>41</v>
      </c>
      <c r="E72" s="31" t="s">
        <v>336</v>
      </c>
    </row>
    <row r="73" spans="1:5" ht="25.5">
      <c r="A73" t="s">
        <v>43</v>
      </c>
      <c r="E73" s="29" t="s">
        <v>340</v>
      </c>
    </row>
    <row r="74" spans="1:16" ht="12.75">
      <c r="A74" s="19" t="s">
        <v>35</v>
      </c>
      <c s="23" t="s">
        <v>114</v>
      </c>
      <c s="23" t="s">
        <v>341</v>
      </c>
      <c s="19" t="s">
        <v>37</v>
      </c>
      <c s="24" t="s">
        <v>342</v>
      </c>
      <c s="25" t="s">
        <v>93</v>
      </c>
      <c s="26">
        <v>195.75</v>
      </c>
      <c s="27">
        <v>0</v>
      </c>
      <c s="27">
        <f>ROUND(ROUND(H74,2)*ROUND(G74,3),2)</f>
      </c>
      <c r="O74">
        <f>(I74*21)/100</f>
      </c>
      <c t="s">
        <v>14</v>
      </c>
    </row>
    <row r="75" spans="1:5" ht="12.75">
      <c r="A75" s="28" t="s">
        <v>40</v>
      </c>
      <c r="E75" s="29" t="s">
        <v>342</v>
      </c>
    </row>
    <row r="76" spans="1:5" ht="12.75">
      <c r="A76" s="30" t="s">
        <v>41</v>
      </c>
      <c r="E76" s="31" t="s">
        <v>343</v>
      </c>
    </row>
    <row r="77" spans="1:5" ht="38.25">
      <c r="A77" t="s">
        <v>43</v>
      </c>
      <c r="E77" s="29" t="s">
        <v>344</v>
      </c>
    </row>
    <row r="78" spans="1:16" ht="12.75">
      <c r="A78" s="19" t="s">
        <v>35</v>
      </c>
      <c s="23" t="s">
        <v>118</v>
      </c>
      <c s="23" t="s">
        <v>345</v>
      </c>
      <c s="19" t="s">
        <v>37</v>
      </c>
      <c s="24" t="s">
        <v>346</v>
      </c>
      <c s="25" t="s">
        <v>93</v>
      </c>
      <c s="26">
        <v>97.875</v>
      </c>
      <c s="27">
        <v>0</v>
      </c>
      <c s="27">
        <f>ROUND(ROUND(H78,2)*ROUND(G78,3),2)</f>
      </c>
      <c r="O78">
        <f>(I78*21)/100</f>
      </c>
      <c t="s">
        <v>14</v>
      </c>
    </row>
    <row r="79" spans="1:5" ht="12.75">
      <c r="A79" s="28" t="s">
        <v>40</v>
      </c>
      <c r="E79" s="29" t="s">
        <v>346</v>
      </c>
    </row>
    <row r="80" spans="1:5" ht="12.75">
      <c r="A80" s="30" t="s">
        <v>41</v>
      </c>
      <c r="E80" s="31" t="s">
        <v>347</v>
      </c>
    </row>
    <row r="81" spans="1:5" ht="25.5">
      <c r="A81" t="s">
        <v>43</v>
      </c>
      <c r="E81" s="29" t="s">
        <v>348</v>
      </c>
    </row>
    <row r="82" spans="1:16" ht="12.75">
      <c r="A82" s="19" t="s">
        <v>35</v>
      </c>
      <c s="23" t="s">
        <v>123</v>
      </c>
      <c s="23" t="s">
        <v>349</v>
      </c>
      <c s="19" t="s">
        <v>37</v>
      </c>
      <c s="24" t="s">
        <v>350</v>
      </c>
      <c s="25" t="s">
        <v>51</v>
      </c>
      <c s="26">
        <v>9.788</v>
      </c>
      <c s="27">
        <v>0</v>
      </c>
      <c s="27">
        <f>ROUND(ROUND(H82,2)*ROUND(G82,3),2)</f>
      </c>
      <c r="O82">
        <f>(I82*21)/100</f>
      </c>
      <c t="s">
        <v>14</v>
      </c>
    </row>
    <row r="83" spans="1:5" ht="12.75">
      <c r="A83" s="28" t="s">
        <v>40</v>
      </c>
      <c r="E83" s="29" t="s">
        <v>350</v>
      </c>
    </row>
    <row r="84" spans="1:5" ht="12.75">
      <c r="A84" s="30" t="s">
        <v>41</v>
      </c>
      <c r="E84" s="31" t="s">
        <v>351</v>
      </c>
    </row>
    <row r="85" spans="1:5" ht="51">
      <c r="A85" t="s">
        <v>43</v>
      </c>
      <c r="E85" s="29" t="s">
        <v>352</v>
      </c>
    </row>
    <row r="86" spans="1:18" ht="12.75" customHeight="1">
      <c r="A86" s="5" t="s">
        <v>33</v>
      </c>
      <c s="5"/>
      <c s="34" t="s">
        <v>14</v>
      </c>
      <c s="5"/>
      <c s="21" t="s">
        <v>353</v>
      </c>
      <c s="5"/>
      <c s="5"/>
      <c s="5"/>
      <c s="35">
        <f>0+Q86</f>
      </c>
      <c r="O86">
        <f>0+R86</f>
      </c>
      <c r="Q86">
        <f>0+I87+I91+I95+I99+I103+I107+I111+I115+I119+I123+I127+I131</f>
      </c>
      <c>
        <f>0+O87+O91+O95+O99+O103+O107+O111+O115+O119+O123+O127+O131</f>
      </c>
    </row>
    <row r="87" spans="1:16" ht="12.75">
      <c r="A87" s="19" t="s">
        <v>35</v>
      </c>
      <c s="23" t="s">
        <v>128</v>
      </c>
      <c s="23" t="s">
        <v>354</v>
      </c>
      <c s="19" t="s">
        <v>37</v>
      </c>
      <c s="24" t="s">
        <v>355</v>
      </c>
      <c s="25" t="s">
        <v>93</v>
      </c>
      <c s="26">
        <v>49.236</v>
      </c>
      <c s="27">
        <v>0</v>
      </c>
      <c s="27">
        <f>ROUND(ROUND(H87,2)*ROUND(G87,3),2)</f>
      </c>
      <c r="O87">
        <f>(I87*21)/100</f>
      </c>
      <c t="s">
        <v>14</v>
      </c>
    </row>
    <row r="88" spans="1:5" ht="12.75">
      <c r="A88" s="28" t="s">
        <v>40</v>
      </c>
      <c r="E88" s="29" t="s">
        <v>355</v>
      </c>
    </row>
    <row r="89" spans="1:5" ht="25.5">
      <c r="A89" s="30" t="s">
        <v>41</v>
      </c>
      <c r="E89" s="31" t="s">
        <v>356</v>
      </c>
    </row>
    <row r="90" spans="1:5" ht="51">
      <c r="A90" t="s">
        <v>43</v>
      </c>
      <c r="E90" s="29" t="s">
        <v>357</v>
      </c>
    </row>
    <row r="91" spans="1:16" ht="12.75">
      <c r="A91" s="19" t="s">
        <v>35</v>
      </c>
      <c s="23" t="s">
        <v>132</v>
      </c>
      <c s="23" t="s">
        <v>358</v>
      </c>
      <c s="19" t="s">
        <v>37</v>
      </c>
      <c s="24" t="s">
        <v>359</v>
      </c>
      <c s="25" t="s">
        <v>51</v>
      </c>
      <c s="26">
        <v>89.409</v>
      </c>
      <c s="27">
        <v>0</v>
      </c>
      <c s="27">
        <f>ROUND(ROUND(H91,2)*ROUND(G91,3),2)</f>
      </c>
      <c r="O91">
        <f>(I91*21)/100</f>
      </c>
      <c t="s">
        <v>14</v>
      </c>
    </row>
    <row r="92" spans="1:5" ht="12.75">
      <c r="A92" s="28" t="s">
        <v>40</v>
      </c>
      <c r="E92" s="29" t="s">
        <v>359</v>
      </c>
    </row>
    <row r="93" spans="1:5" ht="25.5">
      <c r="A93" s="30" t="s">
        <v>41</v>
      </c>
      <c r="E93" s="31" t="s">
        <v>360</v>
      </c>
    </row>
    <row r="94" spans="1:5" ht="331.5">
      <c r="A94" t="s">
        <v>43</v>
      </c>
      <c r="E94" s="29" t="s">
        <v>361</v>
      </c>
    </row>
    <row r="95" spans="1:16" ht="12.75">
      <c r="A95" s="19" t="s">
        <v>35</v>
      </c>
      <c s="23" t="s">
        <v>138</v>
      </c>
      <c s="23" t="s">
        <v>362</v>
      </c>
      <c s="19" t="s">
        <v>37</v>
      </c>
      <c s="24" t="s">
        <v>363</v>
      </c>
      <c s="25" t="s">
        <v>39</v>
      </c>
      <c s="26">
        <v>9.918</v>
      </c>
      <c s="27">
        <v>0</v>
      </c>
      <c s="27">
        <f>ROUND(ROUND(H95,2)*ROUND(G95,3),2)</f>
      </c>
      <c r="O95">
        <f>(I95*21)/100</f>
      </c>
      <c t="s">
        <v>14</v>
      </c>
    </row>
    <row r="96" spans="1:5" ht="12.75">
      <c r="A96" s="28" t="s">
        <v>40</v>
      </c>
      <c r="E96" s="29" t="s">
        <v>363</v>
      </c>
    </row>
    <row r="97" spans="1:5" ht="38.25">
      <c r="A97" s="30" t="s">
        <v>41</v>
      </c>
      <c r="E97" s="31" t="s">
        <v>364</v>
      </c>
    </row>
    <row r="98" spans="1:5" ht="178.5">
      <c r="A98" t="s">
        <v>43</v>
      </c>
      <c r="E98" s="29" t="s">
        <v>365</v>
      </c>
    </row>
    <row r="99" spans="1:16" ht="12.75">
      <c r="A99" s="19" t="s">
        <v>35</v>
      </c>
      <c s="23" t="s">
        <v>143</v>
      </c>
      <c s="23" t="s">
        <v>366</v>
      </c>
      <c s="19" t="s">
        <v>37</v>
      </c>
      <c s="24" t="s">
        <v>367</v>
      </c>
      <c s="25" t="s">
        <v>39</v>
      </c>
      <c s="26">
        <v>17.035</v>
      </c>
      <c s="27">
        <v>0</v>
      </c>
      <c s="27">
        <f>ROUND(ROUND(H99,2)*ROUND(G99,3),2)</f>
      </c>
      <c r="O99">
        <f>(I99*21)/100</f>
      </c>
      <c t="s">
        <v>14</v>
      </c>
    </row>
    <row r="100" spans="1:5" ht="12.75">
      <c r="A100" s="28" t="s">
        <v>40</v>
      </c>
      <c r="E100" s="29" t="s">
        <v>367</v>
      </c>
    </row>
    <row r="101" spans="1:5" ht="63.75">
      <c r="A101" s="30" t="s">
        <v>41</v>
      </c>
      <c r="E101" s="31" t="s">
        <v>368</v>
      </c>
    </row>
    <row r="102" spans="1:5" ht="38.25">
      <c r="A102" t="s">
        <v>43</v>
      </c>
      <c r="E102" s="29" t="s">
        <v>369</v>
      </c>
    </row>
    <row r="103" spans="1:16" ht="12.75">
      <c r="A103" s="19" t="s">
        <v>35</v>
      </c>
      <c s="23" t="s">
        <v>154</v>
      </c>
      <c s="23" t="s">
        <v>370</v>
      </c>
      <c s="19" t="s">
        <v>37</v>
      </c>
      <c s="24" t="s">
        <v>371</v>
      </c>
      <c s="25" t="s">
        <v>93</v>
      </c>
      <c s="26">
        <v>111.4</v>
      </c>
      <c s="27">
        <v>0</v>
      </c>
      <c s="27">
        <f>ROUND(ROUND(H103,2)*ROUND(G103,3),2)</f>
      </c>
      <c r="O103">
        <f>(I103*21)/100</f>
      </c>
      <c t="s">
        <v>14</v>
      </c>
    </row>
    <row r="104" spans="1:5" ht="12.75">
      <c r="A104" s="28" t="s">
        <v>40</v>
      </c>
      <c r="E104" s="29" t="s">
        <v>371</v>
      </c>
    </row>
    <row r="105" spans="1:5" ht="25.5">
      <c r="A105" s="30" t="s">
        <v>41</v>
      </c>
      <c r="E105" s="31" t="s">
        <v>372</v>
      </c>
    </row>
    <row r="106" spans="1:5" ht="25.5">
      <c r="A106" t="s">
        <v>43</v>
      </c>
      <c r="E106" s="29" t="s">
        <v>373</v>
      </c>
    </row>
    <row r="107" spans="1:16" ht="12.75">
      <c r="A107" s="19" t="s">
        <v>35</v>
      </c>
      <c s="23" t="s">
        <v>149</v>
      </c>
      <c s="23" t="s">
        <v>374</v>
      </c>
      <c s="19" t="s">
        <v>37</v>
      </c>
      <c s="24" t="s">
        <v>375</v>
      </c>
      <c s="25" t="s">
        <v>51</v>
      </c>
      <c s="26">
        <v>5.12</v>
      </c>
      <c s="27">
        <v>0</v>
      </c>
      <c s="27">
        <f>ROUND(ROUND(H107,2)*ROUND(G107,3),2)</f>
      </c>
      <c r="O107">
        <f>(I107*21)/100</f>
      </c>
      <c t="s">
        <v>14</v>
      </c>
    </row>
    <row r="108" spans="1:5" ht="12.75">
      <c r="A108" s="28" t="s">
        <v>40</v>
      </c>
      <c r="E108" s="29" t="s">
        <v>375</v>
      </c>
    </row>
    <row r="109" spans="1:5" ht="12.75">
      <c r="A109" s="30" t="s">
        <v>41</v>
      </c>
      <c r="E109" s="31" t="s">
        <v>376</v>
      </c>
    </row>
    <row r="110" spans="1:5" ht="25.5">
      <c r="A110" t="s">
        <v>43</v>
      </c>
      <c r="E110" s="29" t="s">
        <v>377</v>
      </c>
    </row>
    <row r="111" spans="1:16" ht="12.75">
      <c r="A111" s="19" t="s">
        <v>35</v>
      </c>
      <c s="23" t="s">
        <v>159</v>
      </c>
      <c s="23" t="s">
        <v>378</v>
      </c>
      <c s="19" t="s">
        <v>37</v>
      </c>
      <c s="24" t="s">
        <v>379</v>
      </c>
      <c s="25" t="s">
        <v>56</v>
      </c>
      <c s="26">
        <v>464</v>
      </c>
      <c s="27">
        <v>0</v>
      </c>
      <c s="27">
        <f>ROUND(ROUND(H111,2)*ROUND(G111,3),2)</f>
      </c>
      <c r="O111">
        <f>(I111*21)/100</f>
      </c>
      <c t="s">
        <v>14</v>
      </c>
    </row>
    <row r="112" spans="1:5" ht="12.75">
      <c r="A112" s="28" t="s">
        <v>40</v>
      </c>
      <c r="E112" s="29" t="s">
        <v>379</v>
      </c>
    </row>
    <row r="113" spans="1:5" ht="51">
      <c r="A113" s="30" t="s">
        <v>41</v>
      </c>
      <c r="E113" s="31" t="s">
        <v>380</v>
      </c>
    </row>
    <row r="114" spans="1:5" ht="51">
      <c r="A114" t="s">
        <v>43</v>
      </c>
      <c r="E114" s="29" t="s">
        <v>381</v>
      </c>
    </row>
    <row r="115" spans="1:16" ht="12.75">
      <c r="A115" s="19" t="s">
        <v>35</v>
      </c>
      <c s="23" t="s">
        <v>165</v>
      </c>
      <c s="23" t="s">
        <v>382</v>
      </c>
      <c s="19" t="s">
        <v>37</v>
      </c>
      <c s="24" t="s">
        <v>383</v>
      </c>
      <c s="25" t="s">
        <v>56</v>
      </c>
      <c s="26">
        <v>105</v>
      </c>
      <c s="27">
        <v>0</v>
      </c>
      <c s="27">
        <f>ROUND(ROUND(H115,2)*ROUND(G115,3),2)</f>
      </c>
      <c r="O115">
        <f>(I115*21)/100</f>
      </c>
      <c t="s">
        <v>14</v>
      </c>
    </row>
    <row r="116" spans="1:5" ht="12.75">
      <c r="A116" s="28" t="s">
        <v>40</v>
      </c>
      <c r="E116" s="29" t="s">
        <v>383</v>
      </c>
    </row>
    <row r="117" spans="1:5" ht="25.5">
      <c r="A117" s="30" t="s">
        <v>41</v>
      </c>
      <c r="E117" s="31" t="s">
        <v>384</v>
      </c>
    </row>
    <row r="118" spans="1:5" ht="127.5">
      <c r="A118" t="s">
        <v>43</v>
      </c>
      <c r="E118" s="29" t="s">
        <v>385</v>
      </c>
    </row>
    <row r="119" spans="1:16" ht="12.75">
      <c r="A119" s="19" t="s">
        <v>35</v>
      </c>
      <c s="23" t="s">
        <v>170</v>
      </c>
      <c s="23" t="s">
        <v>386</v>
      </c>
      <c s="19" t="s">
        <v>37</v>
      </c>
      <c s="24" t="s">
        <v>387</v>
      </c>
      <c s="25" t="s">
        <v>56</v>
      </c>
      <c s="26">
        <v>138</v>
      </c>
      <c s="27">
        <v>0</v>
      </c>
      <c s="27">
        <f>ROUND(ROUND(H119,2)*ROUND(G119,3),2)</f>
      </c>
      <c r="O119">
        <f>(I119*21)/100</f>
      </c>
      <c t="s">
        <v>14</v>
      </c>
    </row>
    <row r="120" spans="1:5" ht="12.75">
      <c r="A120" s="28" t="s">
        <v>40</v>
      </c>
      <c r="E120" s="29" t="s">
        <v>387</v>
      </c>
    </row>
    <row r="121" spans="1:5" ht="25.5">
      <c r="A121" s="30" t="s">
        <v>41</v>
      </c>
      <c r="E121" s="31" t="s">
        <v>388</v>
      </c>
    </row>
    <row r="122" spans="1:5" ht="127.5">
      <c r="A122" t="s">
        <v>43</v>
      </c>
      <c r="E122" s="29" t="s">
        <v>385</v>
      </c>
    </row>
    <row r="123" spans="1:16" ht="12.75">
      <c r="A123" s="19" t="s">
        <v>35</v>
      </c>
      <c s="23" t="s">
        <v>175</v>
      </c>
      <c s="23" t="s">
        <v>389</v>
      </c>
      <c s="19" t="s">
        <v>37</v>
      </c>
      <c s="24" t="s">
        <v>390</v>
      </c>
      <c s="25" t="s">
        <v>51</v>
      </c>
      <c s="26">
        <v>23.009</v>
      </c>
      <c s="27">
        <v>0</v>
      </c>
      <c s="27">
        <f>ROUND(ROUND(H123,2)*ROUND(G123,3),2)</f>
      </c>
      <c r="O123">
        <f>(I123*21)/100</f>
      </c>
      <c t="s">
        <v>14</v>
      </c>
    </row>
    <row r="124" spans="1:5" ht="12.75">
      <c r="A124" s="28" t="s">
        <v>40</v>
      </c>
      <c r="E124" s="29" t="s">
        <v>390</v>
      </c>
    </row>
    <row r="125" spans="1:5" ht="51">
      <c r="A125" s="30" t="s">
        <v>41</v>
      </c>
      <c r="E125" s="31" t="s">
        <v>391</v>
      </c>
    </row>
    <row r="126" spans="1:5" ht="267.75">
      <c r="A126" t="s">
        <v>43</v>
      </c>
      <c r="E126" s="29" t="s">
        <v>392</v>
      </c>
    </row>
    <row r="127" spans="1:16" ht="12.75">
      <c r="A127" s="19" t="s">
        <v>35</v>
      </c>
      <c s="23" t="s">
        <v>180</v>
      </c>
      <c s="23" t="s">
        <v>393</v>
      </c>
      <c s="19" t="s">
        <v>37</v>
      </c>
      <c s="24" t="s">
        <v>394</v>
      </c>
      <c s="25" t="s">
        <v>39</v>
      </c>
      <c s="26">
        <v>3.681</v>
      </c>
      <c s="27">
        <v>0</v>
      </c>
      <c s="27">
        <f>ROUND(ROUND(H127,2)*ROUND(G127,3),2)</f>
      </c>
      <c r="O127">
        <f>(I127*21)/100</f>
      </c>
      <c t="s">
        <v>14</v>
      </c>
    </row>
    <row r="128" spans="1:5" ht="12.75">
      <c r="A128" s="28" t="s">
        <v>40</v>
      </c>
      <c r="E128" s="29" t="s">
        <v>394</v>
      </c>
    </row>
    <row r="129" spans="1:5" ht="12.75">
      <c r="A129" s="30" t="s">
        <v>41</v>
      </c>
      <c r="E129" s="31" t="s">
        <v>395</v>
      </c>
    </row>
    <row r="130" spans="1:5" ht="191.25">
      <c r="A130" t="s">
        <v>43</v>
      </c>
      <c r="E130" s="29" t="s">
        <v>396</v>
      </c>
    </row>
    <row r="131" spans="1:16" ht="12.75">
      <c r="A131" s="19" t="s">
        <v>35</v>
      </c>
      <c s="23" t="s">
        <v>184</v>
      </c>
      <c s="23" t="s">
        <v>397</v>
      </c>
      <c s="19" t="s">
        <v>37</v>
      </c>
      <c s="24" t="s">
        <v>398</v>
      </c>
      <c s="25" t="s">
        <v>93</v>
      </c>
      <c s="26">
        <v>57.353</v>
      </c>
      <c s="27">
        <v>0</v>
      </c>
      <c s="27">
        <f>ROUND(ROUND(H131,2)*ROUND(G131,3),2)</f>
      </c>
      <c r="O131">
        <f>(I131*21)/100</f>
      </c>
      <c t="s">
        <v>14</v>
      </c>
    </row>
    <row r="132" spans="1:5" ht="12.75">
      <c r="A132" s="28" t="s">
        <v>40</v>
      </c>
      <c r="E132" s="29" t="s">
        <v>398</v>
      </c>
    </row>
    <row r="133" spans="1:5" ht="51">
      <c r="A133" s="30" t="s">
        <v>41</v>
      </c>
      <c r="E133" s="31" t="s">
        <v>399</v>
      </c>
    </row>
    <row r="134" spans="1:5" ht="51">
      <c r="A134" t="s">
        <v>43</v>
      </c>
      <c r="E134" s="29" t="s">
        <v>400</v>
      </c>
    </row>
    <row r="135" spans="1:18" ht="12.75" customHeight="1">
      <c r="A135" s="5" t="s">
        <v>33</v>
      </c>
      <c s="5"/>
      <c s="34" t="s">
        <v>12</v>
      </c>
      <c s="5"/>
      <c s="21" t="s">
        <v>401</v>
      </c>
      <c s="5"/>
      <c s="5"/>
      <c s="5"/>
      <c s="35">
        <f>0+Q135</f>
      </c>
      <c r="O135">
        <f>0+R135</f>
      </c>
      <c r="Q135">
        <f>0+I136+I140+I144+I148+I152+I156+I160</f>
      </c>
      <c>
        <f>0+O136+O140+O144+O148+O152+O156+O160</f>
      </c>
    </row>
    <row r="136" spans="1:16" ht="12.75">
      <c r="A136" s="19" t="s">
        <v>35</v>
      </c>
      <c s="23" t="s">
        <v>189</v>
      </c>
      <c s="23" t="s">
        <v>402</v>
      </c>
      <c s="19" t="s">
        <v>37</v>
      </c>
      <c s="24" t="s">
        <v>403</v>
      </c>
      <c s="25" t="s">
        <v>404</v>
      </c>
      <c s="26">
        <v>96</v>
      </c>
      <c s="27">
        <v>0</v>
      </c>
      <c s="27">
        <f>ROUND(ROUND(H136,2)*ROUND(G136,3),2)</f>
      </c>
      <c r="O136">
        <f>(I136*21)/100</f>
      </c>
      <c t="s">
        <v>14</v>
      </c>
    </row>
    <row r="137" spans="1:5" ht="12.75">
      <c r="A137" s="28" t="s">
        <v>40</v>
      </c>
      <c r="E137" s="29" t="s">
        <v>403</v>
      </c>
    </row>
    <row r="138" spans="1:5" ht="25.5">
      <c r="A138" s="30" t="s">
        <v>41</v>
      </c>
      <c r="E138" s="31" t="s">
        <v>405</v>
      </c>
    </row>
    <row r="139" spans="1:5" ht="25.5">
      <c r="A139" t="s">
        <v>43</v>
      </c>
      <c r="E139" s="29" t="s">
        <v>406</v>
      </c>
    </row>
    <row r="140" spans="1:16" ht="12.75">
      <c r="A140" s="19" t="s">
        <v>35</v>
      </c>
      <c s="23" t="s">
        <v>194</v>
      </c>
      <c s="23" t="s">
        <v>407</v>
      </c>
      <c s="19" t="s">
        <v>37</v>
      </c>
      <c s="24" t="s">
        <v>408</v>
      </c>
      <c s="25" t="s">
        <v>51</v>
      </c>
      <c s="26">
        <v>8.805</v>
      </c>
      <c s="27">
        <v>0</v>
      </c>
      <c s="27">
        <f>ROUND(ROUND(H140,2)*ROUND(G140,3),2)</f>
      </c>
      <c r="O140">
        <f>(I140*21)/100</f>
      </c>
      <c t="s">
        <v>14</v>
      </c>
    </row>
    <row r="141" spans="1:5" ht="12.75">
      <c r="A141" s="28" t="s">
        <v>40</v>
      </c>
      <c r="E141" s="29" t="s">
        <v>408</v>
      </c>
    </row>
    <row r="142" spans="1:5" ht="51">
      <c r="A142" s="30" t="s">
        <v>41</v>
      </c>
      <c r="E142" s="31" t="s">
        <v>409</v>
      </c>
    </row>
    <row r="143" spans="1:5" ht="280.5">
      <c r="A143" t="s">
        <v>43</v>
      </c>
      <c r="E143" s="29" t="s">
        <v>410</v>
      </c>
    </row>
    <row r="144" spans="1:16" ht="12.75">
      <c r="A144" s="19" t="s">
        <v>35</v>
      </c>
      <c s="23" t="s">
        <v>197</v>
      </c>
      <c s="23" t="s">
        <v>411</v>
      </c>
      <c s="19" t="s">
        <v>37</v>
      </c>
      <c s="24" t="s">
        <v>412</v>
      </c>
      <c s="25" t="s">
        <v>39</v>
      </c>
      <c s="26">
        <v>0.828</v>
      </c>
      <c s="27">
        <v>0</v>
      </c>
      <c s="27">
        <f>ROUND(ROUND(H144,2)*ROUND(G144,3),2)</f>
      </c>
      <c r="O144">
        <f>(I144*21)/100</f>
      </c>
      <c t="s">
        <v>14</v>
      </c>
    </row>
    <row r="145" spans="1:5" ht="12.75">
      <c r="A145" s="28" t="s">
        <v>40</v>
      </c>
      <c r="E145" s="29" t="s">
        <v>412</v>
      </c>
    </row>
    <row r="146" spans="1:5" ht="12.75">
      <c r="A146" s="30" t="s">
        <v>41</v>
      </c>
      <c r="E146" s="31" t="s">
        <v>413</v>
      </c>
    </row>
    <row r="147" spans="1:5" ht="178.5">
      <c r="A147" t="s">
        <v>43</v>
      </c>
      <c r="E147" s="29" t="s">
        <v>414</v>
      </c>
    </row>
    <row r="148" spans="1:16" ht="12.75">
      <c r="A148" s="19" t="s">
        <v>35</v>
      </c>
      <c s="23" t="s">
        <v>202</v>
      </c>
      <c s="23" t="s">
        <v>415</v>
      </c>
      <c s="19" t="s">
        <v>37</v>
      </c>
      <c s="24" t="s">
        <v>416</v>
      </c>
      <c s="25" t="s">
        <v>51</v>
      </c>
      <c s="26">
        <v>13.3</v>
      </c>
      <c s="27">
        <v>0</v>
      </c>
      <c s="27">
        <f>ROUND(ROUND(H148,2)*ROUND(G148,3),2)</f>
      </c>
      <c r="O148">
        <f>(I148*21)/100</f>
      </c>
      <c t="s">
        <v>14</v>
      </c>
    </row>
    <row r="149" spans="1:5" ht="12.75">
      <c r="A149" s="28" t="s">
        <v>40</v>
      </c>
      <c r="E149" s="29" t="s">
        <v>416</v>
      </c>
    </row>
    <row r="150" spans="1:5" ht="25.5">
      <c r="A150" s="30" t="s">
        <v>41</v>
      </c>
      <c r="E150" s="31" t="s">
        <v>417</v>
      </c>
    </row>
    <row r="151" spans="1:5" ht="267.75">
      <c r="A151" t="s">
        <v>43</v>
      </c>
      <c r="E151" s="29" t="s">
        <v>418</v>
      </c>
    </row>
    <row r="152" spans="1:16" ht="12.75">
      <c r="A152" s="19" t="s">
        <v>35</v>
      </c>
      <c s="23" t="s">
        <v>206</v>
      </c>
      <c s="23" t="s">
        <v>419</v>
      </c>
      <c s="19" t="s">
        <v>37</v>
      </c>
      <c s="24" t="s">
        <v>420</v>
      </c>
      <c s="25" t="s">
        <v>39</v>
      </c>
      <c s="26">
        <v>2.806</v>
      </c>
      <c s="27">
        <v>0</v>
      </c>
      <c s="27">
        <f>ROUND(ROUND(H152,2)*ROUND(G152,3),2)</f>
      </c>
      <c r="O152">
        <f>(I152*21)/100</f>
      </c>
      <c t="s">
        <v>14</v>
      </c>
    </row>
    <row r="153" spans="1:5" ht="12.75">
      <c r="A153" s="28" t="s">
        <v>40</v>
      </c>
      <c r="E153" s="29" t="s">
        <v>420</v>
      </c>
    </row>
    <row r="154" spans="1:5" ht="12.75">
      <c r="A154" s="30" t="s">
        <v>41</v>
      </c>
      <c r="E154" s="31" t="s">
        <v>421</v>
      </c>
    </row>
    <row r="155" spans="1:5" ht="191.25">
      <c r="A155" t="s">
        <v>43</v>
      </c>
      <c r="E155" s="29" t="s">
        <v>396</v>
      </c>
    </row>
    <row r="156" spans="1:16" ht="12.75">
      <c r="A156" s="19" t="s">
        <v>35</v>
      </c>
      <c s="23" t="s">
        <v>211</v>
      </c>
      <c s="23" t="s">
        <v>422</v>
      </c>
      <c s="19" t="s">
        <v>37</v>
      </c>
      <c s="24" t="s">
        <v>423</v>
      </c>
      <c s="25" t="s">
        <v>51</v>
      </c>
      <c s="26">
        <v>29.495</v>
      </c>
      <c s="27">
        <v>0</v>
      </c>
      <c s="27">
        <f>ROUND(ROUND(H156,2)*ROUND(G156,3),2)</f>
      </c>
      <c r="O156">
        <f>(I156*21)/100</f>
      </c>
      <c t="s">
        <v>14</v>
      </c>
    </row>
    <row r="157" spans="1:5" ht="12.75">
      <c r="A157" s="28" t="s">
        <v>40</v>
      </c>
      <c r="E157" s="29" t="s">
        <v>423</v>
      </c>
    </row>
    <row r="158" spans="1:5" ht="102">
      <c r="A158" s="30" t="s">
        <v>41</v>
      </c>
      <c r="E158" s="31" t="s">
        <v>424</v>
      </c>
    </row>
    <row r="159" spans="1:5" ht="267.75">
      <c r="A159" t="s">
        <v>43</v>
      </c>
      <c r="E159" s="29" t="s">
        <v>418</v>
      </c>
    </row>
    <row r="160" spans="1:16" ht="12.75">
      <c r="A160" s="19" t="s">
        <v>35</v>
      </c>
      <c s="23" t="s">
        <v>215</v>
      </c>
      <c s="23" t="s">
        <v>425</v>
      </c>
      <c s="19" t="s">
        <v>37</v>
      </c>
      <c s="24" t="s">
        <v>426</v>
      </c>
      <c s="25" t="s">
        <v>39</v>
      </c>
      <c s="26">
        <v>6.636</v>
      </c>
      <c s="27">
        <v>0</v>
      </c>
      <c s="27">
        <f>ROUND(ROUND(H160,2)*ROUND(G160,3),2)</f>
      </c>
      <c r="O160">
        <f>(I160*21)/100</f>
      </c>
      <c t="s">
        <v>14</v>
      </c>
    </row>
    <row r="161" spans="1:5" ht="12.75">
      <c r="A161" s="28" t="s">
        <v>40</v>
      </c>
      <c r="E161" s="29" t="s">
        <v>426</v>
      </c>
    </row>
    <row r="162" spans="1:5" ht="12.75">
      <c r="A162" s="30" t="s">
        <v>41</v>
      </c>
      <c r="E162" s="31" t="s">
        <v>427</v>
      </c>
    </row>
    <row r="163" spans="1:5" ht="191.25">
      <c r="A163" t="s">
        <v>43</v>
      </c>
      <c r="E163" s="29" t="s">
        <v>396</v>
      </c>
    </row>
    <row r="164" spans="1:18" ht="12.75" customHeight="1">
      <c r="A164" s="5" t="s">
        <v>33</v>
      </c>
      <c s="5"/>
      <c s="34" t="s">
        <v>24</v>
      </c>
      <c s="5"/>
      <c s="21" t="s">
        <v>428</v>
      </c>
      <c s="5"/>
      <c s="5"/>
      <c s="5"/>
      <c s="35">
        <f>0+Q164</f>
      </c>
      <c r="O164">
        <f>0+R164</f>
      </c>
      <c r="Q164">
        <f>0+I165+I169+I173+I177+I181+I185+I189</f>
      </c>
      <c>
        <f>0+O165+O169+O173+O177+O181+O185+O189</f>
      </c>
    </row>
    <row r="165" spans="1:16" ht="12.75">
      <c r="A165" s="19" t="s">
        <v>35</v>
      </c>
      <c s="23" t="s">
        <v>219</v>
      </c>
      <c s="23" t="s">
        <v>429</v>
      </c>
      <c s="19" t="s">
        <v>37</v>
      </c>
      <c s="24" t="s">
        <v>430</v>
      </c>
      <c s="25" t="s">
        <v>51</v>
      </c>
      <c s="26">
        <v>7.507</v>
      </c>
      <c s="27">
        <v>0</v>
      </c>
      <c s="27">
        <f>ROUND(ROUND(H165,2)*ROUND(G165,3),2)</f>
      </c>
      <c r="O165">
        <f>(I165*21)/100</f>
      </c>
      <c t="s">
        <v>14</v>
      </c>
    </row>
    <row r="166" spans="1:5" ht="12.75">
      <c r="A166" s="28" t="s">
        <v>40</v>
      </c>
      <c r="E166" s="29" t="s">
        <v>430</v>
      </c>
    </row>
    <row r="167" spans="1:5" ht="25.5">
      <c r="A167" s="30" t="s">
        <v>41</v>
      </c>
      <c r="E167" s="31" t="s">
        <v>431</v>
      </c>
    </row>
    <row r="168" spans="1:5" ht="267.75">
      <c r="A168" t="s">
        <v>43</v>
      </c>
      <c r="E168" s="29" t="s">
        <v>418</v>
      </c>
    </row>
    <row r="169" spans="1:16" ht="12.75">
      <c r="A169" s="19" t="s">
        <v>35</v>
      </c>
      <c s="23" t="s">
        <v>432</v>
      </c>
      <c s="23" t="s">
        <v>433</v>
      </c>
      <c s="19" t="s">
        <v>37</v>
      </c>
      <c s="24" t="s">
        <v>434</v>
      </c>
      <c s="25" t="s">
        <v>51</v>
      </c>
      <c s="26">
        <v>5.771</v>
      </c>
      <c s="27">
        <v>0</v>
      </c>
      <c s="27">
        <f>ROUND(ROUND(H169,2)*ROUND(G169,3),2)</f>
      </c>
      <c r="O169">
        <f>(I169*21)/100</f>
      </c>
      <c t="s">
        <v>14</v>
      </c>
    </row>
    <row r="170" spans="1:5" ht="12.75">
      <c r="A170" s="28" t="s">
        <v>40</v>
      </c>
      <c r="E170" s="29" t="s">
        <v>434</v>
      </c>
    </row>
    <row r="171" spans="1:5" ht="25.5">
      <c r="A171" s="30" t="s">
        <v>41</v>
      </c>
      <c r="E171" s="31" t="s">
        <v>435</v>
      </c>
    </row>
    <row r="172" spans="1:5" ht="267.75">
      <c r="A172" t="s">
        <v>43</v>
      </c>
      <c r="E172" s="29" t="s">
        <v>418</v>
      </c>
    </row>
    <row r="173" spans="1:16" ht="12.75">
      <c r="A173" s="19" t="s">
        <v>35</v>
      </c>
      <c s="23" t="s">
        <v>436</v>
      </c>
      <c s="23" t="s">
        <v>437</v>
      </c>
      <c s="19" t="s">
        <v>37</v>
      </c>
      <c s="24" t="s">
        <v>438</v>
      </c>
      <c s="25" t="s">
        <v>51</v>
      </c>
      <c s="26">
        <v>19.077</v>
      </c>
      <c s="27">
        <v>0</v>
      </c>
      <c s="27">
        <f>ROUND(ROUND(H173,2)*ROUND(G173,3),2)</f>
      </c>
      <c r="O173">
        <f>(I173*21)/100</f>
      </c>
      <c t="s">
        <v>14</v>
      </c>
    </row>
    <row r="174" spans="1:5" ht="12.75">
      <c r="A174" s="28" t="s">
        <v>40</v>
      </c>
      <c r="E174" s="29" t="s">
        <v>438</v>
      </c>
    </row>
    <row r="175" spans="1:5" ht="25.5">
      <c r="A175" s="30" t="s">
        <v>41</v>
      </c>
      <c r="E175" s="31" t="s">
        <v>439</v>
      </c>
    </row>
    <row r="176" spans="1:5" ht="38.25">
      <c r="A176" t="s">
        <v>43</v>
      </c>
      <c r="E176" s="29" t="s">
        <v>440</v>
      </c>
    </row>
    <row r="177" spans="1:16" ht="12.75">
      <c r="A177" s="19" t="s">
        <v>35</v>
      </c>
      <c s="23" t="s">
        <v>441</v>
      </c>
      <c s="23" t="s">
        <v>442</v>
      </c>
      <c s="19" t="s">
        <v>37</v>
      </c>
      <c s="24" t="s">
        <v>443</v>
      </c>
      <c s="25" t="s">
        <v>51</v>
      </c>
      <c s="26">
        <v>17.206</v>
      </c>
      <c s="27">
        <v>0</v>
      </c>
      <c s="27">
        <f>ROUND(ROUND(H177,2)*ROUND(G177,3),2)</f>
      </c>
      <c r="O177">
        <f>(I177*21)/100</f>
      </c>
      <c t="s">
        <v>14</v>
      </c>
    </row>
    <row r="178" spans="1:5" ht="12.75">
      <c r="A178" s="28" t="s">
        <v>40</v>
      </c>
      <c r="E178" s="29" t="s">
        <v>443</v>
      </c>
    </row>
    <row r="179" spans="1:5" ht="25.5">
      <c r="A179" s="30" t="s">
        <v>41</v>
      </c>
      <c r="E179" s="31" t="s">
        <v>444</v>
      </c>
    </row>
    <row r="180" spans="1:5" ht="38.25">
      <c r="A180" t="s">
        <v>43</v>
      </c>
      <c r="E180" s="29" t="s">
        <v>440</v>
      </c>
    </row>
    <row r="181" spans="1:16" ht="12.75">
      <c r="A181" s="19" t="s">
        <v>35</v>
      </c>
      <c s="23" t="s">
        <v>445</v>
      </c>
      <c s="23" t="s">
        <v>446</v>
      </c>
      <c s="19" t="s">
        <v>37</v>
      </c>
      <c s="24" t="s">
        <v>447</v>
      </c>
      <c s="25" t="s">
        <v>51</v>
      </c>
      <c s="26">
        <v>3.519</v>
      </c>
      <c s="27">
        <v>0</v>
      </c>
      <c s="27">
        <f>ROUND(ROUND(H181,2)*ROUND(G181,3),2)</f>
      </c>
      <c r="O181">
        <f>(I181*21)/100</f>
      </c>
      <c t="s">
        <v>14</v>
      </c>
    </row>
    <row r="182" spans="1:5" ht="12.75">
      <c r="A182" s="28" t="s">
        <v>40</v>
      </c>
      <c r="E182" s="29" t="s">
        <v>447</v>
      </c>
    </row>
    <row r="183" spans="1:5" ht="25.5">
      <c r="A183" s="30" t="s">
        <v>41</v>
      </c>
      <c r="E183" s="31" t="s">
        <v>448</v>
      </c>
    </row>
    <row r="184" spans="1:5" ht="25.5">
      <c r="A184" t="s">
        <v>43</v>
      </c>
      <c r="E184" s="29" t="s">
        <v>449</v>
      </c>
    </row>
    <row r="185" spans="1:16" ht="12.75">
      <c r="A185" s="19" t="s">
        <v>35</v>
      </c>
      <c s="23" t="s">
        <v>450</v>
      </c>
      <c s="23" t="s">
        <v>451</v>
      </c>
      <c s="19" t="s">
        <v>37</v>
      </c>
      <c s="24" t="s">
        <v>452</v>
      </c>
      <c s="25" t="s">
        <v>51</v>
      </c>
      <c s="26">
        <v>57.23</v>
      </c>
      <c s="27">
        <v>0</v>
      </c>
      <c s="27">
        <f>ROUND(ROUND(H185,2)*ROUND(G185,3),2)</f>
      </c>
      <c r="O185">
        <f>(I185*21)/100</f>
      </c>
      <c t="s">
        <v>14</v>
      </c>
    </row>
    <row r="186" spans="1:5" ht="12.75">
      <c r="A186" s="28" t="s">
        <v>40</v>
      </c>
      <c r="E186" s="29" t="s">
        <v>452</v>
      </c>
    </row>
    <row r="187" spans="1:5" ht="63.75">
      <c r="A187" s="30" t="s">
        <v>41</v>
      </c>
      <c r="E187" s="31" t="s">
        <v>453</v>
      </c>
    </row>
    <row r="188" spans="1:5" ht="89.25">
      <c r="A188" t="s">
        <v>43</v>
      </c>
      <c r="E188" s="29" t="s">
        <v>454</v>
      </c>
    </row>
    <row r="189" spans="1:16" ht="12.75">
      <c r="A189" s="19" t="s">
        <v>35</v>
      </c>
      <c s="23" t="s">
        <v>455</v>
      </c>
      <c s="23" t="s">
        <v>456</v>
      </c>
      <c s="19" t="s">
        <v>37</v>
      </c>
      <c s="24" t="s">
        <v>457</v>
      </c>
      <c s="25" t="s">
        <v>51</v>
      </c>
      <c s="26">
        <v>5.635</v>
      </c>
      <c s="27">
        <v>0</v>
      </c>
      <c s="27">
        <f>ROUND(ROUND(H189,2)*ROUND(G189,3),2)</f>
      </c>
      <c r="O189">
        <f>(I189*21)/100</f>
      </c>
      <c t="s">
        <v>14</v>
      </c>
    </row>
    <row r="190" spans="1:5" ht="12.75">
      <c r="A190" s="28" t="s">
        <v>40</v>
      </c>
      <c r="E190" s="29" t="s">
        <v>457</v>
      </c>
    </row>
    <row r="191" spans="1:5" ht="12.75">
      <c r="A191" s="30" t="s">
        <v>41</v>
      </c>
      <c r="E191" s="31" t="s">
        <v>458</v>
      </c>
    </row>
    <row r="192" spans="1:5" ht="255">
      <c r="A192" t="s">
        <v>43</v>
      </c>
      <c r="E192" s="29" t="s">
        <v>459</v>
      </c>
    </row>
    <row r="193" spans="1:18" ht="12.75" customHeight="1">
      <c r="A193" s="5" t="s">
        <v>33</v>
      </c>
      <c s="5"/>
      <c s="34" t="s">
        <v>13</v>
      </c>
      <c s="5"/>
      <c s="21" t="s">
        <v>460</v>
      </c>
      <c s="5"/>
      <c s="5"/>
      <c s="5"/>
      <c s="35">
        <f>0+Q193</f>
      </c>
      <c r="O193">
        <f>0+R193</f>
      </c>
      <c r="Q193">
        <f>0+I194</f>
      </c>
      <c>
        <f>0+O194</f>
      </c>
    </row>
    <row r="194" spans="1:16" ht="12.75">
      <c r="A194" s="19" t="s">
        <v>35</v>
      </c>
      <c s="23" t="s">
        <v>461</v>
      </c>
      <c s="23" t="s">
        <v>462</v>
      </c>
      <c s="19" t="s">
        <v>37</v>
      </c>
      <c s="24" t="s">
        <v>463</v>
      </c>
      <c s="25" t="s">
        <v>93</v>
      </c>
      <c s="26">
        <v>9.35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12.75">
      <c r="A195" s="28" t="s">
        <v>40</v>
      </c>
      <c r="E195" s="29" t="s">
        <v>463</v>
      </c>
    </row>
    <row r="196" spans="1:5" ht="12.75">
      <c r="A196" s="30" t="s">
        <v>41</v>
      </c>
      <c r="E196" s="31" t="s">
        <v>464</v>
      </c>
    </row>
    <row r="197" spans="1:5" ht="51">
      <c r="A197" t="s">
        <v>43</v>
      </c>
      <c r="E197" s="29" t="s">
        <v>465</v>
      </c>
    </row>
    <row r="198" spans="1:18" ht="12.75" customHeight="1">
      <c r="A198" s="5" t="s">
        <v>33</v>
      </c>
      <c s="5"/>
      <c s="34" t="s">
        <v>65</v>
      </c>
      <c s="5"/>
      <c s="21" t="s">
        <v>466</v>
      </c>
      <c s="5"/>
      <c s="5"/>
      <c s="5"/>
      <c s="35">
        <f>0+Q198</f>
      </c>
      <c r="O198">
        <f>0+R198</f>
      </c>
      <c r="Q198">
        <f>0+I199+I203+I207+I211+I215+I219+I223</f>
      </c>
      <c>
        <f>0+O199+O203+O207+O211+O215+O219+O223</f>
      </c>
    </row>
    <row r="199" spans="1:16" ht="25.5">
      <c r="A199" s="19" t="s">
        <v>35</v>
      </c>
      <c s="23" t="s">
        <v>467</v>
      </c>
      <c s="23" t="s">
        <v>468</v>
      </c>
      <c s="19" t="s">
        <v>37</v>
      </c>
      <c s="24" t="s">
        <v>469</v>
      </c>
      <c s="25" t="s">
        <v>93</v>
      </c>
      <c s="26">
        <v>134.084</v>
      </c>
      <c s="27">
        <v>0</v>
      </c>
      <c s="27">
        <f>ROUND(ROUND(H199,2)*ROUND(G199,3),2)</f>
      </c>
      <c r="O199">
        <f>(I199*21)/100</f>
      </c>
      <c t="s">
        <v>14</v>
      </c>
    </row>
    <row r="200" spans="1:5" ht="25.5">
      <c r="A200" s="28" t="s">
        <v>40</v>
      </c>
      <c r="E200" s="29" t="s">
        <v>469</v>
      </c>
    </row>
    <row r="201" spans="1:5" ht="153">
      <c r="A201" s="30" t="s">
        <v>41</v>
      </c>
      <c r="E201" s="31" t="s">
        <v>470</v>
      </c>
    </row>
    <row r="202" spans="1:5" ht="140.25">
      <c r="A202" t="s">
        <v>43</v>
      </c>
      <c r="E202" s="29" t="s">
        <v>471</v>
      </c>
    </row>
    <row r="203" spans="1:16" ht="25.5">
      <c r="A203" s="19" t="s">
        <v>35</v>
      </c>
      <c s="23" t="s">
        <v>472</v>
      </c>
      <c s="23" t="s">
        <v>473</v>
      </c>
      <c s="19" t="s">
        <v>37</v>
      </c>
      <c s="24" t="s">
        <v>474</v>
      </c>
      <c s="25" t="s">
        <v>93</v>
      </c>
      <c s="26">
        <v>171.676</v>
      </c>
      <c s="27">
        <v>0</v>
      </c>
      <c s="27">
        <f>ROUND(ROUND(H203,2)*ROUND(G203,3),2)</f>
      </c>
      <c r="O203">
        <f>(I203*21)/100</f>
      </c>
      <c t="s">
        <v>14</v>
      </c>
    </row>
    <row r="204" spans="1:5" ht="25.5">
      <c r="A204" s="28" t="s">
        <v>40</v>
      </c>
      <c r="E204" s="29" t="s">
        <v>474</v>
      </c>
    </row>
    <row r="205" spans="1:5" ht="89.25">
      <c r="A205" s="30" t="s">
        <v>41</v>
      </c>
      <c r="E205" s="31" t="s">
        <v>475</v>
      </c>
    </row>
    <row r="206" spans="1:5" ht="140.25">
      <c r="A206" t="s">
        <v>43</v>
      </c>
      <c r="E206" s="29" t="s">
        <v>471</v>
      </c>
    </row>
    <row r="207" spans="1:16" ht="12.75">
      <c r="A207" s="19" t="s">
        <v>35</v>
      </c>
      <c s="23" t="s">
        <v>476</v>
      </c>
      <c s="23" t="s">
        <v>477</v>
      </c>
      <c s="19" t="s">
        <v>37</v>
      </c>
      <c s="24" t="s">
        <v>478</v>
      </c>
      <c s="25" t="s">
        <v>93</v>
      </c>
      <c s="26">
        <v>41.925</v>
      </c>
      <c s="27">
        <v>0</v>
      </c>
      <c s="27">
        <f>ROUND(ROUND(H207,2)*ROUND(G207,3),2)</f>
      </c>
      <c r="O207">
        <f>(I207*21)/100</f>
      </c>
      <c t="s">
        <v>14</v>
      </c>
    </row>
    <row r="208" spans="1:5" ht="12.75">
      <c r="A208" s="28" t="s">
        <v>40</v>
      </c>
      <c r="E208" s="29" t="s">
        <v>478</v>
      </c>
    </row>
    <row r="209" spans="1:5" ht="12.75">
      <c r="A209" s="30" t="s">
        <v>41</v>
      </c>
      <c r="E209" s="31" t="s">
        <v>479</v>
      </c>
    </row>
    <row r="210" spans="1:5" ht="165.75">
      <c r="A210" t="s">
        <v>43</v>
      </c>
      <c r="E210" s="29" t="s">
        <v>480</v>
      </c>
    </row>
    <row r="211" spans="1:16" ht="12.75">
      <c r="A211" s="19" t="s">
        <v>35</v>
      </c>
      <c s="23" t="s">
        <v>481</v>
      </c>
      <c s="23" t="s">
        <v>482</v>
      </c>
      <c s="19" t="s">
        <v>37</v>
      </c>
      <c s="24" t="s">
        <v>483</v>
      </c>
      <c s="25" t="s">
        <v>93</v>
      </c>
      <c s="26">
        <v>13.473</v>
      </c>
      <c s="27">
        <v>0</v>
      </c>
      <c s="27">
        <f>ROUND(ROUND(H211,2)*ROUND(G211,3),2)</f>
      </c>
      <c r="O211">
        <f>(I211*21)/100</f>
      </c>
      <c t="s">
        <v>14</v>
      </c>
    </row>
    <row r="212" spans="1:5" ht="12.75">
      <c r="A212" s="28" t="s">
        <v>40</v>
      </c>
      <c r="E212" s="29" t="s">
        <v>483</v>
      </c>
    </row>
    <row r="213" spans="1:5" ht="12.75">
      <c r="A213" s="30" t="s">
        <v>41</v>
      </c>
      <c r="E213" s="31" t="s">
        <v>484</v>
      </c>
    </row>
    <row r="214" spans="1:5" ht="153">
      <c r="A214" t="s">
        <v>43</v>
      </c>
      <c r="E214" s="29" t="s">
        <v>485</v>
      </c>
    </row>
    <row r="215" spans="1:16" ht="12.75">
      <c r="A215" s="19" t="s">
        <v>35</v>
      </c>
      <c s="23" t="s">
        <v>486</v>
      </c>
      <c s="23" t="s">
        <v>487</v>
      </c>
      <c s="19" t="s">
        <v>37</v>
      </c>
      <c s="24" t="s">
        <v>488</v>
      </c>
      <c s="25" t="s">
        <v>93</v>
      </c>
      <c s="26">
        <v>72.64</v>
      </c>
      <c s="27">
        <v>0</v>
      </c>
      <c s="27">
        <f>ROUND(ROUND(H215,2)*ROUND(G215,3),2)</f>
      </c>
      <c r="O215">
        <f>(I215*21)/100</f>
      </c>
      <c t="s">
        <v>14</v>
      </c>
    </row>
    <row r="216" spans="1:5" ht="12.75">
      <c r="A216" s="28" t="s">
        <v>40</v>
      </c>
      <c r="E216" s="29" t="s">
        <v>488</v>
      </c>
    </row>
    <row r="217" spans="1:5" ht="51">
      <c r="A217" s="30" t="s">
        <v>41</v>
      </c>
      <c r="E217" s="31" t="s">
        <v>489</v>
      </c>
    </row>
    <row r="218" spans="1:5" ht="25.5">
      <c r="A218" t="s">
        <v>43</v>
      </c>
      <c r="E218" s="29" t="s">
        <v>490</v>
      </c>
    </row>
    <row r="219" spans="1:16" ht="12.75">
      <c r="A219" s="19" t="s">
        <v>35</v>
      </c>
      <c s="23" t="s">
        <v>491</v>
      </c>
      <c s="23" t="s">
        <v>492</v>
      </c>
      <c s="19" t="s">
        <v>37</v>
      </c>
      <c s="24" t="s">
        <v>493</v>
      </c>
      <c s="25" t="s">
        <v>93</v>
      </c>
      <c s="26">
        <v>7.572</v>
      </c>
      <c s="27">
        <v>0</v>
      </c>
      <c s="27">
        <f>ROUND(ROUND(H219,2)*ROUND(G219,3),2)</f>
      </c>
      <c r="O219">
        <f>(I219*21)/100</f>
      </c>
      <c t="s">
        <v>14</v>
      </c>
    </row>
    <row r="220" spans="1:5" ht="12.75">
      <c r="A220" s="28" t="s">
        <v>40</v>
      </c>
      <c r="E220" s="29" t="s">
        <v>493</v>
      </c>
    </row>
    <row r="221" spans="1:5" ht="12.75">
      <c r="A221" s="30" t="s">
        <v>41</v>
      </c>
      <c r="E221" s="31" t="s">
        <v>494</v>
      </c>
    </row>
    <row r="222" spans="1:5" ht="51">
      <c r="A222" t="s">
        <v>43</v>
      </c>
      <c r="E222" s="29" t="s">
        <v>495</v>
      </c>
    </row>
    <row r="223" spans="1:16" ht="12.75">
      <c r="A223" s="19" t="s">
        <v>35</v>
      </c>
      <c s="23" t="s">
        <v>496</v>
      </c>
      <c s="23" t="s">
        <v>497</v>
      </c>
      <c s="19" t="s">
        <v>37</v>
      </c>
      <c s="24" t="s">
        <v>498</v>
      </c>
      <c s="25" t="s">
        <v>93</v>
      </c>
      <c s="26">
        <v>4.342</v>
      </c>
      <c s="27">
        <v>0</v>
      </c>
      <c s="27">
        <f>ROUND(ROUND(H223,2)*ROUND(G223,3),2)</f>
      </c>
      <c r="O223">
        <f>(I223*21)/100</f>
      </c>
      <c t="s">
        <v>14</v>
      </c>
    </row>
    <row r="224" spans="1:5" ht="12.75">
      <c r="A224" s="28" t="s">
        <v>40</v>
      </c>
      <c r="E224" s="29" t="s">
        <v>498</v>
      </c>
    </row>
    <row r="225" spans="1:5" ht="12.75">
      <c r="A225" s="30" t="s">
        <v>41</v>
      </c>
      <c r="E225" s="31" t="s">
        <v>499</v>
      </c>
    </row>
    <row r="226" spans="1:5" ht="51">
      <c r="A226" t="s">
        <v>43</v>
      </c>
      <c r="E226" s="29" t="s">
        <v>495</v>
      </c>
    </row>
    <row r="227" spans="1:18" ht="12.75" customHeight="1">
      <c r="A227" s="5" t="s">
        <v>33</v>
      </c>
      <c s="5"/>
      <c s="34" t="s">
        <v>70</v>
      </c>
      <c s="5"/>
      <c s="21" t="s">
        <v>500</v>
      </c>
      <c s="5"/>
      <c s="5"/>
      <c s="5"/>
      <c s="35">
        <f>0+Q227</f>
      </c>
      <c r="O227">
        <f>0+R227</f>
      </c>
      <c r="Q227">
        <f>0+I228+I232+I236+I240</f>
      </c>
      <c>
        <f>0+O228+O232+O236+O240</f>
      </c>
    </row>
    <row r="228" spans="1:16" ht="12.75">
      <c r="A228" s="19" t="s">
        <v>35</v>
      </c>
      <c s="23" t="s">
        <v>501</v>
      </c>
      <c s="23" t="s">
        <v>502</v>
      </c>
      <c s="19" t="s">
        <v>37</v>
      </c>
      <c s="24" t="s">
        <v>503</v>
      </c>
      <c s="25" t="s">
        <v>56</v>
      </c>
      <c s="26">
        <v>2.5</v>
      </c>
      <c s="27">
        <v>0</v>
      </c>
      <c s="27">
        <f>ROUND(ROUND(H228,2)*ROUND(G228,3),2)</f>
      </c>
      <c r="O228">
        <f>(I228*21)/100</f>
      </c>
      <c t="s">
        <v>14</v>
      </c>
    </row>
    <row r="229" spans="1:5" ht="12.75">
      <c r="A229" s="28" t="s">
        <v>40</v>
      </c>
      <c r="E229" s="29" t="s">
        <v>503</v>
      </c>
    </row>
    <row r="230" spans="1:5" ht="12.75">
      <c r="A230" s="30" t="s">
        <v>41</v>
      </c>
      <c r="E230" s="31" t="s">
        <v>504</v>
      </c>
    </row>
    <row r="231" spans="1:5" ht="178.5">
      <c r="A231" t="s">
        <v>43</v>
      </c>
      <c r="E231" s="29" t="s">
        <v>142</v>
      </c>
    </row>
    <row r="232" spans="1:16" ht="12.75">
      <c r="A232" s="19" t="s">
        <v>35</v>
      </c>
      <c s="23" t="s">
        <v>505</v>
      </c>
      <c s="23" t="s">
        <v>506</v>
      </c>
      <c s="19" t="s">
        <v>37</v>
      </c>
      <c s="24" t="s">
        <v>507</v>
      </c>
      <c s="25" t="s">
        <v>56</v>
      </c>
      <c s="26">
        <v>2.5</v>
      </c>
      <c s="27">
        <v>0</v>
      </c>
      <c s="27">
        <f>ROUND(ROUND(H232,2)*ROUND(G232,3),2)</f>
      </c>
      <c r="O232">
        <f>(I232*21)/100</f>
      </c>
      <c t="s">
        <v>14</v>
      </c>
    </row>
    <row r="233" spans="1:5" ht="12.75">
      <c r="A233" s="28" t="s">
        <v>40</v>
      </c>
      <c r="E233" s="29" t="s">
        <v>507</v>
      </c>
    </row>
    <row r="234" spans="1:5" ht="12.75">
      <c r="A234" s="30" t="s">
        <v>41</v>
      </c>
      <c r="E234" s="31" t="s">
        <v>508</v>
      </c>
    </row>
    <row r="235" spans="1:5" ht="178.5">
      <c r="A235" t="s">
        <v>43</v>
      </c>
      <c r="E235" s="29" t="s">
        <v>142</v>
      </c>
    </row>
    <row r="236" spans="1:16" ht="12.75">
      <c r="A236" s="19" t="s">
        <v>35</v>
      </c>
      <c s="23" t="s">
        <v>509</v>
      </c>
      <c s="23" t="s">
        <v>139</v>
      </c>
      <c s="19" t="s">
        <v>37</v>
      </c>
      <c s="24" t="s">
        <v>140</v>
      </c>
      <c s="25" t="s">
        <v>56</v>
      </c>
      <c s="26">
        <v>4.75</v>
      </c>
      <c s="27">
        <v>0</v>
      </c>
      <c s="27">
        <f>ROUND(ROUND(H236,2)*ROUND(G236,3),2)</f>
      </c>
      <c r="O236">
        <f>(I236*21)/100</f>
      </c>
      <c t="s">
        <v>14</v>
      </c>
    </row>
    <row r="237" spans="1:5" ht="12.75">
      <c r="A237" s="28" t="s">
        <v>40</v>
      </c>
      <c r="E237" s="29" t="s">
        <v>140</v>
      </c>
    </row>
    <row r="238" spans="1:5" ht="12.75">
      <c r="A238" s="30" t="s">
        <v>41</v>
      </c>
      <c r="E238" s="31" t="s">
        <v>510</v>
      </c>
    </row>
    <row r="239" spans="1:5" ht="178.5">
      <c r="A239" t="s">
        <v>43</v>
      </c>
      <c r="E239" s="29" t="s">
        <v>142</v>
      </c>
    </row>
    <row r="240" spans="1:16" ht="12.75">
      <c r="A240" s="19" t="s">
        <v>35</v>
      </c>
      <c s="23" t="s">
        <v>511</v>
      </c>
      <c s="23" t="s">
        <v>512</v>
      </c>
      <c s="19" t="s">
        <v>37</v>
      </c>
      <c s="24" t="s">
        <v>513</v>
      </c>
      <c s="25" t="s">
        <v>56</v>
      </c>
      <c s="26">
        <v>32</v>
      </c>
      <c s="27">
        <v>0</v>
      </c>
      <c s="27">
        <f>ROUND(ROUND(H240,2)*ROUND(G240,3),2)</f>
      </c>
      <c r="O240">
        <f>(I240*21)/100</f>
      </c>
      <c t="s">
        <v>14</v>
      </c>
    </row>
    <row r="241" spans="1:5" ht="12.75">
      <c r="A241" s="28" t="s">
        <v>40</v>
      </c>
      <c r="E241" s="29" t="s">
        <v>513</v>
      </c>
    </row>
    <row r="242" spans="1:5" ht="12.75">
      <c r="A242" s="30" t="s">
        <v>41</v>
      </c>
      <c r="E242" s="31" t="s">
        <v>514</v>
      </c>
    </row>
    <row r="243" spans="1:5" ht="178.5">
      <c r="A243" t="s">
        <v>43</v>
      </c>
      <c r="E243" s="29" t="s">
        <v>515</v>
      </c>
    </row>
    <row r="244" spans="1:18" ht="12.75" customHeight="1">
      <c r="A244" s="5" t="s">
        <v>33</v>
      </c>
      <c s="5"/>
      <c s="34" t="s">
        <v>30</v>
      </c>
      <c s="5"/>
      <c s="21" t="s">
        <v>516</v>
      </c>
      <c s="5"/>
      <c s="5"/>
      <c s="5"/>
      <c s="35">
        <f>0+Q244</f>
      </c>
      <c r="O244">
        <f>0+R244</f>
      </c>
      <c r="Q244">
        <f>0+I245+I249+I253+I257+I261+I265+I269+I273+I277+I281+I285</f>
      </c>
      <c>
        <f>0+O245+O249+O253+O257+O261+O265+O269+O273+O277+O281+O285</f>
      </c>
    </row>
    <row r="245" spans="1:16" ht="12.75">
      <c r="A245" s="19" t="s">
        <v>35</v>
      </c>
      <c s="23" t="s">
        <v>517</v>
      </c>
      <c s="23" t="s">
        <v>518</v>
      </c>
      <c s="19" t="s">
        <v>37</v>
      </c>
      <c s="24" t="s">
        <v>519</v>
      </c>
      <c s="25" t="s">
        <v>56</v>
      </c>
      <c s="26">
        <v>40.54</v>
      </c>
      <c s="27">
        <v>0</v>
      </c>
      <c s="27">
        <f>ROUND(ROUND(H245,2)*ROUND(G245,3),2)</f>
      </c>
      <c r="O245">
        <f>(I245*21)/100</f>
      </c>
      <c t="s">
        <v>14</v>
      </c>
    </row>
    <row r="246" spans="1:5" ht="12.75">
      <c r="A246" s="28" t="s">
        <v>40</v>
      </c>
      <c r="E246" s="29" t="s">
        <v>519</v>
      </c>
    </row>
    <row r="247" spans="1:5" ht="12.75">
      <c r="A247" s="30" t="s">
        <v>41</v>
      </c>
      <c r="E247" s="31" t="s">
        <v>520</v>
      </c>
    </row>
    <row r="248" spans="1:5" ht="51">
      <c r="A248" t="s">
        <v>43</v>
      </c>
      <c r="E248" s="29" t="s">
        <v>521</v>
      </c>
    </row>
    <row r="249" spans="1:16" ht="12.75">
      <c r="A249" s="19" t="s">
        <v>35</v>
      </c>
      <c s="23" t="s">
        <v>522</v>
      </c>
      <c s="23" t="s">
        <v>523</v>
      </c>
      <c s="19" t="s">
        <v>37</v>
      </c>
      <c s="24" t="s">
        <v>524</v>
      </c>
      <c s="25" t="s">
        <v>146</v>
      </c>
      <c s="26">
        <v>16</v>
      </c>
      <c s="27">
        <v>0</v>
      </c>
      <c s="27">
        <f>ROUND(ROUND(H249,2)*ROUND(G249,3),2)</f>
      </c>
      <c r="O249">
        <f>(I249*21)/100</f>
      </c>
      <c t="s">
        <v>14</v>
      </c>
    </row>
    <row r="250" spans="1:5" ht="12.75">
      <c r="A250" s="28" t="s">
        <v>40</v>
      </c>
      <c r="E250" s="29" t="s">
        <v>524</v>
      </c>
    </row>
    <row r="251" spans="1:5" ht="38.25">
      <c r="A251" s="30" t="s">
        <v>41</v>
      </c>
      <c r="E251" s="31" t="s">
        <v>525</v>
      </c>
    </row>
    <row r="252" spans="1:5" ht="38.25">
      <c r="A252" t="s">
        <v>43</v>
      </c>
      <c r="E252" s="29" t="s">
        <v>526</v>
      </c>
    </row>
    <row r="253" spans="1:16" ht="12.75">
      <c r="A253" s="19" t="s">
        <v>35</v>
      </c>
      <c s="23" t="s">
        <v>527</v>
      </c>
      <c s="23" t="s">
        <v>528</v>
      </c>
      <c s="19" t="s">
        <v>37</v>
      </c>
      <c s="24" t="s">
        <v>529</v>
      </c>
      <c s="25" t="s">
        <v>146</v>
      </c>
      <c s="26">
        <v>2</v>
      </c>
      <c s="27">
        <v>0</v>
      </c>
      <c s="27">
        <f>ROUND(ROUND(H253,2)*ROUND(G253,3),2)</f>
      </c>
      <c r="O253">
        <f>(I253*21)/100</f>
      </c>
      <c t="s">
        <v>14</v>
      </c>
    </row>
    <row r="254" spans="1:5" ht="12.75">
      <c r="A254" s="28" t="s">
        <v>40</v>
      </c>
      <c r="E254" s="29" t="s">
        <v>529</v>
      </c>
    </row>
    <row r="255" spans="1:5" ht="12.75">
      <c r="A255" s="30" t="s">
        <v>41</v>
      </c>
      <c r="E255" s="31" t="s">
        <v>530</v>
      </c>
    </row>
    <row r="256" spans="1:5" ht="76.5">
      <c r="A256" t="s">
        <v>43</v>
      </c>
      <c r="E256" s="29" t="s">
        <v>531</v>
      </c>
    </row>
    <row r="257" spans="1:16" ht="25.5">
      <c r="A257" s="19" t="s">
        <v>35</v>
      </c>
      <c s="23" t="s">
        <v>532</v>
      </c>
      <c s="23" t="s">
        <v>533</v>
      </c>
      <c s="19" t="s">
        <v>37</v>
      </c>
      <c s="24" t="s">
        <v>534</v>
      </c>
      <c s="25" t="s">
        <v>146</v>
      </c>
      <c s="26">
        <v>16</v>
      </c>
      <c s="27">
        <v>0</v>
      </c>
      <c s="27">
        <f>ROUND(ROUND(H257,2)*ROUND(G257,3),2)</f>
      </c>
      <c r="O257">
        <f>(I257*21)/100</f>
      </c>
      <c t="s">
        <v>14</v>
      </c>
    </row>
    <row r="258" spans="1:5" ht="25.5">
      <c r="A258" s="28" t="s">
        <v>40</v>
      </c>
      <c r="E258" s="29" t="s">
        <v>534</v>
      </c>
    </row>
    <row r="259" spans="1:5" ht="12.75">
      <c r="A259" s="30" t="s">
        <v>41</v>
      </c>
      <c r="E259" s="31" t="s">
        <v>535</v>
      </c>
    </row>
    <row r="260" spans="1:5" ht="51">
      <c r="A260" t="s">
        <v>43</v>
      </c>
      <c r="E260" s="29" t="s">
        <v>536</v>
      </c>
    </row>
    <row r="261" spans="1:16" ht="12.75">
      <c r="A261" s="19" t="s">
        <v>35</v>
      </c>
      <c s="23" t="s">
        <v>537</v>
      </c>
      <c s="23" t="s">
        <v>538</v>
      </c>
      <c s="19" t="s">
        <v>37</v>
      </c>
      <c s="24" t="s">
        <v>539</v>
      </c>
      <c s="25" t="s">
        <v>404</v>
      </c>
      <c s="26">
        <v>60.732</v>
      </c>
      <c s="27">
        <v>0</v>
      </c>
      <c s="27">
        <f>ROUND(ROUND(H261,2)*ROUND(G261,3),2)</f>
      </c>
      <c r="O261">
        <f>(I261*21)/100</f>
      </c>
      <c t="s">
        <v>14</v>
      </c>
    </row>
    <row r="262" spans="1:5" ht="63.75">
      <c r="A262" s="28" t="s">
        <v>40</v>
      </c>
      <c r="E262" s="29" t="s">
        <v>540</v>
      </c>
    </row>
    <row r="263" spans="1:5" ht="102">
      <c r="A263" s="30" t="s">
        <v>41</v>
      </c>
      <c r="E263" s="31" t="s">
        <v>541</v>
      </c>
    </row>
    <row r="264" spans="1:5" ht="12.75">
      <c r="A264" t="s">
        <v>43</v>
      </c>
      <c r="E264" s="29" t="s">
        <v>37</v>
      </c>
    </row>
    <row r="265" spans="1:16" ht="12.75">
      <c r="A265" s="19" t="s">
        <v>35</v>
      </c>
      <c s="23" t="s">
        <v>542</v>
      </c>
      <c s="23" t="s">
        <v>543</v>
      </c>
      <c s="19" t="s">
        <v>37</v>
      </c>
      <c s="24" t="s">
        <v>544</v>
      </c>
      <c s="25" t="s">
        <v>93</v>
      </c>
      <c s="26">
        <v>9.35</v>
      </c>
      <c s="27">
        <v>0</v>
      </c>
      <c s="27">
        <f>ROUND(ROUND(H265,2)*ROUND(G265,3),2)</f>
      </c>
      <c r="O265">
        <f>(I265*21)/100</f>
      </c>
      <c t="s">
        <v>14</v>
      </c>
    </row>
    <row r="266" spans="1:5" ht="12.75">
      <c r="A266" s="28" t="s">
        <v>40</v>
      </c>
      <c r="E266" s="29" t="s">
        <v>544</v>
      </c>
    </row>
    <row r="267" spans="1:5" ht="12.75">
      <c r="A267" s="30" t="s">
        <v>41</v>
      </c>
      <c r="E267" s="31" t="s">
        <v>545</v>
      </c>
    </row>
    <row r="268" spans="1:5" ht="25.5">
      <c r="A268" t="s">
        <v>43</v>
      </c>
      <c r="E268" s="29" t="s">
        <v>546</v>
      </c>
    </row>
    <row r="269" spans="1:16" ht="12.75">
      <c r="A269" s="19" t="s">
        <v>35</v>
      </c>
      <c s="23" t="s">
        <v>547</v>
      </c>
      <c s="23" t="s">
        <v>548</v>
      </c>
      <c s="19" t="s">
        <v>37</v>
      </c>
      <c s="24" t="s">
        <v>549</v>
      </c>
      <c s="25" t="s">
        <v>39</v>
      </c>
      <c s="26">
        <v>0.729</v>
      </c>
      <c s="27">
        <v>0</v>
      </c>
      <c s="27">
        <f>ROUND(ROUND(H269,2)*ROUND(G269,3),2)</f>
      </c>
      <c r="O269">
        <f>(I269*21)/100</f>
      </c>
      <c t="s">
        <v>14</v>
      </c>
    </row>
    <row r="270" spans="1:5" ht="12.75">
      <c r="A270" s="28" t="s">
        <v>40</v>
      </c>
      <c r="E270" s="29" t="s">
        <v>549</v>
      </c>
    </row>
    <row r="271" spans="1:5" ht="102">
      <c r="A271" s="30" t="s">
        <v>41</v>
      </c>
      <c r="E271" s="31" t="s">
        <v>550</v>
      </c>
    </row>
    <row r="272" spans="1:5" ht="102">
      <c r="A272" t="s">
        <v>43</v>
      </c>
      <c r="E272" s="29" t="s">
        <v>551</v>
      </c>
    </row>
    <row r="273" spans="1:16" ht="12.75">
      <c r="A273" s="19" t="s">
        <v>35</v>
      </c>
      <c s="23" t="s">
        <v>552</v>
      </c>
      <c s="23" t="s">
        <v>553</v>
      </c>
      <c s="19" t="s">
        <v>37</v>
      </c>
      <c s="24" t="s">
        <v>554</v>
      </c>
      <c s="25" t="s">
        <v>51</v>
      </c>
      <c s="26">
        <v>109.177</v>
      </c>
      <c s="27">
        <v>0</v>
      </c>
      <c s="27">
        <f>ROUND(ROUND(H273,2)*ROUND(G273,3),2)</f>
      </c>
      <c r="O273">
        <f>(I273*21)/100</f>
      </c>
      <c t="s">
        <v>14</v>
      </c>
    </row>
    <row r="274" spans="1:5" ht="12.75">
      <c r="A274" s="28" t="s">
        <v>40</v>
      </c>
      <c r="E274" s="29" t="s">
        <v>554</v>
      </c>
    </row>
    <row r="275" spans="1:5" ht="114.75">
      <c r="A275" s="30" t="s">
        <v>41</v>
      </c>
      <c r="E275" s="31" t="s">
        <v>555</v>
      </c>
    </row>
    <row r="276" spans="1:5" ht="76.5">
      <c r="A276" t="s">
        <v>43</v>
      </c>
      <c r="E276" s="29" t="s">
        <v>556</v>
      </c>
    </row>
    <row r="277" spans="1:16" ht="12.75">
      <c r="A277" s="19" t="s">
        <v>35</v>
      </c>
      <c s="23" t="s">
        <v>557</v>
      </c>
      <c s="23" t="s">
        <v>558</v>
      </c>
      <c s="19" t="s">
        <v>37</v>
      </c>
      <c s="24" t="s">
        <v>559</v>
      </c>
      <c s="25" t="s">
        <v>51</v>
      </c>
      <c s="26">
        <v>12.451</v>
      </c>
      <c s="27">
        <v>0</v>
      </c>
      <c s="27">
        <f>ROUND(ROUND(H277,2)*ROUND(G277,3),2)</f>
      </c>
      <c r="O277">
        <f>(I277*21)/100</f>
      </c>
      <c t="s">
        <v>14</v>
      </c>
    </row>
    <row r="278" spans="1:5" ht="12.75">
      <c r="A278" s="28" t="s">
        <v>40</v>
      </c>
      <c r="E278" s="29" t="s">
        <v>559</v>
      </c>
    </row>
    <row r="279" spans="1:5" ht="114.75">
      <c r="A279" s="30" t="s">
        <v>41</v>
      </c>
      <c r="E279" s="31" t="s">
        <v>560</v>
      </c>
    </row>
    <row r="280" spans="1:5" ht="76.5">
      <c r="A280" t="s">
        <v>43</v>
      </c>
      <c r="E280" s="29" t="s">
        <v>556</v>
      </c>
    </row>
    <row r="281" spans="1:16" ht="12.75">
      <c r="A281" s="19" t="s">
        <v>35</v>
      </c>
      <c s="23" t="s">
        <v>561</v>
      </c>
      <c s="23" t="s">
        <v>562</v>
      </c>
      <c s="19" t="s">
        <v>37</v>
      </c>
      <c s="24" t="s">
        <v>563</v>
      </c>
      <c s="25" t="s">
        <v>56</v>
      </c>
      <c s="26">
        <v>2.5</v>
      </c>
      <c s="27">
        <v>0</v>
      </c>
      <c s="27">
        <f>ROUND(ROUND(H281,2)*ROUND(G281,3),2)</f>
      </c>
      <c r="O281">
        <f>(I281*21)/100</f>
      </c>
      <c t="s">
        <v>14</v>
      </c>
    </row>
    <row r="282" spans="1:5" ht="12.75">
      <c r="A282" s="28" t="s">
        <v>40</v>
      </c>
      <c r="E282" s="29" t="s">
        <v>563</v>
      </c>
    </row>
    <row r="283" spans="1:5" ht="38.25">
      <c r="A283" s="30" t="s">
        <v>41</v>
      </c>
      <c r="E283" s="31" t="s">
        <v>564</v>
      </c>
    </row>
    <row r="284" spans="1:5" ht="76.5">
      <c r="A284" t="s">
        <v>43</v>
      </c>
      <c r="E284" s="29" t="s">
        <v>565</v>
      </c>
    </row>
    <row r="285" spans="1:16" ht="12.75">
      <c r="A285" s="19" t="s">
        <v>35</v>
      </c>
      <c s="23" t="s">
        <v>566</v>
      </c>
      <c s="23" t="s">
        <v>567</v>
      </c>
      <c s="19" t="s">
        <v>37</v>
      </c>
      <c s="24" t="s">
        <v>568</v>
      </c>
      <c s="25" t="s">
        <v>93</v>
      </c>
      <c s="26">
        <v>41.948</v>
      </c>
      <c s="27">
        <v>0</v>
      </c>
      <c s="27">
        <f>ROUND(ROUND(H285,2)*ROUND(G285,3),2)</f>
      </c>
      <c r="O285">
        <f>(I285*21)/100</f>
      </c>
      <c t="s">
        <v>14</v>
      </c>
    </row>
    <row r="286" spans="1:5" ht="12.75">
      <c r="A286" s="28" t="s">
        <v>40</v>
      </c>
      <c r="E286" s="29" t="s">
        <v>568</v>
      </c>
    </row>
    <row r="287" spans="1:5" ht="38.25">
      <c r="A287" s="30" t="s">
        <v>41</v>
      </c>
      <c r="E287" s="31" t="s">
        <v>569</v>
      </c>
    </row>
    <row r="288" spans="1:5" ht="89.25">
      <c r="A288" t="s">
        <v>43</v>
      </c>
      <c r="E288" s="29" t="s">
        <v>570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0+O8+O33+O86+O103+O108+O113+O118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571</v>
      </c>
      <c s="36">
        <f>0+I8+I33+I86+I103+I108+I113+I118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571</v>
      </c>
      <c s="5"/>
      <c s="14" t="s">
        <v>572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18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</f>
      </c>
      <c>
        <f>0+O9+O13+O17+O21+O25+O29</f>
      </c>
    </row>
    <row r="9" spans="1:16" ht="25.5">
      <c r="A9" s="19" t="s">
        <v>35</v>
      </c>
      <c s="23" t="s">
        <v>20</v>
      </c>
      <c s="23" t="s">
        <v>36</v>
      </c>
      <c s="19" t="s">
        <v>37</v>
      </c>
      <c s="24" t="s">
        <v>38</v>
      </c>
      <c s="25" t="s">
        <v>39</v>
      </c>
      <c s="26">
        <v>88.52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25.5">
      <c r="A10" s="28" t="s">
        <v>40</v>
      </c>
      <c r="E10" s="29" t="s">
        <v>38</v>
      </c>
    </row>
    <row r="11" spans="1:5" ht="89.25">
      <c r="A11" s="30" t="s">
        <v>41</v>
      </c>
      <c r="E11" s="31" t="s">
        <v>573</v>
      </c>
    </row>
    <row r="12" spans="1:5" ht="140.25">
      <c r="A12" t="s">
        <v>43</v>
      </c>
      <c r="E12" s="29" t="s">
        <v>44</v>
      </c>
    </row>
    <row r="13" spans="1:16" ht="25.5">
      <c r="A13" s="19" t="s">
        <v>35</v>
      </c>
      <c s="23" t="s">
        <v>14</v>
      </c>
      <c s="23" t="s">
        <v>291</v>
      </c>
      <c s="19" t="s">
        <v>37</v>
      </c>
      <c s="24" t="s">
        <v>292</v>
      </c>
      <c s="25" t="s">
        <v>39</v>
      </c>
      <c s="26">
        <v>28.8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25.5">
      <c r="A14" s="28" t="s">
        <v>40</v>
      </c>
      <c r="E14" s="29" t="s">
        <v>292</v>
      </c>
    </row>
    <row r="15" spans="1:5" ht="12.75">
      <c r="A15" s="30" t="s">
        <v>41</v>
      </c>
      <c r="E15" s="31" t="s">
        <v>574</v>
      </c>
    </row>
    <row r="16" spans="1:5" ht="140.25">
      <c r="A16" t="s">
        <v>43</v>
      </c>
      <c r="E16" s="29" t="s">
        <v>44</v>
      </c>
    </row>
    <row r="17" spans="1:16" ht="25.5">
      <c r="A17" s="19" t="s">
        <v>35</v>
      </c>
      <c s="23" t="s">
        <v>12</v>
      </c>
      <c s="23" t="s">
        <v>575</v>
      </c>
      <c s="19" t="s">
        <v>37</v>
      </c>
      <c s="24" t="s">
        <v>576</v>
      </c>
      <c s="25" t="s">
        <v>39</v>
      </c>
      <c s="26">
        <v>0.893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576</v>
      </c>
    </row>
    <row r="19" spans="1:5" ht="12.75">
      <c r="A19" s="30" t="s">
        <v>41</v>
      </c>
      <c r="E19" s="31" t="s">
        <v>577</v>
      </c>
    </row>
    <row r="20" spans="1:5" ht="140.25">
      <c r="A20" t="s">
        <v>43</v>
      </c>
      <c r="E20" s="29" t="s">
        <v>44</v>
      </c>
    </row>
    <row r="21" spans="1:16" ht="12.75">
      <c r="A21" s="19" t="s">
        <v>35</v>
      </c>
      <c s="23" t="s">
        <v>24</v>
      </c>
      <c s="23" t="s">
        <v>578</v>
      </c>
      <c s="19" t="s">
        <v>37</v>
      </c>
      <c s="24" t="s">
        <v>579</v>
      </c>
      <c s="25" t="s">
        <v>93</v>
      </c>
      <c s="26">
        <v>24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12.75">
      <c r="A22" s="28" t="s">
        <v>40</v>
      </c>
      <c r="E22" s="29" t="s">
        <v>579</v>
      </c>
    </row>
    <row r="23" spans="1:5" ht="12.75">
      <c r="A23" s="30" t="s">
        <v>41</v>
      </c>
      <c r="E23" s="31" t="s">
        <v>580</v>
      </c>
    </row>
    <row r="24" spans="1:5" ht="12.75">
      <c r="A24" t="s">
        <v>43</v>
      </c>
      <c r="E24" s="29" t="s">
        <v>581</v>
      </c>
    </row>
    <row r="25" spans="1:16" ht="12.75">
      <c r="A25" s="19" t="s">
        <v>35</v>
      </c>
      <c s="23" t="s">
        <v>26</v>
      </c>
      <c s="23" t="s">
        <v>582</v>
      </c>
      <c s="19" t="s">
        <v>37</v>
      </c>
      <c s="24" t="s">
        <v>583</v>
      </c>
      <c s="25" t="s">
        <v>584</v>
      </c>
      <c s="26">
        <v>7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12.75">
      <c r="A26" s="28" t="s">
        <v>40</v>
      </c>
      <c r="E26" s="29" t="s">
        <v>583</v>
      </c>
    </row>
    <row r="27" spans="1:5" ht="12.75">
      <c r="A27" s="30" t="s">
        <v>41</v>
      </c>
      <c r="E27" s="31" t="s">
        <v>585</v>
      </c>
    </row>
    <row r="28" spans="1:5" ht="12.75">
      <c r="A28" t="s">
        <v>43</v>
      </c>
      <c r="E28" s="29" t="s">
        <v>581</v>
      </c>
    </row>
    <row r="29" spans="1:16" ht="12.75">
      <c r="A29" s="19" t="s">
        <v>35</v>
      </c>
      <c s="23" t="s">
        <v>13</v>
      </c>
      <c s="23" t="s">
        <v>586</v>
      </c>
      <c s="19" t="s">
        <v>37</v>
      </c>
      <c s="24" t="s">
        <v>587</v>
      </c>
      <c s="25" t="s">
        <v>93</v>
      </c>
      <c s="26">
        <v>24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12.75">
      <c r="A30" s="28" t="s">
        <v>40</v>
      </c>
      <c r="E30" s="29" t="s">
        <v>587</v>
      </c>
    </row>
    <row r="31" spans="1:5" ht="12.75">
      <c r="A31" s="30" t="s">
        <v>41</v>
      </c>
      <c r="E31" s="31" t="s">
        <v>580</v>
      </c>
    </row>
    <row r="32" spans="1:5" ht="12.75">
      <c r="A32" t="s">
        <v>43</v>
      </c>
      <c r="E32" s="29" t="s">
        <v>581</v>
      </c>
    </row>
    <row r="33" spans="1:18" ht="12.75" customHeight="1">
      <c r="A33" s="5" t="s">
        <v>33</v>
      </c>
      <c s="5"/>
      <c s="34" t="s">
        <v>20</v>
      </c>
      <c s="5"/>
      <c s="21" t="s">
        <v>48</v>
      </c>
      <c s="5"/>
      <c s="5"/>
      <c s="5"/>
      <c s="35">
        <f>0+Q33</f>
      </c>
      <c r="O33">
        <f>0+R33</f>
      </c>
      <c r="Q33">
        <f>0+I34+I38+I42+I46+I50+I54+I58+I62+I66+I70+I74+I78+I82</f>
      </c>
      <c>
        <f>0+O34+O38+O42+O46+O50+O54+O58+O62+O66+O70+O74+O78+O82</f>
      </c>
    </row>
    <row r="34" spans="1:16" ht="25.5">
      <c r="A34" s="19" t="s">
        <v>35</v>
      </c>
      <c s="23" t="s">
        <v>65</v>
      </c>
      <c s="23" t="s">
        <v>588</v>
      </c>
      <c s="19" t="s">
        <v>37</v>
      </c>
      <c s="24" t="s">
        <v>589</v>
      </c>
      <c s="25" t="s">
        <v>51</v>
      </c>
      <c s="26">
        <v>12</v>
      </c>
      <c s="27">
        <v>0</v>
      </c>
      <c s="27">
        <f>ROUND(ROUND(H34,2)*ROUND(G34,3),2)</f>
      </c>
      <c r="O34">
        <f>(I34*21)/100</f>
      </c>
      <c t="s">
        <v>14</v>
      </c>
    </row>
    <row r="35" spans="1:5" ht="25.5">
      <c r="A35" s="28" t="s">
        <v>40</v>
      </c>
      <c r="E35" s="29" t="s">
        <v>589</v>
      </c>
    </row>
    <row r="36" spans="1:5" ht="38.25">
      <c r="A36" s="30" t="s">
        <v>41</v>
      </c>
      <c r="E36" s="31" t="s">
        <v>590</v>
      </c>
    </row>
    <row r="37" spans="1:5" ht="63.75">
      <c r="A37" t="s">
        <v>43</v>
      </c>
      <c r="E37" s="29" t="s">
        <v>53</v>
      </c>
    </row>
    <row r="38" spans="1:16" ht="25.5">
      <c r="A38" s="19" t="s">
        <v>35</v>
      </c>
      <c s="23" t="s">
        <v>70</v>
      </c>
      <c s="23" t="s">
        <v>591</v>
      </c>
      <c s="19" t="s">
        <v>37</v>
      </c>
      <c s="24" t="s">
        <v>592</v>
      </c>
      <c s="25" t="s">
        <v>51</v>
      </c>
      <c s="26">
        <v>28.75</v>
      </c>
      <c s="27">
        <v>0</v>
      </c>
      <c s="27">
        <f>ROUND(ROUND(H38,2)*ROUND(G38,3),2)</f>
      </c>
      <c r="O38">
        <f>(I38*21)/100</f>
      </c>
      <c t="s">
        <v>14</v>
      </c>
    </row>
    <row r="39" spans="1:5" ht="25.5">
      <c r="A39" s="28" t="s">
        <v>40</v>
      </c>
      <c r="E39" s="29" t="s">
        <v>592</v>
      </c>
    </row>
    <row r="40" spans="1:5" ht="76.5">
      <c r="A40" s="30" t="s">
        <v>41</v>
      </c>
      <c r="E40" s="31" t="s">
        <v>593</v>
      </c>
    </row>
    <row r="41" spans="1:5" ht="63.75">
      <c r="A41" t="s">
        <v>43</v>
      </c>
      <c r="E41" s="29" t="s">
        <v>53</v>
      </c>
    </row>
    <row r="42" spans="1:16" ht="12.75">
      <c r="A42" s="19" t="s">
        <v>35</v>
      </c>
      <c s="23" t="s">
        <v>30</v>
      </c>
      <c s="23" t="s">
        <v>594</v>
      </c>
      <c s="19" t="s">
        <v>37</v>
      </c>
      <c s="24" t="s">
        <v>595</v>
      </c>
      <c s="25" t="s">
        <v>51</v>
      </c>
      <c s="26">
        <v>5.175</v>
      </c>
      <c s="27">
        <v>0</v>
      </c>
      <c s="27">
        <f>ROUND(ROUND(H42,2)*ROUND(G42,3),2)</f>
      </c>
      <c r="O42">
        <f>(I42*21)/100</f>
      </c>
      <c t="s">
        <v>14</v>
      </c>
    </row>
    <row r="43" spans="1:5" ht="12.75">
      <c r="A43" s="28" t="s">
        <v>40</v>
      </c>
      <c r="E43" s="29" t="s">
        <v>595</v>
      </c>
    </row>
    <row r="44" spans="1:5" ht="25.5">
      <c r="A44" s="30" t="s">
        <v>41</v>
      </c>
      <c r="E44" s="31" t="s">
        <v>596</v>
      </c>
    </row>
    <row r="45" spans="1:5" ht="25.5">
      <c r="A45" t="s">
        <v>43</v>
      </c>
      <c r="E45" s="29" t="s">
        <v>312</v>
      </c>
    </row>
    <row r="46" spans="1:16" ht="12.75">
      <c r="A46" s="19" t="s">
        <v>35</v>
      </c>
      <c s="23" t="s">
        <v>32</v>
      </c>
      <c s="23" t="s">
        <v>597</v>
      </c>
      <c s="19" t="s">
        <v>37</v>
      </c>
      <c s="24" t="s">
        <v>598</v>
      </c>
      <c s="25" t="s">
        <v>51</v>
      </c>
      <c s="26">
        <v>9.575</v>
      </c>
      <c s="27">
        <v>0</v>
      </c>
      <c s="27">
        <f>ROUND(ROUND(H46,2)*ROUND(G46,3),2)</f>
      </c>
      <c r="O46">
        <f>(I46*21)/100</f>
      </c>
      <c t="s">
        <v>14</v>
      </c>
    </row>
    <row r="47" spans="1:5" ht="12.75">
      <c r="A47" s="28" t="s">
        <v>40</v>
      </c>
      <c r="E47" s="29" t="s">
        <v>598</v>
      </c>
    </row>
    <row r="48" spans="1:5" ht="63.75">
      <c r="A48" s="30" t="s">
        <v>41</v>
      </c>
      <c r="E48" s="31" t="s">
        <v>599</v>
      </c>
    </row>
    <row r="49" spans="1:5" ht="216.75">
      <c r="A49" t="s">
        <v>43</v>
      </c>
      <c r="E49" s="29" t="s">
        <v>316</v>
      </c>
    </row>
    <row r="50" spans="1:16" ht="12.75">
      <c r="A50" s="19" t="s">
        <v>35</v>
      </c>
      <c s="23" t="s">
        <v>84</v>
      </c>
      <c s="23" t="s">
        <v>600</v>
      </c>
      <c s="19" t="s">
        <v>37</v>
      </c>
      <c s="24" t="s">
        <v>601</v>
      </c>
      <c s="25" t="s">
        <v>51</v>
      </c>
      <c s="26">
        <v>4.4</v>
      </c>
      <c s="27">
        <v>0</v>
      </c>
      <c s="27">
        <f>ROUND(ROUND(H50,2)*ROUND(G50,3),2)</f>
      </c>
      <c r="O50">
        <f>(I50*21)/100</f>
      </c>
      <c t="s">
        <v>14</v>
      </c>
    </row>
    <row r="51" spans="1:5" ht="12.75">
      <c r="A51" s="28" t="s">
        <v>40</v>
      </c>
      <c r="E51" s="29" t="s">
        <v>601</v>
      </c>
    </row>
    <row r="52" spans="1:5" ht="25.5">
      <c r="A52" s="30" t="s">
        <v>41</v>
      </c>
      <c r="E52" s="31" t="s">
        <v>602</v>
      </c>
    </row>
    <row r="53" spans="1:5" ht="229.5">
      <c r="A53" t="s">
        <v>43</v>
      </c>
      <c r="E53" s="29" t="s">
        <v>324</v>
      </c>
    </row>
    <row r="54" spans="1:16" ht="12.75">
      <c r="A54" s="19" t="s">
        <v>35</v>
      </c>
      <c s="23" t="s">
        <v>90</v>
      </c>
      <c s="23" t="s">
        <v>321</v>
      </c>
      <c s="19" t="s">
        <v>37</v>
      </c>
      <c s="24" t="s">
        <v>322</v>
      </c>
      <c s="25" t="s">
        <v>51</v>
      </c>
      <c s="26">
        <v>15.51</v>
      </c>
      <c s="27">
        <v>0</v>
      </c>
      <c s="27">
        <f>ROUND(ROUND(H54,2)*ROUND(G54,3),2)</f>
      </c>
      <c r="O54">
        <f>(I54*21)/100</f>
      </c>
      <c t="s">
        <v>14</v>
      </c>
    </row>
    <row r="55" spans="1:5" ht="12.75">
      <c r="A55" s="28" t="s">
        <v>40</v>
      </c>
      <c r="E55" s="29" t="s">
        <v>322</v>
      </c>
    </row>
    <row r="56" spans="1:5" ht="38.25">
      <c r="A56" s="30" t="s">
        <v>41</v>
      </c>
      <c r="E56" s="31" t="s">
        <v>603</v>
      </c>
    </row>
    <row r="57" spans="1:5" ht="229.5">
      <c r="A57" t="s">
        <v>43</v>
      </c>
      <c r="E57" s="29" t="s">
        <v>324</v>
      </c>
    </row>
    <row r="58" spans="1:16" ht="12.75">
      <c r="A58" s="19" t="s">
        <v>35</v>
      </c>
      <c s="23" t="s">
        <v>96</v>
      </c>
      <c s="23" t="s">
        <v>71</v>
      </c>
      <c s="19" t="s">
        <v>37</v>
      </c>
      <c s="24" t="s">
        <v>72</v>
      </c>
      <c s="25" t="s">
        <v>51</v>
      </c>
      <c s="26">
        <v>25.085</v>
      </c>
      <c s="27">
        <v>0</v>
      </c>
      <c s="27">
        <f>ROUND(ROUND(H58,2)*ROUND(G58,3),2)</f>
      </c>
      <c r="O58">
        <f>(I58*21)/100</f>
      </c>
      <c t="s">
        <v>14</v>
      </c>
    </row>
    <row r="59" spans="1:5" ht="12.75">
      <c r="A59" s="28" t="s">
        <v>40</v>
      </c>
      <c r="E59" s="29" t="s">
        <v>72</v>
      </c>
    </row>
    <row r="60" spans="1:5" ht="51">
      <c r="A60" s="30" t="s">
        <v>41</v>
      </c>
      <c r="E60" s="31" t="s">
        <v>604</v>
      </c>
    </row>
    <row r="61" spans="1:5" ht="140.25">
      <c r="A61" t="s">
        <v>43</v>
      </c>
      <c r="E61" s="29" t="s">
        <v>74</v>
      </c>
    </row>
    <row r="62" spans="1:16" ht="12.75">
      <c r="A62" s="19" t="s">
        <v>35</v>
      </c>
      <c s="23" t="s">
        <v>100</v>
      </c>
      <c s="23" t="s">
        <v>605</v>
      </c>
      <c s="19" t="s">
        <v>37</v>
      </c>
      <c s="24" t="s">
        <v>606</v>
      </c>
      <c s="25" t="s">
        <v>51</v>
      </c>
      <c s="26">
        <v>4.4</v>
      </c>
      <c s="27">
        <v>0</v>
      </c>
      <c s="27">
        <f>ROUND(ROUND(H62,2)*ROUND(G62,3),2)</f>
      </c>
      <c r="O62">
        <f>(I62*21)/100</f>
      </c>
      <c t="s">
        <v>14</v>
      </c>
    </row>
    <row r="63" spans="1:5" ht="12.75">
      <c r="A63" s="28" t="s">
        <v>40</v>
      </c>
      <c r="E63" s="29" t="s">
        <v>606</v>
      </c>
    </row>
    <row r="64" spans="1:5" ht="12.75">
      <c r="A64" s="30" t="s">
        <v>41</v>
      </c>
      <c r="E64" s="31" t="s">
        <v>607</v>
      </c>
    </row>
    <row r="65" spans="1:5" ht="165.75">
      <c r="A65" t="s">
        <v>43</v>
      </c>
      <c r="E65" s="29" t="s">
        <v>608</v>
      </c>
    </row>
    <row r="66" spans="1:16" ht="12.75">
      <c r="A66" s="19" t="s">
        <v>35</v>
      </c>
      <c s="23" t="s">
        <v>104</v>
      </c>
      <c s="23" t="s">
        <v>609</v>
      </c>
      <c s="19" t="s">
        <v>37</v>
      </c>
      <c s="24" t="s">
        <v>610</v>
      </c>
      <c s="25" t="s">
        <v>93</v>
      </c>
      <c s="26">
        <v>34.5</v>
      </c>
      <c s="27">
        <v>0</v>
      </c>
      <c s="27">
        <f>ROUND(ROUND(H66,2)*ROUND(G66,3),2)</f>
      </c>
      <c r="O66">
        <f>(I66*21)/100</f>
      </c>
      <c t="s">
        <v>14</v>
      </c>
    </row>
    <row r="67" spans="1:5" ht="12.75">
      <c r="A67" s="28" t="s">
        <v>40</v>
      </c>
      <c r="E67" s="29" t="s">
        <v>610</v>
      </c>
    </row>
    <row r="68" spans="1:5" ht="12.75">
      <c r="A68" s="30" t="s">
        <v>41</v>
      </c>
      <c r="E68" s="31" t="s">
        <v>611</v>
      </c>
    </row>
    <row r="69" spans="1:5" ht="51">
      <c r="A69" t="s">
        <v>43</v>
      </c>
      <c r="E69" s="29" t="s">
        <v>612</v>
      </c>
    </row>
    <row r="70" spans="1:16" ht="12.75">
      <c r="A70" s="19" t="s">
        <v>35</v>
      </c>
      <c s="23" t="s">
        <v>109</v>
      </c>
      <c s="23" t="s">
        <v>338</v>
      </c>
      <c s="19" t="s">
        <v>37</v>
      </c>
      <c s="24" t="s">
        <v>339</v>
      </c>
      <c s="25" t="s">
        <v>93</v>
      </c>
      <c s="26">
        <v>34.5</v>
      </c>
      <c s="27">
        <v>0</v>
      </c>
      <c s="27">
        <f>ROUND(ROUND(H70,2)*ROUND(G70,3),2)</f>
      </c>
      <c r="O70">
        <f>(I70*21)/100</f>
      </c>
      <c t="s">
        <v>14</v>
      </c>
    </row>
    <row r="71" spans="1:5" ht="12.75">
      <c r="A71" s="28" t="s">
        <v>40</v>
      </c>
      <c r="E71" s="29" t="s">
        <v>339</v>
      </c>
    </row>
    <row r="72" spans="1:5" ht="12.75">
      <c r="A72" s="30" t="s">
        <v>41</v>
      </c>
      <c r="E72" s="31" t="s">
        <v>611</v>
      </c>
    </row>
    <row r="73" spans="1:5" ht="25.5">
      <c r="A73" t="s">
        <v>43</v>
      </c>
      <c r="E73" s="29" t="s">
        <v>340</v>
      </c>
    </row>
    <row r="74" spans="1:16" ht="12.75">
      <c r="A74" s="19" t="s">
        <v>35</v>
      </c>
      <c s="23" t="s">
        <v>114</v>
      </c>
      <c s="23" t="s">
        <v>341</v>
      </c>
      <c s="19" t="s">
        <v>37</v>
      </c>
      <c s="24" t="s">
        <v>342</v>
      </c>
      <c s="25" t="s">
        <v>93</v>
      </c>
      <c s="26">
        <v>103.5</v>
      </c>
      <c s="27">
        <v>0</v>
      </c>
      <c s="27">
        <f>ROUND(ROUND(H74,2)*ROUND(G74,3),2)</f>
      </c>
      <c r="O74">
        <f>(I74*21)/100</f>
      </c>
      <c t="s">
        <v>14</v>
      </c>
    </row>
    <row r="75" spans="1:5" ht="12.75">
      <c r="A75" s="28" t="s">
        <v>40</v>
      </c>
      <c r="E75" s="29" t="s">
        <v>342</v>
      </c>
    </row>
    <row r="76" spans="1:5" ht="12.75">
      <c r="A76" s="30" t="s">
        <v>41</v>
      </c>
      <c r="E76" s="31" t="s">
        <v>613</v>
      </c>
    </row>
    <row r="77" spans="1:5" ht="38.25">
      <c r="A77" t="s">
        <v>43</v>
      </c>
      <c r="E77" s="29" t="s">
        <v>344</v>
      </c>
    </row>
    <row r="78" spans="1:16" ht="12.75">
      <c r="A78" s="19" t="s">
        <v>35</v>
      </c>
      <c s="23" t="s">
        <v>118</v>
      </c>
      <c s="23" t="s">
        <v>345</v>
      </c>
      <c s="19" t="s">
        <v>37</v>
      </c>
      <c s="24" t="s">
        <v>346</v>
      </c>
      <c s="25" t="s">
        <v>93</v>
      </c>
      <c s="26">
        <v>51.75</v>
      </c>
      <c s="27">
        <v>0</v>
      </c>
      <c s="27">
        <f>ROUND(ROUND(H78,2)*ROUND(G78,3),2)</f>
      </c>
      <c r="O78">
        <f>(I78*21)/100</f>
      </c>
      <c t="s">
        <v>14</v>
      </c>
    </row>
    <row r="79" spans="1:5" ht="12.75">
      <c r="A79" s="28" t="s">
        <v>40</v>
      </c>
      <c r="E79" s="29" t="s">
        <v>346</v>
      </c>
    </row>
    <row r="80" spans="1:5" ht="12.75">
      <c r="A80" s="30" t="s">
        <v>41</v>
      </c>
      <c r="E80" s="31" t="s">
        <v>614</v>
      </c>
    </row>
    <row r="81" spans="1:5" ht="25.5">
      <c r="A81" t="s">
        <v>43</v>
      </c>
      <c r="E81" s="29" t="s">
        <v>348</v>
      </c>
    </row>
    <row r="82" spans="1:16" ht="12.75">
      <c r="A82" s="19" t="s">
        <v>35</v>
      </c>
      <c s="23" t="s">
        <v>123</v>
      </c>
      <c s="23" t="s">
        <v>349</v>
      </c>
      <c s="19" t="s">
        <v>37</v>
      </c>
      <c s="24" t="s">
        <v>350</v>
      </c>
      <c s="25" t="s">
        <v>51</v>
      </c>
      <c s="26">
        <v>5.175</v>
      </c>
      <c s="27">
        <v>0</v>
      </c>
      <c s="27">
        <f>ROUND(ROUND(H82,2)*ROUND(G82,3),2)</f>
      </c>
      <c r="O82">
        <f>(I82*21)/100</f>
      </c>
      <c t="s">
        <v>14</v>
      </c>
    </row>
    <row r="83" spans="1:5" ht="12.75">
      <c r="A83" s="28" t="s">
        <v>40</v>
      </c>
      <c r="E83" s="29" t="s">
        <v>350</v>
      </c>
    </row>
    <row r="84" spans="1:5" ht="12.75">
      <c r="A84" s="30" t="s">
        <v>41</v>
      </c>
      <c r="E84" s="31" t="s">
        <v>615</v>
      </c>
    </row>
    <row r="85" spans="1:5" ht="51">
      <c r="A85" t="s">
        <v>43</v>
      </c>
      <c r="E85" s="29" t="s">
        <v>352</v>
      </c>
    </row>
    <row r="86" spans="1:18" ht="12.75" customHeight="1">
      <c r="A86" s="5" t="s">
        <v>33</v>
      </c>
      <c s="5"/>
      <c s="34" t="s">
        <v>14</v>
      </c>
      <c s="5"/>
      <c s="21" t="s">
        <v>353</v>
      </c>
      <c s="5"/>
      <c s="5"/>
      <c s="5"/>
      <c s="35">
        <f>0+Q86</f>
      </c>
      <c r="O86">
        <f>0+R86</f>
      </c>
      <c r="Q86">
        <f>0+I87+I91+I95+I99</f>
      </c>
      <c>
        <f>0+O87+O91+O95+O99</f>
      </c>
    </row>
    <row r="87" spans="1:16" ht="12.75">
      <c r="A87" s="19" t="s">
        <v>35</v>
      </c>
      <c s="23" t="s">
        <v>128</v>
      </c>
      <c s="23" t="s">
        <v>616</v>
      </c>
      <c s="19" t="s">
        <v>37</v>
      </c>
      <c s="24" t="s">
        <v>617</v>
      </c>
      <c s="25" t="s">
        <v>93</v>
      </c>
      <c s="26">
        <v>38.74</v>
      </c>
      <c s="27">
        <v>0</v>
      </c>
      <c s="27">
        <f>ROUND(ROUND(H87,2)*ROUND(G87,3),2)</f>
      </c>
      <c r="O87">
        <f>(I87*21)/100</f>
      </c>
      <c t="s">
        <v>14</v>
      </c>
    </row>
    <row r="88" spans="1:5" ht="12.75">
      <c r="A88" s="28" t="s">
        <v>40</v>
      </c>
      <c r="E88" s="29" t="s">
        <v>617</v>
      </c>
    </row>
    <row r="89" spans="1:5" ht="25.5">
      <c r="A89" s="30" t="s">
        <v>41</v>
      </c>
      <c r="E89" s="31" t="s">
        <v>618</v>
      </c>
    </row>
    <row r="90" spans="1:5" ht="51">
      <c r="A90" t="s">
        <v>43</v>
      </c>
      <c r="E90" s="29" t="s">
        <v>619</v>
      </c>
    </row>
    <row r="91" spans="1:16" ht="12.75">
      <c r="A91" s="19" t="s">
        <v>35</v>
      </c>
      <c s="23" t="s">
        <v>132</v>
      </c>
      <c s="23" t="s">
        <v>620</v>
      </c>
      <c s="19" t="s">
        <v>37</v>
      </c>
      <c s="24" t="s">
        <v>621</v>
      </c>
      <c s="25" t="s">
        <v>51</v>
      </c>
      <c s="26">
        <v>13.24</v>
      </c>
      <c s="27">
        <v>0</v>
      </c>
      <c s="27">
        <f>ROUND(ROUND(H91,2)*ROUND(G91,3),2)</f>
      </c>
      <c r="O91">
        <f>(I91*21)/100</f>
      </c>
      <c t="s">
        <v>14</v>
      </c>
    </row>
    <row r="92" spans="1:5" ht="12.75">
      <c r="A92" s="28" t="s">
        <v>40</v>
      </c>
      <c r="E92" s="29" t="s">
        <v>621</v>
      </c>
    </row>
    <row r="93" spans="1:5" ht="38.25">
      <c r="A93" s="30" t="s">
        <v>41</v>
      </c>
      <c r="E93" s="31" t="s">
        <v>622</v>
      </c>
    </row>
    <row r="94" spans="1:5" ht="38.25">
      <c r="A94" t="s">
        <v>43</v>
      </c>
      <c r="E94" s="29" t="s">
        <v>440</v>
      </c>
    </row>
    <row r="95" spans="1:16" ht="12.75">
      <c r="A95" s="19" t="s">
        <v>35</v>
      </c>
      <c s="23" t="s">
        <v>138</v>
      </c>
      <c s="23" t="s">
        <v>623</v>
      </c>
      <c s="19" t="s">
        <v>37</v>
      </c>
      <c s="24" t="s">
        <v>624</v>
      </c>
      <c s="25" t="s">
        <v>51</v>
      </c>
      <c s="26">
        <v>12</v>
      </c>
      <c s="27">
        <v>0</v>
      </c>
      <c s="27">
        <f>ROUND(ROUND(H95,2)*ROUND(G95,3),2)</f>
      </c>
      <c r="O95">
        <f>(I95*21)/100</f>
      </c>
      <c t="s">
        <v>14</v>
      </c>
    </row>
    <row r="96" spans="1:5" ht="12.75">
      <c r="A96" s="28" t="s">
        <v>40</v>
      </c>
      <c r="E96" s="29" t="s">
        <v>624</v>
      </c>
    </row>
    <row r="97" spans="1:5" ht="25.5">
      <c r="A97" s="30" t="s">
        <v>41</v>
      </c>
      <c r="E97" s="31" t="s">
        <v>625</v>
      </c>
    </row>
    <row r="98" spans="1:5" ht="153">
      <c r="A98" t="s">
        <v>43</v>
      </c>
      <c r="E98" s="29" t="s">
        <v>626</v>
      </c>
    </row>
    <row r="99" spans="1:16" ht="12.75">
      <c r="A99" s="19" t="s">
        <v>35</v>
      </c>
      <c s="23" t="s">
        <v>143</v>
      </c>
      <c s="23" t="s">
        <v>627</v>
      </c>
      <c s="19" t="s">
        <v>37</v>
      </c>
      <c s="24" t="s">
        <v>628</v>
      </c>
      <c s="25" t="s">
        <v>51</v>
      </c>
      <c s="26">
        <v>0.075</v>
      </c>
      <c s="27">
        <v>0</v>
      </c>
      <c s="27">
        <f>ROUND(ROUND(H99,2)*ROUND(G99,3),2)</f>
      </c>
      <c r="O99">
        <f>(I99*21)/100</f>
      </c>
      <c t="s">
        <v>14</v>
      </c>
    </row>
    <row r="100" spans="1:5" ht="12.75">
      <c r="A100" s="28" t="s">
        <v>40</v>
      </c>
      <c r="E100" s="29" t="s">
        <v>628</v>
      </c>
    </row>
    <row r="101" spans="1:5" ht="38.25">
      <c r="A101" s="30" t="s">
        <v>41</v>
      </c>
      <c r="E101" s="31" t="s">
        <v>629</v>
      </c>
    </row>
    <row r="102" spans="1:5" ht="255">
      <c r="A102" t="s">
        <v>43</v>
      </c>
      <c r="E102" s="29" t="s">
        <v>630</v>
      </c>
    </row>
    <row r="103" spans="1:18" ht="12.75" customHeight="1">
      <c r="A103" s="5" t="s">
        <v>33</v>
      </c>
      <c s="5"/>
      <c s="34" t="s">
        <v>24</v>
      </c>
      <c s="5"/>
      <c s="21" t="s">
        <v>428</v>
      </c>
      <c s="5"/>
      <c s="5"/>
      <c s="5"/>
      <c s="35">
        <f>0+Q103</f>
      </c>
      <c r="O103">
        <f>0+R103</f>
      </c>
      <c r="Q103">
        <f>0+I104</f>
      </c>
      <c>
        <f>0+O104</f>
      </c>
    </row>
    <row r="104" spans="1:16" ht="25.5">
      <c r="A104" s="19" t="s">
        <v>35</v>
      </c>
      <c s="23" t="s">
        <v>154</v>
      </c>
      <c s="23" t="s">
        <v>631</v>
      </c>
      <c s="19" t="s">
        <v>37</v>
      </c>
      <c s="24" t="s">
        <v>632</v>
      </c>
      <c s="25" t="s">
        <v>51</v>
      </c>
      <c s="26">
        <v>15.51</v>
      </c>
      <c s="27">
        <v>0</v>
      </c>
      <c s="27">
        <f>ROUND(ROUND(H104,2)*ROUND(G104,3),2)</f>
      </c>
      <c r="O104">
        <f>(I104*21)/100</f>
      </c>
      <c t="s">
        <v>14</v>
      </c>
    </row>
    <row r="105" spans="1:5" ht="25.5">
      <c r="A105" s="28" t="s">
        <v>40</v>
      </c>
      <c r="E105" s="29" t="s">
        <v>632</v>
      </c>
    </row>
    <row r="106" spans="1:5" ht="25.5">
      <c r="A106" s="30" t="s">
        <v>41</v>
      </c>
      <c r="E106" s="31" t="s">
        <v>633</v>
      </c>
    </row>
    <row r="107" spans="1:5" ht="38.25">
      <c r="A107" t="s">
        <v>43</v>
      </c>
      <c r="E107" s="29" t="s">
        <v>440</v>
      </c>
    </row>
    <row r="108" spans="1:18" ht="12.75" customHeight="1">
      <c r="A108" s="5" t="s">
        <v>33</v>
      </c>
      <c s="5"/>
      <c s="34" t="s">
        <v>26</v>
      </c>
      <c s="5"/>
      <c s="21" t="s">
        <v>634</v>
      </c>
      <c s="5"/>
      <c s="5"/>
      <c s="5"/>
      <c s="35">
        <f>0+Q108</f>
      </c>
      <c r="O108">
        <f>0+R108</f>
      </c>
      <c r="Q108">
        <f>0+I109</f>
      </c>
      <c>
        <f>0+O109</f>
      </c>
    </row>
    <row r="109" spans="1:16" ht="12.75">
      <c r="A109" s="19" t="s">
        <v>35</v>
      </c>
      <c s="23" t="s">
        <v>149</v>
      </c>
      <c s="23" t="s">
        <v>635</v>
      </c>
      <c s="19" t="s">
        <v>37</v>
      </c>
      <c s="24" t="s">
        <v>636</v>
      </c>
      <c s="25" t="s">
        <v>93</v>
      </c>
      <c s="26">
        <v>7.2</v>
      </c>
      <c s="27">
        <v>0</v>
      </c>
      <c s="27">
        <f>ROUND(ROUND(H109,2)*ROUND(G109,3),2)</f>
      </c>
      <c r="O109">
        <f>(I109*21)/100</f>
      </c>
      <c t="s">
        <v>14</v>
      </c>
    </row>
    <row r="110" spans="1:5" ht="12.75">
      <c r="A110" s="28" t="s">
        <v>40</v>
      </c>
      <c r="E110" s="29" t="s">
        <v>636</v>
      </c>
    </row>
    <row r="111" spans="1:5" ht="12.75">
      <c r="A111" s="30" t="s">
        <v>41</v>
      </c>
      <c r="E111" s="31" t="s">
        <v>637</v>
      </c>
    </row>
    <row r="112" spans="1:5" ht="114.75">
      <c r="A112" t="s">
        <v>43</v>
      </c>
      <c r="E112" s="29" t="s">
        <v>234</v>
      </c>
    </row>
    <row r="113" spans="1:18" ht="12.75" customHeight="1">
      <c r="A113" s="5" t="s">
        <v>33</v>
      </c>
      <c s="5"/>
      <c s="34" t="s">
        <v>65</v>
      </c>
      <c s="5"/>
      <c s="21" t="s">
        <v>466</v>
      </c>
      <c s="5"/>
      <c s="5"/>
      <c s="5"/>
      <c s="35">
        <f>0+Q113</f>
      </c>
      <c r="O113">
        <f>0+R113</f>
      </c>
      <c r="Q113">
        <f>0+I114</f>
      </c>
      <c>
        <f>0+O114</f>
      </c>
    </row>
    <row r="114" spans="1:16" ht="12.75">
      <c r="A114" s="19" t="s">
        <v>35</v>
      </c>
      <c s="23" t="s">
        <v>159</v>
      </c>
      <c s="23" t="s">
        <v>638</v>
      </c>
      <c s="19" t="s">
        <v>37</v>
      </c>
      <c s="24" t="s">
        <v>639</v>
      </c>
      <c s="25" t="s">
        <v>51</v>
      </c>
      <c s="26">
        <v>1.2</v>
      </c>
      <c s="27">
        <v>0</v>
      </c>
      <c s="27">
        <f>ROUND(ROUND(H114,2)*ROUND(G114,3),2)</f>
      </c>
      <c r="O114">
        <f>(I114*21)/100</f>
      </c>
      <c t="s">
        <v>14</v>
      </c>
    </row>
    <row r="115" spans="1:5" ht="12.75">
      <c r="A115" s="28" t="s">
        <v>40</v>
      </c>
      <c r="E115" s="29" t="s">
        <v>639</v>
      </c>
    </row>
    <row r="116" spans="1:5" ht="12.75">
      <c r="A116" s="30" t="s">
        <v>41</v>
      </c>
      <c r="E116" s="31" t="s">
        <v>640</v>
      </c>
    </row>
    <row r="117" spans="1:5" ht="51">
      <c r="A117" t="s">
        <v>43</v>
      </c>
      <c r="E117" s="29" t="s">
        <v>641</v>
      </c>
    </row>
    <row r="118" spans="1:18" ht="12.75" customHeight="1">
      <c r="A118" s="5" t="s">
        <v>33</v>
      </c>
      <c s="5"/>
      <c s="34" t="s">
        <v>30</v>
      </c>
      <c s="5"/>
      <c s="21" t="s">
        <v>516</v>
      </c>
      <c s="5"/>
      <c s="5"/>
      <c s="5"/>
      <c s="35">
        <f>0+Q118</f>
      </c>
      <c r="O118">
        <f>0+R118</f>
      </c>
      <c r="Q118">
        <f>0+I119+I123</f>
      </c>
      <c>
        <f>0+O119+O123</f>
      </c>
    </row>
    <row r="119" spans="1:16" ht="12.75">
      <c r="A119" s="19" t="s">
        <v>35</v>
      </c>
      <c s="23" t="s">
        <v>165</v>
      </c>
      <c s="23" t="s">
        <v>642</v>
      </c>
      <c s="19" t="s">
        <v>37</v>
      </c>
      <c s="24" t="s">
        <v>643</v>
      </c>
      <c s="25" t="s">
        <v>146</v>
      </c>
      <c s="26">
        <v>2</v>
      </c>
      <c s="27">
        <v>0</v>
      </c>
      <c s="27">
        <f>ROUND(ROUND(H119,2)*ROUND(G119,3),2)</f>
      </c>
      <c r="O119">
        <f>(I119*21)/100</f>
      </c>
      <c t="s">
        <v>14</v>
      </c>
    </row>
    <row r="120" spans="1:5" ht="12.75">
      <c r="A120" s="28" t="s">
        <v>40</v>
      </c>
      <c r="E120" s="29" t="s">
        <v>643</v>
      </c>
    </row>
    <row r="121" spans="1:5" ht="25.5">
      <c r="A121" s="30" t="s">
        <v>41</v>
      </c>
      <c r="E121" s="31" t="s">
        <v>644</v>
      </c>
    </row>
    <row r="122" spans="1:5" ht="38.25">
      <c r="A122" t="s">
        <v>43</v>
      </c>
      <c r="E122" s="29" t="s">
        <v>645</v>
      </c>
    </row>
    <row r="123" spans="1:16" ht="12.75">
      <c r="A123" s="19" t="s">
        <v>35</v>
      </c>
      <c s="23" t="s">
        <v>170</v>
      </c>
      <c s="23" t="s">
        <v>646</v>
      </c>
      <c s="19" t="s">
        <v>37</v>
      </c>
      <c s="24" t="s">
        <v>647</v>
      </c>
      <c s="25" t="s">
        <v>51</v>
      </c>
      <c s="26">
        <v>1.275</v>
      </c>
      <c s="27">
        <v>0</v>
      </c>
      <c s="27">
        <f>ROUND(ROUND(H123,2)*ROUND(G123,3),2)</f>
      </c>
      <c r="O123">
        <f>(I123*21)/100</f>
      </c>
      <c t="s">
        <v>14</v>
      </c>
    </row>
    <row r="124" spans="1:5" ht="12.75">
      <c r="A124" s="28" t="s">
        <v>40</v>
      </c>
      <c r="E124" s="29" t="s">
        <v>647</v>
      </c>
    </row>
    <row r="125" spans="1:5" ht="38.25">
      <c r="A125" s="30" t="s">
        <v>41</v>
      </c>
      <c r="E125" s="31" t="s">
        <v>648</v>
      </c>
    </row>
    <row r="126" spans="1:5" ht="76.5">
      <c r="A126" t="s">
        <v>43</v>
      </c>
      <c r="E126" s="29" t="s">
        <v>556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649</v>
      </c>
      <c s="36">
        <f>0+I8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649</v>
      </c>
      <c s="5"/>
      <c s="14" t="s">
        <v>650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18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0+I9+I13+I17+I21+I25+I29+I33+I37+I41+I45+I49+I53+I57+I61+I65+I69+I73</f>
      </c>
      <c>
        <f>0+O9+O13+O17+O21+O25+O29+O33+O37+O41+O45+O49+O53+O57+O61+O65+O69+O73</f>
      </c>
    </row>
    <row r="9" spans="1:16" ht="12.75">
      <c r="A9" s="19" t="s">
        <v>35</v>
      </c>
      <c s="23" t="s">
        <v>20</v>
      </c>
      <c s="23" t="s">
        <v>651</v>
      </c>
      <c s="19" t="s">
        <v>37</v>
      </c>
      <c s="24" t="s">
        <v>652</v>
      </c>
      <c s="25" t="s">
        <v>237</v>
      </c>
      <c s="26">
        <v>1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76.5">
      <c r="A10" s="28" t="s">
        <v>40</v>
      </c>
      <c r="E10" s="29" t="s">
        <v>653</v>
      </c>
    </row>
    <row r="11" spans="1:5" ht="12.75">
      <c r="A11" s="30" t="s">
        <v>41</v>
      </c>
      <c r="E11" s="31" t="s">
        <v>654</v>
      </c>
    </row>
    <row r="12" spans="1:5" ht="12.75">
      <c r="A12" t="s">
        <v>43</v>
      </c>
      <c r="E12" s="29" t="s">
        <v>581</v>
      </c>
    </row>
    <row r="13" spans="1:16" ht="12.75">
      <c r="A13" s="19" t="s">
        <v>35</v>
      </c>
      <c s="23" t="s">
        <v>14</v>
      </c>
      <c s="23" t="s">
        <v>655</v>
      </c>
      <c s="19" t="s">
        <v>37</v>
      </c>
      <c s="24" t="s">
        <v>656</v>
      </c>
      <c s="25" t="s">
        <v>237</v>
      </c>
      <c s="26">
        <v>1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657</v>
      </c>
    </row>
    <row r="15" spans="1:5" ht="12.75">
      <c r="A15" s="30" t="s">
        <v>41</v>
      </c>
      <c r="E15" s="31" t="s">
        <v>658</v>
      </c>
    </row>
    <row r="16" spans="1:5" ht="12.75">
      <c r="A16" t="s">
        <v>43</v>
      </c>
      <c r="E16" s="29" t="s">
        <v>659</v>
      </c>
    </row>
    <row r="17" spans="1:16" ht="12.75">
      <c r="A17" s="19" t="s">
        <v>35</v>
      </c>
      <c s="23" t="s">
        <v>12</v>
      </c>
      <c s="23" t="s">
        <v>660</v>
      </c>
      <c s="19" t="s">
        <v>37</v>
      </c>
      <c s="24" t="s">
        <v>656</v>
      </c>
      <c s="25" t="s">
        <v>237</v>
      </c>
      <c s="26">
        <v>1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76.5">
      <c r="A18" s="28" t="s">
        <v>40</v>
      </c>
      <c r="E18" s="29" t="s">
        <v>661</v>
      </c>
    </row>
    <row r="19" spans="1:5" ht="12.75">
      <c r="A19" s="30" t="s">
        <v>41</v>
      </c>
      <c r="E19" s="31" t="s">
        <v>662</v>
      </c>
    </row>
    <row r="20" spans="1:5" ht="12.75">
      <c r="A20" t="s">
        <v>43</v>
      </c>
      <c r="E20" s="29" t="s">
        <v>659</v>
      </c>
    </row>
    <row r="21" spans="1:16" ht="12.75">
      <c r="A21" s="19" t="s">
        <v>35</v>
      </c>
      <c s="23" t="s">
        <v>24</v>
      </c>
      <c s="23" t="s">
        <v>663</v>
      </c>
      <c s="19" t="s">
        <v>37</v>
      </c>
      <c s="24" t="s">
        <v>664</v>
      </c>
      <c s="25" t="s">
        <v>237</v>
      </c>
      <c s="26">
        <v>1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51">
      <c r="A22" s="28" t="s">
        <v>40</v>
      </c>
      <c r="E22" s="29" t="s">
        <v>665</v>
      </c>
    </row>
    <row r="23" spans="1:5" ht="25.5">
      <c r="A23" s="30" t="s">
        <v>41</v>
      </c>
      <c r="E23" s="31" t="s">
        <v>666</v>
      </c>
    </row>
    <row r="24" spans="1:5" ht="12.75">
      <c r="A24" t="s">
        <v>43</v>
      </c>
      <c r="E24" s="29" t="s">
        <v>659</v>
      </c>
    </row>
    <row r="25" spans="1:16" ht="12.75">
      <c r="A25" s="19" t="s">
        <v>35</v>
      </c>
      <c s="23" t="s">
        <v>26</v>
      </c>
      <c s="23" t="s">
        <v>667</v>
      </c>
      <c s="19" t="s">
        <v>37</v>
      </c>
      <c s="24" t="s">
        <v>668</v>
      </c>
      <c s="25" t="s">
        <v>237</v>
      </c>
      <c s="26">
        <v>1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51">
      <c r="A26" s="28" t="s">
        <v>40</v>
      </c>
      <c r="E26" s="29" t="s">
        <v>669</v>
      </c>
    </row>
    <row r="27" spans="1:5" ht="12.75">
      <c r="A27" s="30" t="s">
        <v>41</v>
      </c>
      <c r="E27" s="31" t="s">
        <v>670</v>
      </c>
    </row>
    <row r="28" spans="1:5" ht="12.75">
      <c r="A28" t="s">
        <v>43</v>
      </c>
      <c r="E28" s="29" t="s">
        <v>659</v>
      </c>
    </row>
    <row r="29" spans="1:16" ht="12.75">
      <c r="A29" s="19" t="s">
        <v>35</v>
      </c>
      <c s="23" t="s">
        <v>13</v>
      </c>
      <c s="23" t="s">
        <v>671</v>
      </c>
      <c s="19" t="s">
        <v>37</v>
      </c>
      <c s="24" t="s">
        <v>672</v>
      </c>
      <c s="25" t="s">
        <v>146</v>
      </c>
      <c s="26">
        <v>1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673</v>
      </c>
    </row>
    <row r="31" spans="1:5" ht="12.75">
      <c r="A31" s="30" t="s">
        <v>41</v>
      </c>
      <c r="E31" s="31" t="s">
        <v>674</v>
      </c>
    </row>
    <row r="32" spans="1:5" ht="12.75">
      <c r="A32" t="s">
        <v>43</v>
      </c>
      <c r="E32" s="29" t="s">
        <v>659</v>
      </c>
    </row>
    <row r="33" spans="1:16" ht="12.75">
      <c r="A33" s="19" t="s">
        <v>35</v>
      </c>
      <c s="23" t="s">
        <v>65</v>
      </c>
      <c s="23" t="s">
        <v>675</v>
      </c>
      <c s="19" t="s">
        <v>37</v>
      </c>
      <c s="24" t="s">
        <v>676</v>
      </c>
      <c s="25" t="s">
        <v>237</v>
      </c>
      <c s="26">
        <v>1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76.5">
      <c r="A34" s="28" t="s">
        <v>40</v>
      </c>
      <c r="E34" s="29" t="s">
        <v>677</v>
      </c>
    </row>
    <row r="35" spans="1:5" ht="12.75">
      <c r="A35" s="30" t="s">
        <v>41</v>
      </c>
      <c r="E35" s="31" t="s">
        <v>678</v>
      </c>
    </row>
    <row r="36" spans="1:5" ht="12.75">
      <c r="A36" t="s">
        <v>43</v>
      </c>
      <c r="E36" s="29" t="s">
        <v>659</v>
      </c>
    </row>
    <row r="37" spans="1:16" ht="12.75">
      <c r="A37" s="19" t="s">
        <v>35</v>
      </c>
      <c s="23" t="s">
        <v>70</v>
      </c>
      <c s="23" t="s">
        <v>679</v>
      </c>
      <c s="19" t="s">
        <v>37</v>
      </c>
      <c s="24" t="s">
        <v>680</v>
      </c>
      <c s="25" t="s">
        <v>237</v>
      </c>
      <c s="26">
        <v>1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38.25">
      <c r="A38" s="28" t="s">
        <v>40</v>
      </c>
      <c r="E38" s="29" t="s">
        <v>681</v>
      </c>
    </row>
    <row r="39" spans="1:5" ht="12.75">
      <c r="A39" s="30" t="s">
        <v>41</v>
      </c>
      <c r="E39" s="31" t="s">
        <v>682</v>
      </c>
    </row>
    <row r="40" spans="1:5" ht="12.75">
      <c r="A40" t="s">
        <v>43</v>
      </c>
      <c r="E40" s="29" t="s">
        <v>659</v>
      </c>
    </row>
    <row r="41" spans="1:16" ht="12.75">
      <c r="A41" s="19" t="s">
        <v>35</v>
      </c>
      <c s="23" t="s">
        <v>30</v>
      </c>
      <c s="23" t="s">
        <v>683</v>
      </c>
      <c s="19" t="s">
        <v>37</v>
      </c>
      <c s="24" t="s">
        <v>684</v>
      </c>
      <c s="25" t="s">
        <v>237</v>
      </c>
      <c s="26">
        <v>1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89.25">
      <c r="A42" s="28" t="s">
        <v>40</v>
      </c>
      <c r="E42" s="29" t="s">
        <v>685</v>
      </c>
    </row>
    <row r="43" spans="1:5" ht="12.75">
      <c r="A43" s="30" t="s">
        <v>41</v>
      </c>
      <c r="E43" s="31" t="s">
        <v>686</v>
      </c>
    </row>
    <row r="44" spans="1:5" ht="12.75">
      <c r="A44" t="s">
        <v>43</v>
      </c>
      <c r="E44" s="29" t="s">
        <v>659</v>
      </c>
    </row>
    <row r="45" spans="1:16" ht="12.75">
      <c r="A45" s="19" t="s">
        <v>35</v>
      </c>
      <c s="23" t="s">
        <v>32</v>
      </c>
      <c s="23" t="s">
        <v>687</v>
      </c>
      <c s="19" t="s">
        <v>37</v>
      </c>
      <c s="24" t="s">
        <v>688</v>
      </c>
      <c s="25" t="s">
        <v>237</v>
      </c>
      <c s="26">
        <v>1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38.25">
      <c r="A46" s="28" t="s">
        <v>40</v>
      </c>
      <c r="E46" s="29" t="s">
        <v>689</v>
      </c>
    </row>
    <row r="47" spans="1:5" ht="25.5">
      <c r="A47" s="30" t="s">
        <v>41</v>
      </c>
      <c r="E47" s="31" t="s">
        <v>690</v>
      </c>
    </row>
    <row r="48" spans="1:5" ht="51">
      <c r="A48" t="s">
        <v>43</v>
      </c>
      <c r="E48" s="29" t="s">
        <v>691</v>
      </c>
    </row>
    <row r="49" spans="1:16" ht="12.75">
      <c r="A49" s="19" t="s">
        <v>35</v>
      </c>
      <c s="23" t="s">
        <v>84</v>
      </c>
      <c s="23" t="s">
        <v>692</v>
      </c>
      <c s="19" t="s">
        <v>37</v>
      </c>
      <c s="24" t="s">
        <v>693</v>
      </c>
      <c s="25" t="s">
        <v>237</v>
      </c>
      <c s="26">
        <v>1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114.75">
      <c r="A50" s="28" t="s">
        <v>40</v>
      </c>
      <c r="E50" s="29" t="s">
        <v>694</v>
      </c>
    </row>
    <row r="51" spans="1:5" ht="12.75">
      <c r="A51" s="30" t="s">
        <v>41</v>
      </c>
      <c r="E51" s="31" t="s">
        <v>682</v>
      </c>
    </row>
    <row r="52" spans="1:5" ht="51">
      <c r="A52" t="s">
        <v>43</v>
      </c>
      <c r="E52" s="29" t="s">
        <v>691</v>
      </c>
    </row>
    <row r="53" spans="1:16" ht="12.75">
      <c r="A53" s="19" t="s">
        <v>35</v>
      </c>
      <c s="23" t="s">
        <v>90</v>
      </c>
      <c s="23" t="s">
        <v>695</v>
      </c>
      <c s="19" t="s">
        <v>37</v>
      </c>
      <c s="24" t="s">
        <v>696</v>
      </c>
      <c s="25" t="s">
        <v>237</v>
      </c>
      <c s="26">
        <v>1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40</v>
      </c>
      <c r="E54" s="29" t="s">
        <v>697</v>
      </c>
    </row>
    <row r="55" spans="1:5" ht="25.5">
      <c r="A55" s="30" t="s">
        <v>41</v>
      </c>
      <c r="E55" s="31" t="s">
        <v>698</v>
      </c>
    </row>
    <row r="56" spans="1:5" ht="51">
      <c r="A56" t="s">
        <v>43</v>
      </c>
      <c r="E56" s="29" t="s">
        <v>691</v>
      </c>
    </row>
    <row r="57" spans="1:16" ht="25.5">
      <c r="A57" s="19" t="s">
        <v>35</v>
      </c>
      <c s="23" t="s">
        <v>96</v>
      </c>
      <c s="23" t="s">
        <v>699</v>
      </c>
      <c s="19" t="s">
        <v>37</v>
      </c>
      <c s="24" t="s">
        <v>700</v>
      </c>
      <c s="25" t="s">
        <v>237</v>
      </c>
      <c s="26">
        <v>1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89.25">
      <c r="A58" s="28" t="s">
        <v>40</v>
      </c>
      <c r="E58" s="29" t="s">
        <v>701</v>
      </c>
    </row>
    <row r="59" spans="1:5" ht="12.75">
      <c r="A59" s="30" t="s">
        <v>41</v>
      </c>
      <c r="E59" s="31" t="s">
        <v>702</v>
      </c>
    </row>
    <row r="60" spans="1:5" ht="12.75">
      <c r="A60" t="s">
        <v>43</v>
      </c>
      <c r="E60" s="29" t="s">
        <v>659</v>
      </c>
    </row>
    <row r="61" spans="1:16" ht="12.75">
      <c r="A61" s="19" t="s">
        <v>35</v>
      </c>
      <c s="23" t="s">
        <v>100</v>
      </c>
      <c s="23" t="s">
        <v>703</v>
      </c>
      <c s="19" t="s">
        <v>37</v>
      </c>
      <c s="24" t="s">
        <v>704</v>
      </c>
      <c s="25" t="s">
        <v>146</v>
      </c>
      <c s="26">
        <v>1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705</v>
      </c>
    </row>
    <row r="63" spans="1:5" ht="12.75">
      <c r="A63" s="30" t="s">
        <v>41</v>
      </c>
      <c r="E63" s="31" t="s">
        <v>706</v>
      </c>
    </row>
    <row r="64" spans="1:5" ht="51">
      <c r="A64" t="s">
        <v>43</v>
      </c>
      <c r="E64" s="29" t="s">
        <v>707</v>
      </c>
    </row>
    <row r="65" spans="1:16" ht="12.75">
      <c r="A65" s="19" t="s">
        <v>35</v>
      </c>
      <c s="23" t="s">
        <v>104</v>
      </c>
      <c s="23" t="s">
        <v>708</v>
      </c>
      <c s="19" t="s">
        <v>37</v>
      </c>
      <c s="24" t="s">
        <v>709</v>
      </c>
      <c s="25" t="s">
        <v>302</v>
      </c>
      <c s="26">
        <v>8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710</v>
      </c>
    </row>
    <row r="67" spans="1:5" ht="12.75">
      <c r="A67" s="30" t="s">
        <v>41</v>
      </c>
      <c r="E67" s="31" t="s">
        <v>711</v>
      </c>
    </row>
    <row r="68" spans="1:5" ht="25.5">
      <c r="A68" t="s">
        <v>43</v>
      </c>
      <c r="E68" s="29" t="s">
        <v>712</v>
      </c>
    </row>
    <row r="69" spans="1:16" ht="12.75">
      <c r="A69" s="19" t="s">
        <v>35</v>
      </c>
      <c s="23" t="s">
        <v>109</v>
      </c>
      <c s="23" t="s">
        <v>713</v>
      </c>
      <c s="19" t="s">
        <v>37</v>
      </c>
      <c s="24" t="s">
        <v>714</v>
      </c>
      <c s="25" t="s">
        <v>146</v>
      </c>
      <c s="26">
        <v>2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38.25">
      <c r="A70" s="28" t="s">
        <v>40</v>
      </c>
      <c r="E70" s="29" t="s">
        <v>715</v>
      </c>
    </row>
    <row r="71" spans="1:5" ht="25.5">
      <c r="A71" s="30" t="s">
        <v>41</v>
      </c>
      <c r="E71" s="31" t="s">
        <v>716</v>
      </c>
    </row>
    <row r="72" spans="1:5" ht="63.75">
      <c r="A72" t="s">
        <v>43</v>
      </c>
      <c r="E72" s="29" t="s">
        <v>717</v>
      </c>
    </row>
    <row r="73" spans="1:16" ht="25.5">
      <c r="A73" s="19" t="s">
        <v>35</v>
      </c>
      <c s="23" t="s">
        <v>114</v>
      </c>
      <c s="23" t="s">
        <v>718</v>
      </c>
      <c s="19" t="s">
        <v>37</v>
      </c>
      <c s="24" t="s">
        <v>719</v>
      </c>
      <c s="25" t="s">
        <v>237</v>
      </c>
      <c s="26">
        <v>1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38.25">
      <c r="A74" s="28" t="s">
        <v>40</v>
      </c>
      <c r="E74" s="29" t="s">
        <v>720</v>
      </c>
    </row>
    <row r="75" spans="1:5" ht="25.5">
      <c r="A75" s="30" t="s">
        <v>41</v>
      </c>
      <c r="E75" s="31" t="s">
        <v>721</v>
      </c>
    </row>
    <row r="76" spans="1:5" ht="38.25">
      <c r="A76" t="s">
        <v>43</v>
      </c>
      <c r="E76" s="29" t="s">
        <v>722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723</v>
      </c>
      <c s="36">
        <f>0+I8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723</v>
      </c>
      <c s="5"/>
      <c s="14" t="s">
        <v>724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70</v>
      </c>
      <c s="15"/>
      <c s="21" t="s">
        <v>137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25.5">
      <c r="A9" s="19" t="s">
        <v>35</v>
      </c>
      <c s="23" t="s">
        <v>20</v>
      </c>
      <c s="23" t="s">
        <v>725</v>
      </c>
      <c s="19" t="s">
        <v>37</v>
      </c>
      <c s="24" t="s">
        <v>726</v>
      </c>
      <c s="25" t="s">
        <v>56</v>
      </c>
      <c s="26">
        <v>9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25.5">
      <c r="A10" s="28" t="s">
        <v>40</v>
      </c>
      <c r="E10" s="29" t="s">
        <v>726</v>
      </c>
    </row>
    <row r="11" spans="1:5" ht="38.25">
      <c r="A11" s="30" t="s">
        <v>41</v>
      </c>
      <c r="E11" s="31" t="s">
        <v>727</v>
      </c>
    </row>
    <row r="12" spans="1:5" ht="89.25">
      <c r="A12" t="s">
        <v>43</v>
      </c>
      <c r="E12" s="29" t="s">
        <v>728</v>
      </c>
    </row>
    <row r="13" spans="1:16" ht="12.75">
      <c r="A13" s="19" t="s">
        <v>35</v>
      </c>
      <c s="23" t="s">
        <v>14</v>
      </c>
      <c s="23" t="s">
        <v>729</v>
      </c>
      <c s="19" t="s">
        <v>37</v>
      </c>
      <c s="24" t="s">
        <v>730</v>
      </c>
      <c s="25" t="s">
        <v>56</v>
      </c>
      <c s="26">
        <v>9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12.75">
      <c r="A14" s="28" t="s">
        <v>40</v>
      </c>
      <c r="E14" s="29" t="s">
        <v>730</v>
      </c>
    </row>
    <row r="15" spans="1:5" ht="38.25">
      <c r="A15" s="30" t="s">
        <v>41</v>
      </c>
      <c r="E15" s="31" t="s">
        <v>731</v>
      </c>
    </row>
    <row r="16" spans="1:5" ht="191.25">
      <c r="A16" t="s">
        <v>43</v>
      </c>
      <c r="E16" s="29" t="s">
        <v>732</v>
      </c>
    </row>
    <row r="17" spans="1:16" ht="12.75">
      <c r="A17" s="19" t="s">
        <v>35</v>
      </c>
      <c s="23" t="s">
        <v>12</v>
      </c>
      <c s="23" t="s">
        <v>733</v>
      </c>
      <c s="19" t="s">
        <v>37</v>
      </c>
      <c s="24" t="s">
        <v>734</v>
      </c>
      <c s="25" t="s">
        <v>51</v>
      </c>
      <c s="26">
        <v>3.6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12.75">
      <c r="A18" s="28" t="s">
        <v>40</v>
      </c>
      <c r="E18" s="29" t="s">
        <v>734</v>
      </c>
    </row>
    <row r="19" spans="1:5" ht="38.25">
      <c r="A19" s="30" t="s">
        <v>41</v>
      </c>
      <c r="E19" s="31" t="s">
        <v>735</v>
      </c>
    </row>
    <row r="20" spans="1:5" ht="267.75">
      <c r="A20" t="s">
        <v>43</v>
      </c>
      <c r="E20" s="29" t="s">
        <v>418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