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Server-prs\obchod\Obchodní 2023\VZ 2023\010 ZAV Běloves\A ZD\"/>
    </mc:Choice>
  </mc:AlternateContent>
  <xr:revisionPtr revIDLastSave="0" documentId="13_ncr:1_{8C7F8588-9355-4004-8A5E-DBB5289CE810}" xr6:coauthVersionLast="46" xr6:coauthVersionMax="46" xr10:uidLastSave="{00000000-0000-0000-0000-000000000000}"/>
  <bookViews>
    <workbookView xWindow="-108" yWindow="-108" windowWidth="23256" windowHeight="12576" activeTab="5" xr2:uid="{00000000-000D-0000-FFFF-FFFF00000000}"/>
  </bookViews>
  <sheets>
    <sheet name="Rekapitulace" sheetId="7" r:id="rId1"/>
    <sheet name="SO 000" sheetId="8" r:id="rId2"/>
    <sheet name="SO 001" sheetId="2" r:id="rId3"/>
    <sheet name="SO 010" sheetId="6" r:id="rId4"/>
    <sheet name="Př_SO 001" sheetId="11" r:id="rId5"/>
    <sheet name="Výkaz čerpání" sheetId="12" r:id="rId6"/>
  </sheets>
  <definedNames>
    <definedName name="_xlnm.Print_Area" localSheetId="4">'Př_SO 001'!$A$1:$G$53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56" i="12" l="1"/>
  <c r="AO56" i="12" s="1"/>
  <c r="AM55" i="12"/>
  <c r="AO55" i="12" s="1"/>
  <c r="AQ55" i="12" s="1"/>
  <c r="AR55" i="12" s="1"/>
  <c r="AM54" i="12"/>
  <c r="AO54" i="12" s="1"/>
  <c r="AM53" i="12"/>
  <c r="AO53" i="12" s="1"/>
  <c r="AM52" i="12"/>
  <c r="AO52" i="12" s="1"/>
  <c r="AN51" i="12"/>
  <c r="AM51" i="12"/>
  <c r="AO51" i="12" s="1"/>
  <c r="AQ51" i="12" s="1"/>
  <c r="AR51" i="12" s="1"/>
  <c r="AM50" i="12"/>
  <c r="AO50" i="12" s="1"/>
  <c r="AN45" i="12"/>
  <c r="AM45" i="12"/>
  <c r="AO45" i="12" s="1"/>
  <c r="AM44" i="12"/>
  <c r="AO44" i="12" s="1"/>
  <c r="AM43" i="12"/>
  <c r="AN43" i="12" s="1"/>
  <c r="AM42" i="12"/>
  <c r="AN42" i="12" s="1"/>
  <c r="AM41" i="12"/>
  <c r="AO41" i="12" s="1"/>
  <c r="AM40" i="12"/>
  <c r="AO40" i="12" s="1"/>
  <c r="AM39" i="12"/>
  <c r="AN39" i="12" s="1"/>
  <c r="AM38" i="12"/>
  <c r="AN38" i="12" s="1"/>
  <c r="AM37" i="12"/>
  <c r="AO37" i="12" s="1"/>
  <c r="AM36" i="12"/>
  <c r="AO36" i="12" s="1"/>
  <c r="AM31" i="12"/>
  <c r="AO31" i="12" s="1"/>
  <c r="AM30" i="12"/>
  <c r="AO30" i="12" s="1"/>
  <c r="AM29" i="12"/>
  <c r="AO29" i="12" s="1"/>
  <c r="AO28" i="12"/>
  <c r="AQ28" i="12" s="1"/>
  <c r="AR28" i="12" s="1"/>
  <c r="AN28" i="12"/>
  <c r="AM28" i="12"/>
  <c r="AM27" i="12"/>
  <c r="AO27" i="12" s="1"/>
  <c r="AM26" i="12"/>
  <c r="AO26" i="12" s="1"/>
  <c r="AM25" i="12"/>
  <c r="AO25" i="12" s="1"/>
  <c r="AO24" i="12"/>
  <c r="AQ24" i="12" s="1"/>
  <c r="AR24" i="12" s="1"/>
  <c r="AM24" i="12"/>
  <c r="AN24" i="12" s="1"/>
  <c r="AM23" i="12"/>
  <c r="AO23" i="12" s="1"/>
  <c r="AM22" i="12"/>
  <c r="AO22" i="12" s="1"/>
  <c r="AM21" i="12"/>
  <c r="AO21" i="12" s="1"/>
  <c r="AO20" i="12"/>
  <c r="AQ20" i="12" s="1"/>
  <c r="AR20" i="12" s="1"/>
  <c r="AN20" i="12"/>
  <c r="AM20" i="12"/>
  <c r="AM19" i="12"/>
  <c r="AO19" i="12" s="1"/>
  <c r="AM18" i="12"/>
  <c r="AO18" i="12" s="1"/>
  <c r="AM17" i="12"/>
  <c r="AO17" i="12" s="1"/>
  <c r="AM16" i="12"/>
  <c r="AN16" i="12" s="1"/>
  <c r="AM15" i="12"/>
  <c r="AO15" i="12" s="1"/>
  <c r="AM14" i="12"/>
  <c r="AO14" i="12" s="1"/>
  <c r="AM13" i="12"/>
  <c r="AO13" i="12" s="1"/>
  <c r="AM12" i="12"/>
  <c r="AO12" i="12" s="1"/>
  <c r="AQ12" i="12" s="1"/>
  <c r="AR12" i="12" s="1"/>
  <c r="AM11" i="12"/>
  <c r="AO11" i="12" s="1"/>
  <c r="AM10" i="12"/>
  <c r="AO10" i="12" s="1"/>
  <c r="AN9" i="12"/>
  <c r="AM9" i="12"/>
  <c r="AO9" i="12" s="1"/>
  <c r="AM8" i="12"/>
  <c r="AO8" i="12" s="1"/>
  <c r="AQ8" i="12" s="1"/>
  <c r="AR8" i="12" s="1"/>
  <c r="AM7" i="12"/>
  <c r="AO7" i="12" s="1"/>
  <c r="G44" i="11"/>
  <c r="G43" i="11"/>
  <c r="G42" i="11"/>
  <c r="G41" i="11"/>
  <c r="G40" i="11"/>
  <c r="G39" i="11"/>
  <c r="G38" i="11"/>
  <c r="G33" i="11"/>
  <c r="G32" i="11"/>
  <c r="G31" i="11"/>
  <c r="G30" i="11"/>
  <c r="G29" i="11"/>
  <c r="G28" i="11"/>
  <c r="G27" i="11"/>
  <c r="G25" i="11"/>
  <c r="G24" i="11"/>
  <c r="G19" i="11"/>
  <c r="G18" i="11"/>
  <c r="G17" i="11"/>
  <c r="G16" i="11"/>
  <c r="G15" i="11"/>
  <c r="G14" i="11"/>
  <c r="G13" i="11"/>
  <c r="G12" i="11"/>
  <c r="G11" i="11"/>
  <c r="G10" i="11"/>
  <c r="G9" i="11"/>
  <c r="G7" i="11"/>
  <c r="AN40" i="12" l="1"/>
  <c r="AN29" i="12"/>
  <c r="G45" i="11"/>
  <c r="G50" i="11" s="1"/>
  <c r="AN12" i="12"/>
  <c r="AO16" i="12"/>
  <c r="AQ16" i="12" s="1"/>
  <c r="AR16" i="12" s="1"/>
  <c r="AN25" i="12"/>
  <c r="AO39" i="12"/>
  <c r="AP39" i="12" s="1"/>
  <c r="G34" i="11"/>
  <c r="G49" i="11" s="1"/>
  <c r="AN8" i="12"/>
  <c r="AN21" i="12"/>
  <c r="AN44" i="12"/>
  <c r="AN52" i="12"/>
  <c r="AN17" i="12"/>
  <c r="AN13" i="12"/>
  <c r="AN36" i="12"/>
  <c r="AN41" i="12"/>
  <c r="AO43" i="12"/>
  <c r="AP43" i="12" s="1"/>
  <c r="G20" i="11"/>
  <c r="G48" i="11" s="1"/>
  <c r="AN37" i="12"/>
  <c r="AN55" i="12"/>
  <c r="AN56" i="12"/>
  <c r="AQ17" i="12"/>
  <c r="AR17" i="12" s="1"/>
  <c r="AP17" i="12"/>
  <c r="AQ26" i="12"/>
  <c r="AR26" i="12" s="1"/>
  <c r="AP26" i="12"/>
  <c r="AQ31" i="12"/>
  <c r="AR31" i="12" s="1"/>
  <c r="AP31" i="12"/>
  <c r="AP40" i="12"/>
  <c r="AQ40" i="12"/>
  <c r="AR40" i="12" s="1"/>
  <c r="AQ13" i="12"/>
  <c r="AR13" i="12" s="1"/>
  <c r="AP13" i="12"/>
  <c r="AQ18" i="12"/>
  <c r="AR18" i="12" s="1"/>
  <c r="AP18" i="12"/>
  <c r="AQ41" i="12"/>
  <c r="AR41" i="12" s="1"/>
  <c r="AP41" i="12"/>
  <c r="AQ54" i="12"/>
  <c r="AR54" i="12" s="1"/>
  <c r="AP54" i="12"/>
  <c r="AQ27" i="12"/>
  <c r="AR27" i="12" s="1"/>
  <c r="AP27" i="12"/>
  <c r="AQ53" i="12"/>
  <c r="AR53" i="12" s="1"/>
  <c r="AP53" i="12"/>
  <c r="AQ9" i="12"/>
  <c r="AR9" i="12" s="1"/>
  <c r="AP9" i="12"/>
  <c r="AQ23" i="12"/>
  <c r="AR23" i="12" s="1"/>
  <c r="AP23" i="12"/>
  <c r="AQ14" i="12"/>
  <c r="AR14" i="12" s="1"/>
  <c r="AP14" i="12"/>
  <c r="AQ19" i="12"/>
  <c r="AR19" i="12" s="1"/>
  <c r="AP19" i="12"/>
  <c r="AQ37" i="12"/>
  <c r="AR37" i="12" s="1"/>
  <c r="AP37" i="12"/>
  <c r="AQ50" i="12"/>
  <c r="AR50" i="12" s="1"/>
  <c r="AP50" i="12"/>
  <c r="AQ10" i="12"/>
  <c r="AR10" i="12" s="1"/>
  <c r="AP10" i="12"/>
  <c r="AQ15" i="12"/>
  <c r="AR15" i="12" s="1"/>
  <c r="AP15" i="12"/>
  <c r="AQ36" i="12"/>
  <c r="AR36" i="12" s="1"/>
  <c r="AP36" i="12"/>
  <c r="AQ45" i="12"/>
  <c r="AR45" i="12" s="1"/>
  <c r="AP45" i="12"/>
  <c r="AQ11" i="12"/>
  <c r="AR11" i="12" s="1"/>
  <c r="AP11" i="12"/>
  <c r="AQ29" i="12"/>
  <c r="AR29" i="12" s="1"/>
  <c r="AP29" i="12"/>
  <c r="AQ7" i="12"/>
  <c r="AR7" i="12" s="1"/>
  <c r="AP7" i="12"/>
  <c r="AQ25" i="12"/>
  <c r="AR25" i="12" s="1"/>
  <c r="AP25" i="12"/>
  <c r="AQ56" i="12"/>
  <c r="AR56" i="12" s="1"/>
  <c r="AP56" i="12"/>
  <c r="AQ22" i="12"/>
  <c r="AR22" i="12" s="1"/>
  <c r="AP22" i="12"/>
  <c r="AQ21" i="12"/>
  <c r="AR21" i="12" s="1"/>
  <c r="AP21" i="12"/>
  <c r="AQ30" i="12"/>
  <c r="AR30" i="12" s="1"/>
  <c r="AP30" i="12"/>
  <c r="AP44" i="12"/>
  <c r="AQ44" i="12"/>
  <c r="AR44" i="12" s="1"/>
  <c r="AQ52" i="12"/>
  <c r="AR52" i="12" s="1"/>
  <c r="AP52" i="12"/>
  <c r="AO38" i="12"/>
  <c r="AO42" i="12"/>
  <c r="AQ43" i="12"/>
  <c r="AR43" i="12" s="1"/>
  <c r="AN7" i="12"/>
  <c r="AP8" i="12"/>
  <c r="AN11" i="12"/>
  <c r="AP12" i="12"/>
  <c r="AN15" i="12"/>
  <c r="AP16" i="12"/>
  <c r="AN19" i="12"/>
  <c r="AP20" i="12"/>
  <c r="AN23" i="12"/>
  <c r="AP24" i="12"/>
  <c r="AN27" i="12"/>
  <c r="AP28" i="12"/>
  <c r="AN31" i="12"/>
  <c r="AN50" i="12"/>
  <c r="AP51" i="12"/>
  <c r="AN54" i="12"/>
  <c r="AP55" i="12"/>
  <c r="AN10" i="12"/>
  <c r="AN14" i="12"/>
  <c r="AN18" i="12"/>
  <c r="AN22" i="12"/>
  <c r="AN26" i="12"/>
  <c r="AN30" i="12"/>
  <c r="AN53" i="12"/>
  <c r="I30" i="8"/>
  <c r="N30" i="8" s="1"/>
  <c r="I22" i="8"/>
  <c r="N22" i="8" s="1"/>
  <c r="AN46" i="12" l="1"/>
  <c r="AN61" i="12" s="1"/>
  <c r="G51" i="11"/>
  <c r="G52" i="11" s="1"/>
  <c r="AN32" i="12"/>
  <c r="AN60" i="12" s="1"/>
  <c r="AQ39" i="12"/>
  <c r="AR39" i="12" s="1"/>
  <c r="AR32" i="12"/>
  <c r="AR60" i="12" s="1"/>
  <c r="AR57" i="12"/>
  <c r="AR62" i="12" s="1"/>
  <c r="AQ38" i="12"/>
  <c r="AR38" i="12" s="1"/>
  <c r="AP38" i="12"/>
  <c r="AP32" i="12"/>
  <c r="AP60" i="12" s="1"/>
  <c r="AP42" i="12"/>
  <c r="AQ42" i="12"/>
  <c r="AR42" i="12" s="1"/>
  <c r="AN57" i="12"/>
  <c r="AN62" i="12" s="1"/>
  <c r="AP57" i="12"/>
  <c r="AP62" i="12" s="1"/>
  <c r="I38" i="6"/>
  <c r="M38" i="6" s="1"/>
  <c r="AN63" i="12" l="1"/>
  <c r="AN65" i="12" s="1"/>
  <c r="G53" i="11"/>
  <c r="AP46" i="12"/>
  <c r="AP61" i="12" s="1"/>
  <c r="AP63" i="12" s="1"/>
  <c r="AR46" i="12"/>
  <c r="AR61" i="12" s="1"/>
  <c r="AR63" i="12" s="1"/>
  <c r="I63" i="2"/>
  <c r="M63" i="2" s="1"/>
  <c r="I59" i="2"/>
  <c r="M59" i="2" s="1"/>
  <c r="I55" i="2"/>
  <c r="M55" i="2" s="1"/>
  <c r="I51" i="2"/>
  <c r="M51" i="2" s="1"/>
  <c r="I47" i="2"/>
  <c r="M47" i="2" s="1"/>
  <c r="I43" i="2"/>
  <c r="M43" i="2" s="1"/>
  <c r="I39" i="2"/>
  <c r="M39" i="2" s="1"/>
  <c r="I35" i="2"/>
  <c r="M35" i="2" s="1"/>
  <c r="P34" i="2"/>
  <c r="M34" i="2" s="1"/>
  <c r="O34" i="2"/>
  <c r="D11" i="7"/>
  <c r="E11" i="7" s="1"/>
  <c r="I34" i="8"/>
  <c r="M34" i="8" s="1"/>
  <c r="I26" i="8"/>
  <c r="M26" i="8" s="1"/>
  <c r="I18" i="8"/>
  <c r="M18" i="8" s="1"/>
  <c r="I14" i="8"/>
  <c r="M14" i="8" s="1"/>
  <c r="I10" i="8"/>
  <c r="M10" i="8" s="1"/>
  <c r="C6" i="7"/>
  <c r="D10" i="7"/>
  <c r="E10" i="7" s="1"/>
  <c r="D12" i="7"/>
  <c r="E12" i="7" s="1"/>
  <c r="I34" i="6"/>
  <c r="M34" i="6" s="1"/>
  <c r="I30" i="6"/>
  <c r="M30" i="6" s="1"/>
  <c r="I26" i="6"/>
  <c r="M26" i="6" s="1"/>
  <c r="I22" i="6"/>
  <c r="M22" i="6" s="1"/>
  <c r="I18" i="6"/>
  <c r="M18" i="6" s="1"/>
  <c r="I14" i="6"/>
  <c r="I10" i="6"/>
  <c r="AN64" i="12" l="1"/>
  <c r="AR65" i="12"/>
  <c r="AR64" i="12"/>
  <c r="AP65" i="12"/>
  <c r="AP64" i="12"/>
  <c r="M10" i="6"/>
  <c r="I9" i="6"/>
  <c r="I34" i="2"/>
  <c r="C7" i="7"/>
  <c r="P9" i="8"/>
  <c r="M9" i="8" s="1"/>
  <c r="M2" i="8" s="1"/>
  <c r="O9" i="8"/>
  <c r="I9" i="8"/>
  <c r="O9" i="6"/>
  <c r="M14" i="6"/>
  <c r="P9" i="6" s="1"/>
  <c r="M9" i="6" s="1"/>
  <c r="I18" i="2"/>
  <c r="M18" i="2" s="1"/>
  <c r="I14" i="2"/>
  <c r="M14" i="2" s="1"/>
  <c r="I30" i="2"/>
  <c r="M30" i="2" s="1"/>
  <c r="I26" i="2"/>
  <c r="M26" i="2" s="1"/>
  <c r="I22" i="2"/>
  <c r="M22" i="2" s="1"/>
  <c r="I10" i="2"/>
  <c r="I9" i="2" l="1"/>
  <c r="M10" i="2"/>
  <c r="M2" i="6"/>
  <c r="O9" i="2"/>
  <c r="P9" i="2" l="1"/>
  <c r="M9" i="2" s="1"/>
  <c r="M2" i="2" s="1"/>
</calcChain>
</file>

<file path=xl/sharedStrings.xml><?xml version="1.0" encoding="utf-8"?>
<sst xmlns="http://schemas.openxmlformats.org/spreadsheetml/2006/main" count="752" uniqueCount="238">
  <si>
    <t>ASPE10</t>
  </si>
  <si>
    <t>3</t>
  </si>
  <si>
    <t>Soupis prací objektu</t>
  </si>
  <si>
    <t>S</t>
  </si>
  <si>
    <t xml:space="preserve">Stavba: </t>
  </si>
  <si>
    <t>0,00</t>
  </si>
  <si>
    <t>2</t>
  </si>
  <si>
    <t>O</t>
  </si>
  <si>
    <t>Objekt:</t>
  </si>
  <si>
    <t>15,00</t>
  </si>
  <si>
    <t>O1</t>
  </si>
  <si>
    <t>Rozpočet:</t>
  </si>
  <si>
    <t>21,00</t>
  </si>
  <si>
    <t>Typ</t>
  </si>
  <si>
    <t>Poř. číslo</t>
  </si>
  <si>
    <t>Kód položky</t>
  </si>
  <si>
    <t>Varianta</t>
  </si>
  <si>
    <t>Název položky</t>
  </si>
  <si>
    <t>MJ</t>
  </si>
  <si>
    <t>Množství</t>
  </si>
  <si>
    <t>Jednotková cena</t>
  </si>
  <si>
    <t>Jednotková</t>
  </si>
  <si>
    <t>Celkem</t>
  </si>
  <si>
    <t>0</t>
  </si>
  <si>
    <t>1</t>
  </si>
  <si>
    <t>4</t>
  </si>
  <si>
    <t>5</t>
  </si>
  <si>
    <t>6</t>
  </si>
  <si>
    <t>9</t>
  </si>
  <si>
    <t>10</t>
  </si>
  <si>
    <t>SD</t>
  </si>
  <si>
    <t>Všeobecné konstrukce a práce</t>
  </si>
  <si>
    <t>P</t>
  </si>
  <si>
    <t/>
  </si>
  <si>
    <t>PP</t>
  </si>
  <si>
    <t>VV</t>
  </si>
  <si>
    <t>TS</t>
  </si>
  <si>
    <t>02310</t>
  </si>
  <si>
    <t>A</t>
  </si>
  <si>
    <t>SLUŽBY PRO OBJEDNATELE - DOPRAVNÍ PROSTŘEDKY</t>
  </si>
  <si>
    <t>zahrnuje náklady na pořízení, provozování, udržování a likvidaci objednatelem požadovaného zařízení</t>
  </si>
  <si>
    <t>02720</t>
  </si>
  <si>
    <t>POMOC PRÁCE ZŘÍZ NEBO ZAJIŠŤ REGULACI A OCHRANU DOPRAVY</t>
  </si>
  <si>
    <t>KPL</t>
  </si>
  <si>
    <t>1kpl=1,000 [A]</t>
  </si>
  <si>
    <t>zahrnuje veškeré náklady spojené s objednatelem požadovanými zařízeními</t>
  </si>
  <si>
    <t>02730</t>
  </si>
  <si>
    <t>POMOC PRÁCE ZŘÍZ NEBO ZAJIŠŤ OCHRANU INŽENÝRSKÝCH SÍTÍ</t>
  </si>
  <si>
    <t>029113</t>
  </si>
  <si>
    <t>OSTATNÍ POŽADAVKY - GEODETICKÉ ZAMĚŘENÍ - CELKY</t>
  </si>
  <si>
    <t>KUS</t>
  </si>
  <si>
    <t>1=1,000 [A]</t>
  </si>
  <si>
    <t>zahrnuje veškeré náklady spojené s objednatelem požadovanými pracemi</t>
  </si>
  <si>
    <t>B</t>
  </si>
  <si>
    <t>02950</t>
  </si>
  <si>
    <t>Zemní práce</t>
  </si>
  <si>
    <t>M2</t>
  </si>
  <si>
    <t>11120</t>
  </si>
  <si>
    <t>ODSTRANĚNÍ KŘOVIN</t>
  </si>
  <si>
    <t>odstranění křovin a stromů do průměru 100 mm  
doprava dřevin bez ohledu na vzdálenost  
spálení na hromadách nebo štěpkování</t>
  </si>
  <si>
    <t>11201</t>
  </si>
  <si>
    <t>KÁCENÍ STROMŮ D KMENE DO 0,5M S ODSTRANĚNÍM PAŘEZŮ</t>
  </si>
  <si>
    <t>11202</t>
  </si>
  <si>
    <t>KÁCENÍ STROMŮ D KMENE DO 0,9M S ODSTRANĚNÍM PAŘEZŮ</t>
  </si>
  <si>
    <t>11204</t>
  </si>
  <si>
    <t>KÁCENÍ STROMŮ D KMENE DO 0,3M S ODSTRANĚNÍM PAŘEZŮ</t>
  </si>
  <si>
    <t>11221</t>
  </si>
  <si>
    <t>ODSTRANĚNÍ PAŘEZŮ D DO 0,5M</t>
  </si>
  <si>
    <t>11222</t>
  </si>
  <si>
    <t>ODSTRANĚNÍ PAŘEZŮ D DO 0,9M</t>
  </si>
  <si>
    <t>12110</t>
  </si>
  <si>
    <t>SEJMUTÍ ORNICE NEBO LESNÍ PŮDY</t>
  </si>
  <si>
    <t>M3</t>
  </si>
  <si>
    <t>položka zahrnuje sejmutí ornice bez ohledu na tloušťku vrstvy a její vodorovnou dopravu nezahrnuje uložení na trvalou skládku</t>
  </si>
  <si>
    <t>položka zahrnuje sejmutí ornice bez ohledu na tloušťku vrstvy a její vodorovnou dopravu  
nezahrnuje uložení na trvalou skládku</t>
  </si>
  <si>
    <t>C</t>
  </si>
  <si>
    <t>12573</t>
  </si>
  <si>
    <t>VYKOPÁVKY ZE ZEMNÍKŮ A SKLÁDEK TŘ. I</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</si>
  <si>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</si>
  <si>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13173</t>
  </si>
  <si>
    <t>HLOUBENÍ JAM ZAPAŽ I NEPAŽ TŘ. I</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</si>
  <si>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</si>
  <si>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</si>
  <si>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</si>
  <si>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</si>
  <si>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</si>
  <si>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</si>
  <si>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</si>
  <si>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17421</t>
  </si>
  <si>
    <t>ZÁSYP JAM A RÝH ZEMINOU BEZ ZHUTNĚNÍ</t>
  </si>
  <si>
    <t>položka zahrnuje:  
- kompletní provedení zemní konstrukce vč. výběru vhodného materiálu  
- úprava  ukládaného  materiálu  vlhčením,  tříděním,  promícháním  nebo  vysoušením,  příp. jiné úpravy za účelem zlepšení jeho  mech. vlastností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</si>
  <si>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18230</t>
  </si>
  <si>
    <t>ROZPROSTŘENÍ ORNICE V ROVINĚ</t>
  </si>
  <si>
    <t>položka zahrnuje:  
nutné přemístění ornice z dočasných skládek vzdálených do 50m  
rozprostření ornice v předepsané tloušťce v rovině a ve svahu do 1:5</t>
  </si>
  <si>
    <t>M</t>
  </si>
  <si>
    <t>SO 001</t>
  </si>
  <si>
    <t>Přeložka silnice II/303 Běloves - Velké Poříčí</t>
  </si>
  <si>
    <t>Firma: ÚS KHK</t>
  </si>
  <si>
    <t>VŠEOBECNÉ A PŘEDBĚŽNÉ POLOŽKY</t>
  </si>
  <si>
    <t>PRŮZKUMNÉ PRÁCE ARCHEOLOGICKÉ NA POVRCHU</t>
  </si>
  <si>
    <t>02821A</t>
  </si>
  <si>
    <t>02821B</t>
  </si>
  <si>
    <t>02821C</t>
  </si>
  <si>
    <t>PŘEVEDENÍ VODY POTRUBÍM DN 600 NEBO ŽLABY R.O. DO 2,0M</t>
  </si>
  <si>
    <t>Položka převedení vody na povrchu zahrnuje zřízení, udržování a odstranění příslušného zařízení. Převedení vody se uvádí buď průměrem potrubí (DN) nebo délkou rozvinutého obvodu žlabu (r.o.).</t>
  </si>
  <si>
    <t>03100</t>
  </si>
  <si>
    <t>ZAŘÍZENÍ STAVENIŠTĚ - ZŘÍZENÍ, PROVOZ, DEMONTÁŽ</t>
  </si>
  <si>
    <t>zahrnuje objednatelem povolené náklady na pořízení (event. pronájem), provozování, udržování a likvidaci zhotovitelova zařízení</t>
  </si>
  <si>
    <t>VYTYČENÍ STÁVAJÍCÍCH INŽENÝRSKÝCH SÍTÍ
ZAMĚŘENÍ PŘERUŠENÝCH MELIORACÍ, ZAMĚŘENÍ PŘESNÉ POLOHY INŽENÝRSKÝCH SÍTÍ POKUD BUDOU BĚHEM PRACÍ ODHALENY
ZAMĚŘENÍ JAM ZÁCHRANNÉHO ARCHEOLOGICKÉHO PRŮZKUMU POD ZEMNÍ PLÁNÍ</t>
  </si>
  <si>
    <t>ODSTRANĚNÍ PAŘEZŮ D PŘES 0,9M</t>
  </si>
  <si>
    <t>Lokality dle přílohy E2 Dendrologický průzkum, část 1.3 Dendrologické tabulky
- mimolesní porost: 
lokalita P22: 365,0 m2 [A] 
lokalita P23: 1437,0 m2 [B] 
lokalita P24: 1060,0 m2 [C] 
lokalita P25: 47,0 m2 [D] 
lokalita P26: 472,0 m2 [E] 
lokalita P27: 1512,0 m2 [F] 
lokalita P28: 247,0 m2 [G] 
lokalita P29: 862,0 m2 [H] 
lokalita P30: 953,0 m2 [I] 
lokalita P31: 140,0 m2 [J] 
Celkem: A+B+C+D+E+F+G+H+I+J=7 095,000 [K]</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</si>
  <si>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nebo TDI
- zásyp jam po pařezech</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</si>
  <si>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nebo TDI
- zásyp jam po pařezech</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</si>
  <si>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nebo TDI
- zásyp jam po pařezech</t>
  </si>
  <si>
    <t>Odstranění pařezů se měří v [ks] vytrhaných nebo vykopaných pařezů, průměr pařezu je uvažován dle stromu ve výšce 1,3m nad terénem, u stávajícího pařezu se stanoví jako změřený průměr vynásobený  koeficientem 1/1,38.  
Položka zahrnuje zejména:  
- vytrhání nebo vykopání pařezů  
- veškeré zemní práce spojené s odstraněním pařezů  
- dopravu a uložení pařezů, případně další práce s nimi dle pokynů zadávací dokumentace nebo TDI
- zásyp jam po pařezech.</t>
  </si>
  <si>
    <t>Lokality dle přílohy E2 Dendrologický průzkum, část 1.2 a 1.3 Dendrologické tabulky
- mimolesní porost: 
lokalita P22: 2,0 ks [A] 
lokalita P23: 5,0 ks [B] 
lokalita P24: 7,0 ks [C] 
lokalita P25: 1,0 ks [D] 
lokalita P26: 2,0 ks [E] 
lokalita P27: 0,0 ks [F] 
lokalita P28: 0,0 ks [G] 
lokalita P29: 21,0 ks [H] 
lokalita P30: 10,0 ks [I] 
lokalita P31: 1,0 ks [J] 
Celkem: A+B+C+D+E+F+G+H+I+J=49,000 [K]</t>
  </si>
  <si>
    <t>Lokality dle přílohy E2 Dendrologický průzkum, část 1.2 a 1.3 Dendrologické tabulky
- mimolesní porost: 
lokalita P22: 0,0 ks [A] 
lokalita P23: 0,0 ks [B] 
lokalita P24: 12,0 ks [C] 
lokalita P25: 0,0 ks [D] 
lokalita P26: 2,0 ks [E] 
lokalita P27: 0,0 ks [F] 
lokalita P28: 0,0 ks [G] 
lokalita P29: 1,0 ks [H] 
lokalita P30: 10,0 ks [I] 
lokalita P31: 1,0 ks [J] 
Celkem: A+B+C+D+E+F+G+H+I+J=26,000 [K]</t>
  </si>
  <si>
    <t>Lokality dle přílohy E2 Dendrologický průzkum, část 1.2 a 1.3 Dendrologické tabulky
- mimolesní porost: 
lokalita P22: 12,0 ks [A] 
lokalita P23: 20,0 ks [B] 
lokalita P24: 16,0 ks [C] 
lokalita P25: 18,0 ks [D] 
lokalita P26: 32,0 ks [E] 
lokalita P27: 21,0 ks [F] 
lokalita P28: 25,0 ks [G] 
lokalita P29: 57,0 ks [H] 
lokalita P30: 65,0 ks [I] 
lokalita P31: 9,0 ks [J] 
Celkem: A+B+C+D+E+F+G+H+I+J=275,000 [K]</t>
  </si>
  <si>
    <t>mimolesní porost: 5 ks=5,000 [A]</t>
  </si>
  <si>
    <t>mimolesní porost: 55 ks=55,000 [A]</t>
  </si>
  <si>
    <t>mimolesní porost: 130 ks=130,000 [A]</t>
  </si>
  <si>
    <t xml:space="preserve">ornice, dle předpokládané bilance zemních prací: 
v místech rýhování v případě archeologických nálezů:
rýha 4200x1,2x0,3=1512,0 m3=1 512,000 [A] </t>
  </si>
  <si>
    <t>natěžení a dovoz ornice z mezideponie dle pol.č.18230: 2640,0m3=2 640,000 [A]</t>
  </si>
  <si>
    <t>předpoklad - odhad: 250,0m3=250,000 [A]</t>
  </si>
  <si>
    <t>uložení na deponii 
ornice dle pol.č.12110.B: 2640,0m3=2 640,000 [A] 
zemina dle pol.č.13173: 250,0m3=250,000 [B] 
Celkem: A+B=2 890,000 [C]</t>
  </si>
  <si>
    <t>ORNICE Z PLOŠNÝCH SKRÝVEK
ZEMINA Z EXKAVACÍ
POLOŽKA BUDE ČERPÁNA DLE SKUTEČNOSTI NA ZÁKLADĚ SOUHLASU TDI</t>
  </si>
  <si>
    <t>zásyp jam po archeologickém výzkumu - exkavací z pol.č.13173, předpoklad: 250,0m3=250,000 [A]</t>
  </si>
  <si>
    <t>rýhy z pol.č.12110A.(ornice): 1512,0m3=1 512,000 [A]</t>
  </si>
  <si>
    <t>ZPĚTNÉ ROZPROSTŘENÍ ORNICE Z RÝHOVÁNÍ V TLOUŠŤCE DO 0,3 M
PŘÍČNÝM PŘEHOZEM A UROVNÁNÍM DO VÝŠKY PŘILEHLÉHO TERÉNU</t>
  </si>
  <si>
    <t>ornice, dle předpokládané bilance zemních prací: 
v místech plošných skrývel v případě archeologických nálezů:
Plocha 1 (k.ú. Velké Poříčí ppč. 1220/86, 1220/87, 1220/88, 1591/33) = 1800,0 m2 [A]
Plocha 2 (k.ú. Malé Poříčí ppč. 43/3, 42/4, 303/3, ...) = 4000,0 m2 [B]
Plocha 3 (k.ú. Malé Poříčí ppč. 43/1, ... - rozsah bude upřesněn) = 3000,0 m2 [C] 
Celkem: A+B+C=8800,000x0,3=2640 m3=2 640,000 [D]</t>
  </si>
  <si>
    <t>zpětné rozprostření ornice z pol.č.17120. 2640,0m3=2 640,000 [A]</t>
  </si>
  <si>
    <t>001</t>
  </si>
  <si>
    <t>Rekapitulace ceny</t>
  </si>
  <si>
    <t>Stavba: Přeložka silnice II/303 Běloves - Velké Poříčí - ZAV a ZP</t>
  </si>
  <si>
    <t xml:space="preserve">Varianta: ZŘ - </t>
  </si>
  <si>
    <t>Celková cena bez DPH:</t>
  </si>
  <si>
    <t>Celková cena s DPH:</t>
  </si>
  <si>
    <t>Objekt</t>
  </si>
  <si>
    <t>Popis</t>
  </si>
  <si>
    <t>Cena bez DPH</t>
  </si>
  <si>
    <t>DPH</t>
  </si>
  <si>
    <t>Cena s DPH</t>
  </si>
  <si>
    <t>SO 010</t>
  </si>
  <si>
    <t>VŠEOBECNÉ A PŘEDBĚŽNÉ POLOŽKY - ARCHEOLOGICKÝ VÝZKUM</t>
  </si>
  <si>
    <t>PŘÍPRAVA ÚZEMÍ</t>
  </si>
  <si>
    <t>010</t>
  </si>
  <si>
    <t>SO 000</t>
  </si>
  <si>
    <t>000</t>
  </si>
  <si>
    <t>PŘÍPRAVA ÚZEMÍ - KÁCENÍ II. ETAPA</t>
  </si>
  <si>
    <t>02990</t>
  </si>
  <si>
    <t>OSTATNÍ POŽADAVKY - INFORMAČNÍ TABULE</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</si>
  <si>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</si>
  <si>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 xml:space="preserve">propustek v km 2,400 délka 4 m=4,000 [A]
propustek v km 3,080 délka 5 m=5,000 [B]
Celkem A+B=9,000 [C] </t>
  </si>
  <si>
    <t>SO 001 ARCHEOLOGICKÝ VÝZKUM - Oceněný soupis služeb</t>
  </si>
  <si>
    <t>A. Terénní část ZAV - rýhování</t>
  </si>
  <si>
    <t>Profese - zařazení/specifikace</t>
  </si>
  <si>
    <t>jednotky</t>
  </si>
  <si>
    <t>počet osob</t>
  </si>
  <si>
    <t>počet dní</t>
  </si>
  <si>
    <t>množství</t>
  </si>
  <si>
    <t>jedn. cena</t>
  </si>
  <si>
    <t>cena celkem</t>
  </si>
  <si>
    <t>Archeolog - vedoucí výzkumu</t>
  </si>
  <si>
    <t>hodina</t>
  </si>
  <si>
    <t>Archeolog - stálý dohled při rýhování (4200 m rýhy š. 1,2 m)</t>
  </si>
  <si>
    <t xml:space="preserve">Archeolog </t>
  </si>
  <si>
    <t>Specialista</t>
  </si>
  <si>
    <t>Geodet (zaměření)</t>
  </si>
  <si>
    <t>Specialista - prospekce detekory kovů</t>
  </si>
  <si>
    <t>Terénní specialista</t>
  </si>
  <si>
    <t>Technik</t>
  </si>
  <si>
    <t>Dělník</t>
  </si>
  <si>
    <t>Autodoprava</t>
  </si>
  <si>
    <t>km</t>
  </si>
  <si>
    <t>Věcné náklady - terénní ZAV - rýhování</t>
  </si>
  <si>
    <t>den</t>
  </si>
  <si>
    <t>Celkem: Terénní část ZAV - rýhování</t>
  </si>
  <si>
    <t>B. Terénní část ZAV - skrývky plošné</t>
  </si>
  <si>
    <t>Archeolog - stálý dohled při plošných skrývkách (7000 m2)</t>
  </si>
  <si>
    <t>Věcné náklady - terénní ZAV - skrývky plošné</t>
  </si>
  <si>
    <t>Celkem: Terénní část ZAV - skrývky plošné</t>
  </si>
  <si>
    <t>C. Postexkavační část ZAV - zpracování/vyhodnocení</t>
  </si>
  <si>
    <t>Dělník/laborant</t>
  </si>
  <si>
    <t>Konzervátor (včetně ochrany/zakonzervování nálezů)</t>
  </si>
  <si>
    <t>Věcné náklady - zpracování/vyhodnocení ZAV</t>
  </si>
  <si>
    <t>Celkem: Postexkavační část ZAV - zpracování/vyhodnocení</t>
  </si>
  <si>
    <t>SOUHRN - PŘEHLED ROZPOČTOVÝCH KAPITOL</t>
  </si>
  <si>
    <t>Celkem bez DPH</t>
  </si>
  <si>
    <t>DPH 21%</t>
  </si>
  <si>
    <t>Celkem včetně DPH</t>
  </si>
  <si>
    <t>SO 001 ARCHEOLOGICKÝ VÝZKUM - výkaz čerpání</t>
  </si>
  <si>
    <t>Titul, jméno a příjmení</t>
  </si>
  <si>
    <t>jednková
cena</t>
  </si>
  <si>
    <t>počet dní
celkem</t>
  </si>
  <si>
    <t>množství
celkem</t>
  </si>
  <si>
    <t>Bagr + obsluha</t>
  </si>
  <si>
    <t>Archeolog - stálý dohled při rýhování</t>
  </si>
  <si>
    <t>Minidumper + obsluha</t>
  </si>
  <si>
    <t>Archeolog - stálý dohled při plošných skrývkách</t>
  </si>
  <si>
    <t>Příloha č. 05A</t>
  </si>
  <si>
    <t>Příloha č. 05B</t>
  </si>
  <si>
    <t xml:space="preserve">1 KS INFORMAČNÍ TABULE STAVBY
S POPISEM STAVBY, INVESTORA, DODAVATELE,  DLE VZOROVÉHO FORMÁTU </t>
  </si>
  <si>
    <r>
      <t xml:space="preserve">ČÁST C - POSTEXKAVAČNÍ ČÁST - ZPRACOVÁNÍ, VYHODNOCENÍ
ARCHEOLOGICKÉ PRÁCE, </t>
    </r>
    <r>
      <rPr>
        <b/>
        <sz val="11"/>
        <rFont val="Calibri"/>
        <family val="2"/>
        <charset val="238"/>
        <scheme val="minor"/>
      </rPr>
      <t>DLE VÝKAZU PŘÍLOHA Č. 05A ČÁST C</t>
    </r>
  </si>
  <si>
    <t>ZŘÍZENÍ PROVIZORNÍHO PŘEJEZDU/PROPUSTKU, VČETNĚ PŘESYPÁNÍ VHODNOU ZEMINOU, V MÍSTĚ OBČASNÉ VODOTEČE
- PROPUSTEK - PŘEJEZD MOKŘADU V KM 2,400 (ŠÍŘKY 4 M) [A]
- PROPUSTEK - PŘEJEZD OBČASNÉ VODOTEČE V KM 3,080  (ŠÍŘKY 5 M) [B]</t>
  </si>
  <si>
    <t>ZAJIŠTĚNÍ VÝJEZDŮ ZE STAVENIŠTĚ, VČETNĚ PROJEDNANÉHO A SCHVÁLENÉHO DIO S VLASTNÍKY KOMUNIKACE A DI PČR, JEHO ZŘÍZENÍ, ÚDRŽBU A ODSTRANĚNÍ
VÝSTRAŽNÁ PÁSKA - VIDITELNÉ OHRANIČENÍ PROSTORU STAVBY</t>
  </si>
  <si>
    <t>VYTYČENÍ A DOPLNĚNÍ VYTYČENÍ TRVALÉHO ZÁBORU CELÉ STAVBY, PRO POTŘEBY ZAV - DO 300 BODŮ (OČÍSLOVANÝ, BAREVNĚ OZNAČENÝ KOLÍK 50 CM NAD TERÉN)
- POSTUPNÉ VYTYČENÍ TRVALÉHO ZÁBORU - OBVODU STAVENIŠTĚ, DLE STAVU MAJETKOPRÁVNÍHO VYPOŘÁDÁNÍ POZEMKŮ A POSTUPU REALIZACE ZÁCHRANNĚHO ARCHEOLOGICKÉHO VÝZKUMU
- VYTYČENÍ CELÉHO TRVALÉHO ZÁBORU BUDE PO DOKONČENÍ PRACÍ V PLNÉM ROZSAHU PROTOKOLÁRNĚ PŘEDÁNO TDI PRO DALŠÍ POTŘEBU VÝSTAVBY</t>
  </si>
  <si>
    <t xml:space="preserve">OSTATNÍ POŽADAVKY - POSUDKY, KONTROLY, REVIZNÍ ZPRÁVY, PLÁNY </t>
  </si>
  <si>
    <r>
      <t xml:space="preserve">PŘÍTOMNOST NAKLADAČE (BAGRU) S PLOCHOU LŽÍCÍ BEZ OZUBŮ, TZV. "SVAHOVKOU", VČETNĚ OBSLUHY, PO DOBU REALIZACE ZAV RÝHOVÁNÍ, </t>
    </r>
    <r>
      <rPr>
        <b/>
        <sz val="11"/>
        <rFont val="Calibri"/>
        <family val="2"/>
        <charset val="238"/>
        <scheme val="minor"/>
      </rPr>
      <t>DLE SPECIFIKACE V ZADÁNÍ A VÝKAZU PŘÍLOHA Č. 05A ČÁST A</t>
    </r>
    <r>
      <rPr>
        <sz val="11"/>
        <rFont val="Calibri"/>
        <family val="2"/>
        <charset val="238"/>
        <scheme val="minor"/>
      </rPr>
      <t xml:space="preserve"> 
A POŽADAVKU ARCHEOLOGA OBJEDNATELE PRO PRÁCE 
- RÝHOVÁNÍ ŠÍŘKY 1,2 M V ÚSECÍCH, DLE SPECIFIKACE V ZADÁNÍ 
- PŘEDPOKLÁDANÁ DÉLKA RÝHY JE 4200 M (OBJEM =&gt; X 1,2 M X 0,3 M = 1512 M3)                                                   
- ZPĚTNÝ ZÁHOZ ODSOUHLASENÝCH PLOCH (PŘEHOZ STRANOU)
PŘEDPOKLAD 60 DNÍ =&gt; 480 HODIN =&gt; VÝPOČET NA ZÁKLADĚ HODINNOVÉ SAZBY
- ČERPÁNÍ POLOŽKY BUDE SOUČÁSTÍ MĚSÍČNÍHO VÝKAZU, V PŘÍLOZE
- UCHAZEČ PROKÁŽE, ŽE DISPONUJE TAKOVÝMTO DOPRAVNÍM  PROSTŘEDKEM </t>
    </r>
  </si>
  <si>
    <r>
      <t xml:space="preserve">PŘÍTOMNOST NAKLADAČE (BAGRU) S PLOCHOU LŽÍCÍ BEZ OZUBŮ, TZV. "SVAHOVKOU" + OBSLUHA, PO DOBU REALIZACE ZAV PLOŠNÉ SKRÝVKY, </t>
    </r>
    <r>
      <rPr>
        <b/>
        <sz val="11"/>
        <rFont val="Calibri"/>
        <family val="2"/>
        <charset val="238"/>
        <scheme val="minor"/>
      </rPr>
      <t>DLE SPECIFIKACE V ZADÁNÍ A VÝKAZU PŘÍLOHA Č. 05A ČÁST B</t>
    </r>
    <r>
      <rPr>
        <sz val="11"/>
        <rFont val="Calibri"/>
        <family val="2"/>
        <charset val="238"/>
        <scheme val="minor"/>
      </rPr>
      <t xml:space="preserve">
A POŽADAVKU ARCHEOLOGA OBJEDNATELE PRO PRÁCE 
- SEJMUTÍ ORNICE V PLOŠE + NALOŽENÍ NA MINIDUMPER, DLE SPECIFIKACE V ZADÁNÍ
- PŘEDPOKLÁDANÁ PLOCHA SKRÝVEK JE 8800 M2 (OBJEM =&gt; X 0,3 M = 2640 M3)
PŘEDPOKLAD 30 DNÍ =&gt; 240 HODIN =&gt; VÝPOČET NA ZÁKLADĚ HODINNOVÉ SAZBY
- ČERPÁNÍ POLOŽKY BUDE SOUČÁSTÍ MĚSÍČNÍHO VÝKAZU, DLE PŘÍLOHY Č.
- UCHAZEČ PROKÁŽE, ŽE DISPONUJE TAKOVÝMTO DOPRAVNÍM PROSTŘEDKEM  </t>
    </r>
  </si>
  <si>
    <r>
      <t xml:space="preserve">PŘÍTOMNOST MINIDUMPERU 4X4 + OBSLUHA, PO DOBU REALIZACE ZAV PLOŠNÉ SKRÝVKY, </t>
    </r>
    <r>
      <rPr>
        <b/>
        <sz val="11"/>
        <rFont val="Calibri"/>
        <family val="2"/>
        <charset val="238"/>
        <scheme val="minor"/>
      </rPr>
      <t>DLE SPECIFIKACE V ZADÁNÍ A VÝKAZU PŘÍLOHA Č. 05A ČÁST B</t>
    </r>
    <r>
      <rPr>
        <sz val="11"/>
        <rFont val="Calibri"/>
        <family val="2"/>
        <charset val="238"/>
        <scheme val="minor"/>
      </rPr>
      <t xml:space="preserve">
A POŽADAVKU ARCHEOLOGA OBJEDNATELE PRO PRÁCE 
- PLOŠNÉ SKRÝVKY, DLE SPECIFIKACE V ZADÁNÍ
- SEJMUTÍ ORNICE V PLOŠE + NALOŽENÍ NA MINIDUMPER A ODVOZ NA DEPONII
PŘEDPOKLAD 30 DNÍ =&gt; 240 HODIN =&gt; VÝPOČET NA ZÁKLADĚ HODINNOVÉ SAZBY
- ČERPÁNÍ POLOŽKY BUDE SOUČÁSTÍ MĚSÍČNÍHO VÝKAZU, DLE PŘÍLOHY Č.
- UCHAZEČ PROKÁŽE, ŽE DISPONUJE TAKOVÝMTO DOPRAVNÍM PROSTŘEDKEM </t>
    </r>
  </si>
  <si>
    <r>
      <t xml:space="preserve">ČÁST A - TERÉNNÍ PRŮZKUM - RÝHOVÁNÍ 
ARCHEOLOGICKÉ PRÁCE, </t>
    </r>
    <r>
      <rPr>
        <b/>
        <sz val="11"/>
        <rFont val="Calibri"/>
        <family val="2"/>
        <charset val="238"/>
        <scheme val="minor"/>
      </rPr>
      <t>DLE SPECIFIKACE V ZADÁNÍ A  VÝKAZU PŘÍLOHA Č. 05A ČÁST A</t>
    </r>
    <r>
      <rPr>
        <sz val="11"/>
        <rFont val="Calibri"/>
        <family val="2"/>
        <charset val="238"/>
        <scheme val="minor"/>
      </rPr>
      <t xml:space="preserve">
PŘÍTOMNOST NAKLADAČE (BAGRU) S PLOCHOU LŽÍCÍ Š. 1,2 M, BEZ OZUBŮ, PO DOBU REALIZACE TÉTO ČÁSTI ZAV, VČ. OBSLUHY A PROVÁDĚNÍ ZEMNÍCH PRACÍ, DLE POŽADAVKU ARCHEOLOGA OBJEDNATELE A TDI </t>
    </r>
  </si>
  <si>
    <r>
      <t xml:space="preserve">ČÁST B - TERÉNNÍ PRŮZKUM - PLOŠNÉ SKRÝVKY
ARCHEOLOGICKÉ PRÁCE, </t>
    </r>
    <r>
      <rPr>
        <b/>
        <sz val="11"/>
        <rFont val="Calibri"/>
        <family val="2"/>
        <charset val="238"/>
        <scheme val="minor"/>
      </rPr>
      <t>DLE  VÝKAZU PŘÍLOHA Č. 05A ČÁST B</t>
    </r>
    <r>
      <rPr>
        <sz val="11"/>
        <rFont val="Calibri"/>
        <family val="2"/>
        <charset val="238"/>
        <scheme val="minor"/>
      </rPr>
      <t xml:space="preserve">
PŘÍTOMNOST NAKLADAČE (BAGRU) S PLOCHOU LŽÍCÍ Š. 1,2 M, BEZ OZUBŮ A MINIDUMPERU, PO DOBU REALIZACE TÉTO ČÁSTI ZAV, VČ. OBSLUHY A PROVÁDĚNÍ ZEMNÍCH PRACÍ, DLE POŽADAVKU ARCHEOLOGA OBJEDNATELE A TDI</t>
    </r>
  </si>
  <si>
    <r>
      <t xml:space="preserve">ORNICE V TL 0,3 M (DLE GEOLOGICKÉHO PRŮZKUMU 0,24 - 0,26 M)
RÝHOVÁNÍ - SKRÝVKA ORNICE S PŘÍČNÝM PŘEHOZEM V DOSAHU MECHANIZMU
BEZ DOPRAVY - ORNICE ULOŽENA SOUBĚŽNĚ S RÝHOVÝÁNÍM
ZTÍŽENÉ SEJMUTÍ - PRO OCHRANU PLOCH ARCHEOLOGICKÝCH LOKALIT  
PRO VEŠKERÉ SKRÝVKOVÉ PRÁCE BUDOU POUŽITA OTOČNÁ KOLOVÁ ČI PÁSOVÁ MINI RYPADLA OPATŘENA ŠIROKOU ROVNOU LŽÍCÍ, BEZ OZUBENÉHO BŘÍTU TZV. "SVAHOVKOU" </t>
    </r>
    <r>
      <rPr>
        <b/>
        <sz val="11"/>
        <rFont val="Calibri"/>
        <family val="2"/>
        <charset val="238"/>
        <scheme val="minor"/>
      </rPr>
      <t xml:space="preserve"> DLE SPECIFIKACE V ZADÁNÍ</t>
    </r>
    <r>
      <rPr>
        <sz val="11"/>
        <rFont val="Calibri"/>
        <family val="2"/>
        <charset val="238"/>
        <scheme val="minor"/>
      </rPr>
      <t xml:space="preserve">
SKRÝVKA BUDE PROBÍHAT POSTUPNÝM TAHEM LŽÍCE SMĚREM K MINIRYPADLU, VE VRSTVĚ URČENÉ ARCHEOLOGEM. 
MÍSTA PRO UŽITÍ KOLOVÝCH ČI PÁSOVÝCH MECHANIZMŮ V DANÉM ÚSEKU A MÍSTO PRO ULOŽENÍ VÝKOPKU URČÍ V DANÉM ÚSEKU ARCHEOLOG OBJEDNATELE NEBO TDI, NA ZÁKLADĚ AKTUÁLNÍCH PŘÍRODNÍCH PODMÍNEK.
MECHANIZACE JIŽ BĚHEM VLASTNÍ SKRÝVKY NESMÍ VJÍŽDĚT NA ODKRYTOU PLOCHU. NUTNÝ POJEZD PŘES SKRYTOU PLOCHU BUDE ŘEŠEN OPERATIVNĚ S VEDOUCÍM ZÁCHRANNÉHO ARCHEOLOGICKÉHO VÝZKUMU
POLOŽKA BUDE ČERPÁNA/FAKTUROVÁNA NA ZÁKLADĚ DOLOŽENÉHO GEODETICKÉHO ZAMĚŘENÍ -  GEODETICKÝM PROTOKOLEM OBJEMU PROVEDENÝCH PRACÍ</t>
    </r>
  </si>
  <si>
    <t>ORNICE V TL 0,3 M (DLE GEOLOGICKÉHO PRŮZKUMU 0,24 - 0,26 M)
PLOŠNÁ SKRÝVKA NA DOČASNOU DEPONII VE VZDÁLENOSTI DO 100 M
ZTÍŽENÉ SEJMUTÍ - PRO OCHRANU PLOCH ARCHEOLOGICKÝCH LOKALIT  
PRO VEŠKERÉ SKRÝVKOVÉ PRÁCE BUDOU POUŽITA OTOČNÁ KOLOVÁ ČI PÁSOVÁ MINI RYPADLA OPATŘENA ŠIROKOU ROVNOU LŽÍCÍ, BEZ OZUBENÉHO BŘÍTU TZV. "SVAHOVKOU" 
SKRÝVKA BUDE PROBÍHAT POSTUPNÝM TAHEM LŽÍCE SMĚREM K MINIRYPADLU, VE VRSTVĚ URČENÉ ARCHEOLOGEM. 
MÍSTA PRO UŽITÍ KOLOVÝCH ČI PÁSOVÝCH MECHANIZMŮ V DANÉM ÚSEKU A MÍSTO PRO ULOŽENÍ VÝKOPKU URČÍ V DANÉM ÚSEKU ARCHEOLOG OBJEDNATELE NEBO TDI, NA ZÁKLADĚ AKTUÁLNÍCH PŘÍRODNÍCH PODMÍNEK.
MECHANIZACE JIŽ BĚHEM VLASTNÍ SKRÝVKY NESMÍ VJÍŽDĚT NA ODKRYTOU PLOCHU. NUTNÝ POJEZD PŘES SKRYTOU PLOCHU BUDE ŘEŠEN OPERATIVNĚ S VEDOUCÍM ZÁCHRANNÉHO ARCHEOLOGICKÉHO VÝZKUMU
POLOŽKA BUDE ČERPÁNA/FAKTUROVÁNA NA ZÁKLADĚ DOLOŽENÉHO GEODETICKÉHO ZAMĚŘENÍ -  GEODETICKÝM PROTOKOLEM OBJEMU PROVEDENÝCH PRACÍ</t>
  </si>
  <si>
    <t>RUČNĚ KOPANÁ JÁMA PRO PŘÍPADNÉ ODKRYTÍ NÁLEZŮ VČETNĚ ZAČIŠTĚNÍ
POLOŽKA BUDE ČERPÁNA, DLE SKUTEČNOSTI, NA ZÁKLADĚ SOUHLASU ARCHEOLOGA OBJEDNATELE A TDI, RUČNÍ MANIPULACE S VÝKOPKEM A PŘEVOZ VÝKOPKU POMOCÍ DROBNÉ MECHANIZACE NA DEPONII
POLOŽKA BUDE ČERPÁNA/FAKTUROVÁNA NA ZÁKLADĚ DOLOŽENÉHO GEODETICKÉHO ZAMĚŘENÍ -  GEODETICKÝM PROTOKOLEM OBJEMU PROVEDENÝCH PRACÍ</t>
  </si>
  <si>
    <t>POLOŽKA SE POUŽIJE A BUDE ČERPÁNA DLE SKUTEČNOSTI SE SOUHLASEM ARECHEOLOGA OBJEDNATELE A TDI NA ZPĚTNÝ ZÁSYP HLUBOKÝCH EXKAVACÍ, ZÁSYP HUTNĚNÝ PO VRSTVÁCH VHODNÝM MATERIÁLEM DODANÝM ZHOTOVITELEM</t>
  </si>
  <si>
    <t>ZPĚTNÉ ROZPROSTŘENÍ ORNICE NA PLOŠNÝCH SKRÝVKÁCH V TLOUŠŤCE DO 0,3 M
PLOCHA 1 540,0 m3 (k.ú. Velké Poříčí ppč. 1220/86, 1220/87, 1220/88, 1591/33)
PLOCHA 2 1200,0m3 (k.ú. Malé Poříčí ppč. 43/3, 42/4, 303/3, ...) 
PLOCHA 3 900,0 m3 (k.ú. Malé Poříčí ppč. 43/1, ... - rozsah bude upřesněn)
PŘEVEZENÉ Z DEPONIE
POLOŽKA BUDE ČERPÁNA DLE SKUTEČNOSTI (PROVEDENÝCH PLOŠNÝCH SKRÝVEK) NA ZÁKLADĚ SOUHLASU ARCHEOLOGA OBJEDNATELE A TDI</t>
  </si>
  <si>
    <t xml:space="preserve">ODVOZ NA MEZIDEPONII K DALŠÍMU ZPRACOVÁNÍ, PAŘEZY BUDOU DEPONOVÁNY V RÁMCI STAVBY NA MÍSTECH URČENÝCH PROJEKTEM NEBO TDI, VĚTVE SE ZLIKVIDUJÍ ŠTĚPKOVÁNÍM NEBO SPÁLENÍM, DŘEVNÍ HMOTU (KMENY A VĚTVE) VLASTNÍK
- SPRÁVA ŽELEZNIC POŽADUJE ULOŽIT DŘEVNÍ HMOTU PRŮMĚRU NAD 15 CM NA PŘÍSTUPNÉM MÍSTĚ, ODKUD SI JE ODVEZE BUDOUCÍ VYDRAŽITEL
- MĚSTO NÁCHOD POŽADUJE DOVÉZT DŘEVNÍ HMOTU PRŮMĚRU NAD 10 CM, NA TECHNICKÉ SLUŽBY NÁCHOD </t>
  </si>
  <si>
    <t>ZAHRNUJE ODSTRANĚNÍ PAŘEZŮ Z PŘEDCHOZÍCH KÁCENÍ, KTERÉ BY MĚLY BÝT PŘEKÁŽKOU PŘI PROVÁDĚNÍ ZAV DLE POSOUZENÍ ARCHEOLOGA OBJEDNATELE NEBO TDI A JEJICH ULOŽENÍ NA DEPONII V RÁMCI STAVBY</t>
  </si>
  <si>
    <t>Minibagr s plochoulžící + obsluha                           (pol č. 02310A)</t>
  </si>
  <si>
    <t>(pol.č. 02821A)</t>
  </si>
  <si>
    <t>Minibagr s plochoulžící + obsluha                           (pol č. 02310B)</t>
  </si>
  <si>
    <t>Minidumper + obsluha                                             (pol č. 02310C)</t>
  </si>
  <si>
    <t>(pol.č. 02821B)</t>
  </si>
  <si>
    <t>(pol.č. 02821C)</t>
  </si>
  <si>
    <t>čerpáno od začátku</t>
  </si>
  <si>
    <t>čerpáno
za měsíc</t>
  </si>
  <si>
    <t>cena za měsíc 
celkem</t>
  </si>
  <si>
    <t>čerpáno celkem</t>
  </si>
  <si>
    <t>čerpáno od 
začátku celkem</t>
  </si>
  <si>
    <t>zbývá čerpat</t>
  </si>
  <si>
    <t>zbývá celekem</t>
  </si>
  <si>
    <t>Poznámka: Po projednání s archeologem objednatele nebo TDI je možné doplnit řádky pro další zaměstnance nebo časový fond úměrně přerozdělit. podle počtu osob a jejich nasazení na zákázce. Doplnit poznámky o které lokality/úseky se v danou fázi jednalo atp. Formát tabulky a způsob výkazu a čerpání bude upřesněn s budoucím dodavatelem před zahájením prací</t>
  </si>
  <si>
    <t>DODATEČNÁ OCHRANA STÁVAJÍCÍCH INŽENÝRSKÝCH SÍTÍ PŘI ZEMNÍCH PRACÍCH NA STAVENIŠTI, NAPŘ. V MÍSTĚ KŘÍŽENÍ INŽENÝRSKÝCH SÍTÍ SE STAVENIŠTNÍ KOMUNIKACÍ, DLE PODMÍNEK SPRÁVCŮ DOTČENÝCH INŽENÝRSKÝCH SÍTÍ
- POLOHA ZNÁMÝCH SÍTÍ JE V KOORDINAČNÍCH SITUACÍCH 
- AKTUALIZOVANÝ VÝKRES .DWG  BUDE PŘEDÁN VYBRANÉMU DODAVATELI
- POŽADAVKY NA ZPŮSOB OCHRANY, PŘÍPADNĚ OZNÁMENÍ PRACÍ JE UVEDEN VE STANOVISCÍCH JEDNOTLIVÝCH SPRÁVCŮ IS</t>
  </si>
  <si>
    <t>SOUČÁSTÍ TĚCHTO DOKUMENTŮ JSOU ZEJMÉNA 
PASPORTIZACE PŘÍSTUPOVÝCH KOMUNIACÍ A NEMOVITOSTÍ V ZÁJMOVÉM ÚZEMÍ CELÉ AKCE PŘED ZAHÁJENÍM A PO DOKONČENÍ PRACÍ, DOPRAVNÍHO ZNAČENÍ, VYBAVENÍ KOMUNIKACE - ODVODNĚNÍ, PŘILEHLÉ POZEMKY, NEMOVITOSTI, OPLOCENÍ, ZELEŇ, OBJEKTY INŽENÝRSKÝCH SÍTÍ (V ZÁJMOVÉM PROTORU), VČETNĚ JEJICH PROJEDNÁNÍ S PŘÍSLUŠNÝMI ORGÁNY, VLASTNÍKY, SPRÁVCI, OBCEMI A JEJICH ODSOUHLASENÍ A PŘEDÁNÍ POTVRZENÉ PASPORTIZACE OBJEDNATELI. 
NÁSLEDNĚ PAK PASPORTIZACE PO DOKONČENÍ PRACÍ S PROJEDNÁNÍM A PROKÁZÁNÍM STAVŮ KONSTRUKCÍ OBJEKTŮ A POZEMKŮ PŘED A PO AKCI, KTERÁ BUDE POTVRZENA VLASTNÍKY A SPRÁVCI A OPĚT PŘEDÁNA OBJEDNATELI. PASORTIZACE BUDE PŘEDÁNA V TIŠTĚNÉ PODOBĚ A NEZBYTNÉ PŘÍLOHY (FOTODOKUMENTACE, VIDEA, ...) NA DIGITÁLNÍM NOSIČI CD/DVD
A DÁLE BUDOU OBDOBNÝM ZPŮSOBEM ZPRACOVÁNY A PŘEDÁNY HAVARIJNÍ A PROTIPOVODŇOVÝ PLÁN</t>
  </si>
  <si>
    <t>NÁKLADY NA STAVEBNÍ BUŇKY NEBO JINÉ PROSTORY (6 BUNĚK + 2 SKLADOVÉ KONTEJNERY), UMÍSTĚNÉ NA ZHOTOVITELEM PRONAJATÉM POZEMKU
- ENERGIE PRO ZAŘÍZENÍ STAVENIŠTĚ - VČETNĚ ZAJIŠTĚNÍ ODBĚROVÉHO MÍSTA
- OPLOCENÍ STAVENIŠTĚ (PEVNÉ NEBO MOBILNÍ), PŘÍPADNĚ OPLOCENÝ AREÁL
- OPATŘENÍ NA OCHRANU POZEMKŮ SOUSEDÍCÍCH SE STAVENIŠTĚM  
- DOPRAVNÍ OPATŘENÍ NA STAVENIŠTI A NA PŘÍSTUPOVÝCH KOMUNIKACÍCH 
- ALARM, STRÁŽNÍ SLUŽBA, ZABEZPEČENÍ CELÉHO STAVENIŠTĚ 
ALTERNATIVNĚ SOUVISEJÍCÍ NÁKLADY ZA JINÉ OBDOBNÉ PLOCHY, ZAŘÍZENÍ A SLUŽBY PRONAJATÉ OD JINÝCH SUBJEKTU
VŠE NA DOBU 6 MĚSÍCŮ</t>
  </si>
  <si>
    <t>ORNICE Z DEPONIE
ORNICE URČENÁ K ZPĚTNÉMU ROZPROSTŘENÍ - PLOŠNÉ SKRÝVKY
PRÁCE SE BUDOU PROVÁDĚNI AŽ PO ODSOUHLASENÍ ARCHEOLOGEM OBJEDNATELE NEBO TDI
POLOŽKA BUDE ČERPÁNA/FAKTUROVÁNA NA ZÁKLADĚ DOLOŽENÉHO GEODETICKÉHO ZAMĚŘENÍ -  GEODETICKÝM PROTOKOLEM OBJEMU PROVEDENÝCH PRACÍ</t>
  </si>
  <si>
    <t>jednotková
cena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</si>
</sst>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0.000"/>
    <numFmt numFmtId="166" formatCode="#,##0.00\ &quot;Kč&quot;"/>
    <numFmt numFmtId="167" formatCode="#,##0.0\ &quot;Kč&quot;"/>
  </numFmts>
  <fonts count="26" x14ac:knownFonts="1">
    <font>
      <sz val="11"/>
      <color theme="1"/>
      <name val="Calibri"/>
      <family val="2"/>
      <charset val="238"/>
      <scheme val="minor"/>
    </font>
    <font>
      <sz val="10"/>
      <name val="Arial"/>
      <family val="2"/>
      <charset val="238"/>
    </font>
    <font>
      <b/>
      <sz val="16"/>
      <color rgb="FF000000"/>
      <name val="Arial"/>
      <family val="2"/>
      <charset val="238"/>
    </font>
    <font>
      <b/>
      <sz val="11"/>
      <name val="Arial"/>
      <family val="2"/>
      <charset val="238"/>
    </font>
    <font>
      <sz val="10"/>
      <color rgb="FFFFFFFF"/>
      <name val="Arial"/>
      <family val="2"/>
      <charset val="238"/>
    </font>
    <font>
      <b/>
      <sz val="10"/>
      <name val="Arial"/>
      <family val="2"/>
      <charset val="238"/>
    </font>
    <font>
      <sz val="11"/>
      <color rgb="FFFF0000"/>
      <name val="Calibri"/>
      <family val="2"/>
      <charset val="238"/>
      <scheme val="minor"/>
    </font>
    <font>
      <sz val="11"/>
      <name val="Calibri"/>
      <family val="2"/>
      <charset val="238"/>
      <scheme val="minor"/>
    </font>
    <font>
      <sz val="10"/>
      <name val="Arial"/>
      <family val="2"/>
      <charset val="238"/>
    </font>
    <font>
      <b/>
      <sz val="11"/>
      <color rgb="FFFF0000"/>
      <name val="Arial"/>
      <family val="2"/>
      <charset val="238"/>
    </font>
    <font>
      <b/>
      <sz val="16"/>
      <name val="Arial"/>
      <family val="2"/>
      <charset val="238"/>
    </font>
    <font>
      <i/>
      <sz val="10"/>
      <name val="Arial"/>
      <family val="2"/>
      <charset val="238"/>
    </font>
    <font>
      <sz val="11"/>
      <color theme="1"/>
      <name val="Calibri"/>
      <family val="2"/>
      <charset val="238"/>
      <scheme val="minor"/>
    </font>
    <font>
      <sz val="12"/>
      <name val="Times New Roman"/>
      <family val="1"/>
      <charset val="238"/>
    </font>
    <font>
      <sz val="12"/>
      <color theme="1"/>
      <name val="Times New Roman"/>
      <family val="1"/>
      <charset val="238"/>
    </font>
    <font>
      <b/>
      <sz val="16"/>
      <color rgb="FFFF0000"/>
      <name val="Times New Roman"/>
      <family val="1"/>
      <charset val="238"/>
    </font>
    <font>
      <sz val="12"/>
      <color rgb="FFFF0000"/>
      <name val="Times New Roman"/>
      <family val="1"/>
      <charset val="238"/>
    </font>
    <font>
      <b/>
      <sz val="24"/>
      <color theme="1"/>
      <name val="Times New Roman"/>
      <family val="1"/>
      <charset val="238"/>
    </font>
    <font>
      <b/>
      <sz val="14"/>
      <color theme="1"/>
      <name val="Times New Roman"/>
      <family val="1"/>
      <charset val="238"/>
    </font>
    <font>
      <b/>
      <sz val="12"/>
      <color theme="1"/>
      <name val="Times New Roman"/>
      <family val="1"/>
      <charset val="238"/>
    </font>
    <font>
      <b/>
      <sz val="12"/>
      <name val="Times New Roman"/>
      <family val="1"/>
      <charset val="238"/>
    </font>
    <font>
      <b/>
      <sz val="24"/>
      <name val="Times New Roman"/>
      <family val="1"/>
      <charset val="238"/>
    </font>
    <font>
      <b/>
      <sz val="14"/>
      <name val="Times New Roman"/>
      <family val="1"/>
      <charset val="238"/>
    </font>
    <font>
      <b/>
      <sz val="11"/>
      <name val="Calibri"/>
      <family val="2"/>
      <charset val="238"/>
      <scheme val="minor"/>
    </font>
    <font>
      <sz val="14"/>
      <name val="Times New Roman"/>
      <family val="1"/>
      <charset val="238"/>
    </font>
    <font>
      <sz val="14"/>
      <color theme="1"/>
      <name val="Times New Roman"/>
      <family val="1"/>
      <charset val="238"/>
    </font>
  </fonts>
  <fills count="8">
    <fill>
      <patternFill patternType="none"/>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s>
  <borders count="50">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s>
  <cellStyleXfs count="3">
    <xf numFmtId="0" fontId="0" fillId="0" borderId="0"/>
    <xf numFmtId="0" fontId="1" fillId="0" borderId="0"/>
    <xf numFmtId="164" fontId="12" fillId="0" borderId="0" applyFont="0" applyFill="0" applyBorder="0" applyAlignment="0" applyProtection="0"/>
  </cellStyleXfs>
  <cellXfs count="226">
    <xf numFmtId="0" fontId="0" fillId="0" borderId="0" xfId="0"/>
    <xf numFmtId="0" fontId="0" fillId="2" borderId="0" xfId="1" applyFont="1" applyFill="1"/>
    <xf numFmtId="0" fontId="2" fillId="2" borderId="0" xfId="1" applyFont="1" applyFill="1" applyAlignment="1">
      <alignment horizontal="center" vertical="center"/>
    </xf>
    <xf numFmtId="0" fontId="0" fillId="2" borderId="1" xfId="1" applyFont="1" applyFill="1" applyBorder="1"/>
    <xf numFmtId="0" fontId="3" fillId="2" borderId="0" xfId="1" applyFont="1" applyFill="1"/>
    <xf numFmtId="0" fontId="3" fillId="2" borderId="0" xfId="1" applyFont="1" applyFill="1" applyAlignment="1">
      <alignment horizontal="left"/>
    </xf>
    <xf numFmtId="4" fontId="0" fillId="2" borderId="3" xfId="1" applyNumberFormat="1" applyFont="1" applyFill="1" applyBorder="1" applyAlignment="1">
      <alignment horizontal="center"/>
    </xf>
    <xf numFmtId="0" fontId="0" fillId="2" borderId="4" xfId="1" applyFont="1" applyFill="1" applyBorder="1"/>
    <xf numFmtId="0" fontId="3" fillId="2" borderId="1" xfId="1" applyFont="1" applyFill="1" applyBorder="1"/>
    <xf numFmtId="0" fontId="3" fillId="2" borderId="1" xfId="1" applyFont="1" applyFill="1" applyBorder="1" applyAlignment="1">
      <alignment horizontal="left"/>
    </xf>
    <xf numFmtId="0" fontId="4" fillId="3" borderId="3" xfId="1" applyFont="1" applyFill="1" applyBorder="1" applyAlignment="1">
      <alignment horizontal="center" vertical="center" wrapText="1"/>
    </xf>
    <xf numFmtId="0" fontId="0" fillId="2" borderId="5" xfId="1" applyFont="1" applyFill="1" applyBorder="1"/>
    <xf numFmtId="0" fontId="5" fillId="2" borderId="5" xfId="1" applyFont="1" applyFill="1" applyBorder="1" applyAlignment="1">
      <alignment horizontal="right"/>
    </xf>
    <xf numFmtId="0" fontId="5" fillId="2" borderId="5" xfId="1" applyFont="1" applyFill="1" applyBorder="1" applyAlignment="1">
      <alignment wrapText="1"/>
    </xf>
    <xf numFmtId="4" fontId="5" fillId="2" borderId="5" xfId="1" applyNumberFormat="1" applyFont="1" applyFill="1" applyBorder="1" applyAlignment="1">
      <alignment horizontal="center"/>
    </xf>
    <xf numFmtId="0" fontId="0" fillId="0" borderId="3" xfId="1" applyFont="1" applyBorder="1"/>
    <xf numFmtId="0" fontId="0" fillId="0" borderId="3" xfId="1" applyFont="1" applyBorder="1" applyAlignment="1">
      <alignment horizontal="right"/>
    </xf>
    <xf numFmtId="0" fontId="0" fillId="0" borderId="3" xfId="1" applyFont="1" applyBorder="1" applyAlignment="1">
      <alignment horizontal="center"/>
    </xf>
    <xf numFmtId="4" fontId="0" fillId="0" borderId="3" xfId="1" applyNumberFormat="1" applyFont="1" applyBorder="1" applyAlignment="1">
      <alignment horizontal="center"/>
    </xf>
    <xf numFmtId="0" fontId="0" fillId="0" borderId="4" xfId="1" applyFont="1" applyBorder="1" applyAlignment="1">
      <alignment vertical="top"/>
    </xf>
    <xf numFmtId="0" fontId="0" fillId="0" borderId="0" xfId="1" applyFont="1" applyAlignment="1">
      <alignment vertical="top"/>
    </xf>
    <xf numFmtId="0" fontId="5" fillId="2" borderId="1" xfId="1" applyFont="1" applyFill="1" applyBorder="1" applyAlignment="1">
      <alignment horizontal="right"/>
    </xf>
    <xf numFmtId="4" fontId="5" fillId="2" borderId="1" xfId="1" applyNumberFormat="1" applyFont="1" applyFill="1" applyBorder="1" applyAlignment="1">
      <alignment horizontal="center"/>
    </xf>
    <xf numFmtId="49" fontId="0" fillId="0" borderId="3" xfId="1" applyNumberFormat="1" applyFont="1" applyBorder="1" applyAlignment="1">
      <alignment horizontal="right"/>
    </xf>
    <xf numFmtId="4" fontId="6" fillId="4" borderId="3" xfId="1" applyNumberFormat="1" applyFont="1" applyFill="1" applyBorder="1" applyAlignment="1" applyProtection="1">
      <alignment horizontal="center"/>
      <protection locked="0"/>
    </xf>
    <xf numFmtId="4" fontId="0" fillId="0" borderId="0" xfId="0" applyNumberFormat="1"/>
    <xf numFmtId="0" fontId="7" fillId="2" borderId="0" xfId="1" applyFont="1" applyFill="1"/>
    <xf numFmtId="0" fontId="7" fillId="2" borderId="1" xfId="1" applyFont="1" applyFill="1" applyBorder="1"/>
    <xf numFmtId="0" fontId="7" fillId="2" borderId="2" xfId="1" applyFont="1" applyFill="1" applyBorder="1"/>
    <xf numFmtId="0" fontId="7" fillId="2" borderId="4" xfId="1" applyFont="1" applyFill="1" applyBorder="1"/>
    <xf numFmtId="0" fontId="8" fillId="3" borderId="3" xfId="1" applyFont="1" applyFill="1" applyBorder="1" applyAlignment="1">
      <alignment horizontal="center" vertical="center" wrapText="1"/>
    </xf>
    <xf numFmtId="0" fontId="7" fillId="2" borderId="5" xfId="1" applyFont="1" applyFill="1" applyBorder="1"/>
    <xf numFmtId="165" fontId="7" fillId="0" borderId="3" xfId="1" applyNumberFormat="1" applyFont="1" applyBorder="1" applyAlignment="1">
      <alignment horizontal="center"/>
    </xf>
    <xf numFmtId="4" fontId="7" fillId="4" borderId="3" xfId="1" applyNumberFormat="1" applyFont="1" applyFill="1" applyBorder="1" applyAlignment="1" applyProtection="1">
      <alignment horizontal="center"/>
      <protection locked="0"/>
    </xf>
    <xf numFmtId="0" fontId="7" fillId="0" borderId="0" xfId="0" applyFont="1"/>
    <xf numFmtId="49" fontId="7" fillId="2" borderId="3" xfId="1" applyNumberFormat="1" applyFont="1" applyFill="1" applyBorder="1" applyAlignment="1">
      <alignment horizontal="center"/>
    </xf>
    <xf numFmtId="0" fontId="5" fillId="2" borderId="0" xfId="1" applyFont="1" applyFill="1" applyAlignment="1">
      <alignment horizontal="right"/>
    </xf>
    <xf numFmtId="4" fontId="5" fillId="2" borderId="0" xfId="1" applyNumberFormat="1" applyFont="1" applyFill="1" applyAlignment="1">
      <alignment horizontal="right"/>
    </xf>
    <xf numFmtId="0" fontId="4" fillId="3" borderId="3" xfId="1" applyFont="1" applyFill="1" applyBorder="1" applyAlignment="1">
      <alignment horizontal="center"/>
    </xf>
    <xf numFmtId="0" fontId="0" fillId="0" borderId="3" xfId="1" applyFont="1" applyBorder="1" applyAlignment="1">
      <alignment horizontal="left"/>
    </xf>
    <xf numFmtId="4" fontId="0" fillId="0" borderId="3" xfId="1" applyNumberFormat="1" applyFont="1" applyBorder="1" applyAlignment="1">
      <alignment horizontal="right"/>
    </xf>
    <xf numFmtId="0" fontId="7" fillId="0" borderId="3" xfId="1" applyFont="1" applyBorder="1" applyAlignment="1">
      <alignment wrapText="1"/>
    </xf>
    <xf numFmtId="0" fontId="7" fillId="0" borderId="3" xfId="1" applyFont="1" applyBorder="1" applyAlignment="1">
      <alignment horizontal="left" vertical="center" wrapText="1"/>
    </xf>
    <xf numFmtId="0" fontId="11" fillId="0" borderId="3" xfId="1" applyFont="1" applyBorder="1" applyAlignment="1">
      <alignment horizontal="left" vertical="center" wrapText="1"/>
    </xf>
    <xf numFmtId="0" fontId="0" fillId="0" borderId="3" xfId="1" applyFont="1" applyBorder="1" applyAlignment="1">
      <alignment horizontal="left" vertical="center" wrapText="1"/>
    </xf>
    <xf numFmtId="0" fontId="13" fillId="0" borderId="0" xfId="0" applyFont="1"/>
    <xf numFmtId="0" fontId="14" fillId="0" borderId="0" xfId="0" applyFont="1"/>
    <xf numFmtId="166" fontId="15" fillId="0" borderId="0" xfId="0" applyNumberFormat="1" applyFont="1" applyAlignment="1">
      <alignment horizontal="center"/>
    </xf>
    <xf numFmtId="166" fontId="16" fillId="0" borderId="0" xfId="0" applyNumberFormat="1" applyFont="1" applyAlignment="1">
      <alignment horizontal="center"/>
    </xf>
    <xf numFmtId="0" fontId="13" fillId="0" borderId="14" xfId="0" applyFont="1" applyBorder="1"/>
    <xf numFmtId="0" fontId="14" fillId="0" borderId="15" xfId="0" applyFont="1" applyBorder="1"/>
    <xf numFmtId="3" fontId="14" fillId="0" borderId="15" xfId="0" applyNumberFormat="1" applyFont="1" applyBorder="1" applyAlignment="1">
      <alignment horizontal="center"/>
    </xf>
    <xf numFmtId="166" fontId="14" fillId="6" borderId="16" xfId="0" applyNumberFormat="1" applyFont="1" applyFill="1" applyBorder="1" applyAlignment="1">
      <alignment horizontal="right" indent="1"/>
    </xf>
    <xf numFmtId="164" fontId="14" fillId="0" borderId="0" xfId="2" applyFont="1" applyFill="1"/>
    <xf numFmtId="0" fontId="13" fillId="0" borderId="17" xfId="0" applyFont="1" applyBorder="1"/>
    <xf numFmtId="0" fontId="14" fillId="0" borderId="18" xfId="0" applyFont="1" applyBorder="1"/>
    <xf numFmtId="3" fontId="14" fillId="0" borderId="18" xfId="0" applyNumberFormat="1" applyFont="1" applyBorder="1" applyAlignment="1">
      <alignment horizontal="center"/>
    </xf>
    <xf numFmtId="166" fontId="14" fillId="6" borderId="19" xfId="0" applyNumberFormat="1" applyFont="1" applyFill="1" applyBorder="1" applyAlignment="1">
      <alignment horizontal="right" indent="1"/>
    </xf>
    <xf numFmtId="0" fontId="13" fillId="0" borderId="20" xfId="0" applyFont="1" applyBorder="1"/>
    <xf numFmtId="164" fontId="14" fillId="0" borderId="0" xfId="2" applyFont="1"/>
    <xf numFmtId="0" fontId="13" fillId="0" borderId="21" xfId="0" applyFont="1" applyBorder="1"/>
    <xf numFmtId="0" fontId="14" fillId="0" borderId="22" xfId="0" applyFont="1" applyBorder="1"/>
    <xf numFmtId="3" fontId="14" fillId="0" borderId="22" xfId="0" applyNumberFormat="1" applyFont="1" applyBorder="1" applyAlignment="1">
      <alignment horizontal="center"/>
    </xf>
    <xf numFmtId="166" fontId="14" fillId="6" borderId="24" xfId="0" applyNumberFormat="1" applyFont="1" applyFill="1" applyBorder="1" applyAlignment="1">
      <alignment horizontal="right" indent="1"/>
    </xf>
    <xf numFmtId="167" fontId="14" fillId="0" borderId="0" xfId="0" applyNumberFormat="1" applyFont="1"/>
    <xf numFmtId="166" fontId="14" fillId="0" borderId="0" xfId="0" applyNumberFormat="1" applyFont="1"/>
    <xf numFmtId="0" fontId="14" fillId="0" borderId="27" xfId="0" applyFont="1" applyBorder="1"/>
    <xf numFmtId="0" fontId="14" fillId="0" borderId="28" xfId="0" applyFont="1" applyBorder="1"/>
    <xf numFmtId="166" fontId="14" fillId="6" borderId="29" xfId="0" applyNumberFormat="1" applyFont="1" applyFill="1" applyBorder="1" applyAlignment="1">
      <alignment horizontal="right" indent="1"/>
    </xf>
    <xf numFmtId="164" fontId="14" fillId="0" borderId="0" xfId="0" applyNumberFormat="1" applyFont="1"/>
    <xf numFmtId="0" fontId="21" fillId="0" borderId="0" xfId="0" applyFont="1"/>
    <xf numFmtId="0" fontId="17" fillId="0" borderId="0" xfId="0" applyFont="1"/>
    <xf numFmtId="0" fontId="22" fillId="0" borderId="6" xfId="0" applyFont="1" applyBorder="1" applyAlignment="1">
      <alignment vertical="center"/>
    </xf>
    <xf numFmtId="0" fontId="18" fillId="0" borderId="6" xfId="0" applyFont="1" applyBorder="1" applyAlignment="1">
      <alignment vertical="center"/>
    </xf>
    <xf numFmtId="0" fontId="20" fillId="5" borderId="7" xfId="0" applyFont="1" applyFill="1" applyBorder="1" applyAlignment="1">
      <alignment vertical="center"/>
    </xf>
    <xf numFmtId="0" fontId="19" fillId="5" borderId="8" xfId="0" applyFont="1" applyFill="1" applyBorder="1" applyAlignment="1">
      <alignment vertical="center"/>
    </xf>
    <xf numFmtId="0" fontId="19" fillId="5" borderId="9" xfId="0" applyFont="1" applyFill="1" applyBorder="1" applyAlignment="1">
      <alignment vertical="center"/>
    </xf>
    <xf numFmtId="0" fontId="14" fillId="0" borderId="0" xfId="0" applyFont="1" applyAlignment="1">
      <alignment vertical="center"/>
    </xf>
    <xf numFmtId="0" fontId="20" fillId="5" borderId="10" xfId="0" applyFont="1" applyFill="1" applyBorder="1" applyAlignment="1">
      <alignment vertical="center"/>
    </xf>
    <xf numFmtId="0" fontId="19" fillId="5" borderId="11" xfId="0" applyFont="1" applyFill="1" applyBorder="1" applyAlignment="1">
      <alignment vertical="center"/>
    </xf>
    <xf numFmtId="0" fontId="19" fillId="5" borderId="12" xfId="0" applyFont="1" applyFill="1" applyBorder="1" applyAlignment="1">
      <alignment vertical="center" wrapText="1"/>
    </xf>
    <xf numFmtId="166" fontId="19" fillId="5" borderId="13" xfId="0" applyNumberFormat="1" applyFont="1" applyFill="1" applyBorder="1" applyAlignment="1">
      <alignment vertical="center"/>
    </xf>
    <xf numFmtId="3" fontId="14" fillId="0" borderId="38" xfId="0" applyNumberFormat="1" applyFont="1" applyBorder="1" applyAlignment="1">
      <alignment horizontal="center"/>
    </xf>
    <xf numFmtId="3" fontId="14" fillId="0" borderId="39" xfId="0" applyNumberFormat="1" applyFont="1" applyBorder="1" applyAlignment="1">
      <alignment horizontal="center"/>
    </xf>
    <xf numFmtId="0" fontId="14" fillId="0" borderId="2" xfId="0" applyFont="1" applyBorder="1"/>
    <xf numFmtId="3" fontId="14" fillId="0" borderId="40" xfId="0" applyNumberFormat="1" applyFont="1" applyBorder="1" applyAlignment="1">
      <alignment horizontal="center"/>
    </xf>
    <xf numFmtId="0" fontId="20" fillId="0" borderId="7" xfId="0" applyFont="1" applyBorder="1" applyAlignment="1">
      <alignment vertical="center"/>
    </xf>
    <xf numFmtId="0" fontId="19" fillId="0" borderId="8" xfId="0" applyFont="1" applyBorder="1" applyAlignment="1">
      <alignment vertical="center"/>
    </xf>
    <xf numFmtId="166" fontId="19" fillId="6" borderId="26" xfId="0" applyNumberFormat="1" applyFont="1" applyFill="1" applyBorder="1" applyAlignment="1">
      <alignment horizontal="right" vertical="center"/>
    </xf>
    <xf numFmtId="0" fontId="19" fillId="0" borderId="0" xfId="0" applyFont="1" applyAlignment="1">
      <alignment vertical="center"/>
    </xf>
    <xf numFmtId="167" fontId="14" fillId="0" borderId="0" xfId="0" applyNumberFormat="1" applyFont="1" applyAlignment="1">
      <alignment vertical="center"/>
    </xf>
    <xf numFmtId="0" fontId="20" fillId="5" borderId="41" xfId="0" applyFont="1" applyFill="1" applyBorder="1" applyAlignment="1">
      <alignment vertical="center"/>
    </xf>
    <xf numFmtId="0" fontId="19" fillId="5" borderId="42" xfId="0" applyFont="1" applyFill="1" applyBorder="1" applyAlignment="1">
      <alignment vertical="center"/>
    </xf>
    <xf numFmtId="0" fontId="19" fillId="5" borderId="27" xfId="0" applyFont="1" applyFill="1" applyBorder="1" applyAlignment="1">
      <alignment vertical="center"/>
    </xf>
    <xf numFmtId="0" fontId="19" fillId="5" borderId="18" xfId="0" applyFont="1" applyFill="1" applyBorder="1" applyAlignment="1">
      <alignment vertical="center"/>
    </xf>
    <xf numFmtId="166" fontId="14" fillId="6" borderId="29" xfId="0" applyNumberFormat="1" applyFont="1" applyFill="1" applyBorder="1" applyAlignment="1">
      <alignment horizontal="right" vertical="center"/>
    </xf>
    <xf numFmtId="0" fontId="20" fillId="5" borderId="43" xfId="0" applyFont="1" applyFill="1" applyBorder="1" applyAlignment="1">
      <alignment vertical="center"/>
    </xf>
    <xf numFmtId="0" fontId="19" fillId="5" borderId="5" xfId="0" applyFont="1" applyFill="1" applyBorder="1" applyAlignment="1">
      <alignment vertical="center"/>
    </xf>
    <xf numFmtId="0" fontId="19" fillId="5" borderId="30" xfId="0" applyFont="1" applyFill="1" applyBorder="1" applyAlignment="1">
      <alignment vertical="center"/>
    </xf>
    <xf numFmtId="0" fontId="19" fillId="5" borderId="3" xfId="0" applyFont="1" applyFill="1" applyBorder="1" applyAlignment="1">
      <alignment vertical="center"/>
    </xf>
    <xf numFmtId="166" fontId="14" fillId="6" borderId="19" xfId="0" applyNumberFormat="1" applyFont="1" applyFill="1" applyBorder="1" applyAlignment="1">
      <alignment horizontal="right" vertical="center"/>
    </xf>
    <xf numFmtId="0" fontId="20" fillId="5" borderId="35" xfId="0" applyFont="1" applyFill="1" applyBorder="1" applyAlignment="1">
      <alignment vertical="center"/>
    </xf>
    <xf numFmtId="0" fontId="19" fillId="5" borderId="36" xfId="0" applyFont="1" applyFill="1" applyBorder="1" applyAlignment="1">
      <alignment vertical="center"/>
    </xf>
    <xf numFmtId="0" fontId="19" fillId="5" borderId="32" xfId="0" applyFont="1" applyFill="1" applyBorder="1" applyAlignment="1">
      <alignment vertical="center"/>
    </xf>
    <xf numFmtId="0" fontId="19" fillId="5" borderId="33" xfId="0" applyFont="1" applyFill="1" applyBorder="1" applyAlignment="1">
      <alignment vertical="center"/>
    </xf>
    <xf numFmtId="166" fontId="14" fillId="6" borderId="34" xfId="0" applyNumberFormat="1" applyFont="1" applyFill="1" applyBorder="1" applyAlignment="1">
      <alignment horizontal="right" vertical="center"/>
    </xf>
    <xf numFmtId="0" fontId="20" fillId="7" borderId="41" xfId="0" applyFont="1" applyFill="1" applyBorder="1" applyAlignment="1">
      <alignment vertical="center"/>
    </xf>
    <xf numFmtId="0" fontId="19" fillId="7" borderId="42" xfId="0" applyFont="1" applyFill="1" applyBorder="1" applyAlignment="1">
      <alignment vertical="center"/>
    </xf>
    <xf numFmtId="0" fontId="19" fillId="7" borderId="27" xfId="0" applyFont="1" applyFill="1" applyBorder="1" applyAlignment="1">
      <alignment vertical="center"/>
    </xf>
    <xf numFmtId="0" fontId="19" fillId="7" borderId="15" xfId="0" applyFont="1" applyFill="1" applyBorder="1" applyAlignment="1">
      <alignment vertical="center"/>
    </xf>
    <xf numFmtId="166" fontId="19" fillId="7" borderId="16" xfId="0" applyNumberFormat="1" applyFont="1" applyFill="1" applyBorder="1" applyAlignment="1">
      <alignment horizontal="right" vertical="center"/>
    </xf>
    <xf numFmtId="0" fontId="20" fillId="7" borderId="43" xfId="0" applyFont="1" applyFill="1" applyBorder="1" applyAlignment="1">
      <alignment vertical="center"/>
    </xf>
    <xf numFmtId="0" fontId="19" fillId="7" borderId="5" xfId="0" applyFont="1" applyFill="1" applyBorder="1" applyAlignment="1">
      <alignment vertical="center"/>
    </xf>
    <xf numFmtId="0" fontId="19" fillId="7" borderId="30" xfId="0" applyFont="1" applyFill="1" applyBorder="1" applyAlignment="1">
      <alignment vertical="center"/>
    </xf>
    <xf numFmtId="0" fontId="19" fillId="7" borderId="3" xfId="0" applyFont="1" applyFill="1" applyBorder="1" applyAlignment="1">
      <alignment vertical="center"/>
    </xf>
    <xf numFmtId="166" fontId="19" fillId="7" borderId="19" xfId="0" applyNumberFormat="1" applyFont="1" applyFill="1" applyBorder="1" applyAlignment="1">
      <alignment horizontal="right" vertical="center"/>
    </xf>
    <xf numFmtId="0" fontId="20" fillId="7" borderId="35" xfId="0" applyFont="1" applyFill="1" applyBorder="1" applyAlignment="1">
      <alignment vertical="center"/>
    </xf>
    <xf numFmtId="0" fontId="19" fillId="7" borderId="36" xfId="0" applyFont="1" applyFill="1" applyBorder="1" applyAlignment="1">
      <alignment vertical="center"/>
    </xf>
    <xf numFmtId="0" fontId="19" fillId="7" borderId="32" xfId="0" applyFont="1" applyFill="1" applyBorder="1" applyAlignment="1">
      <alignment vertical="center"/>
    </xf>
    <xf numFmtId="166" fontId="19" fillId="7" borderId="34" xfId="0" applyNumberFormat="1" applyFont="1" applyFill="1" applyBorder="1" applyAlignment="1">
      <alignment horizontal="right" vertical="center"/>
    </xf>
    <xf numFmtId="166" fontId="15" fillId="0" borderId="0" xfId="0" applyNumberFormat="1" applyFont="1" applyAlignment="1">
      <alignment horizontal="left"/>
    </xf>
    <xf numFmtId="0" fontId="17" fillId="0" borderId="0" xfId="0" applyFont="1" applyAlignment="1">
      <alignment horizontal="center"/>
    </xf>
    <xf numFmtId="0" fontId="18" fillId="0" borderId="6" xfId="0" applyFont="1" applyBorder="1" applyAlignment="1">
      <alignment horizontal="center" vertical="center"/>
    </xf>
    <xf numFmtId="0" fontId="19" fillId="5" borderId="12" xfId="0" applyFont="1" applyFill="1" applyBorder="1" applyAlignment="1">
      <alignment vertical="center"/>
    </xf>
    <xf numFmtId="0" fontId="13" fillId="0" borderId="45" xfId="0" applyFont="1" applyBorder="1" applyAlignment="1">
      <alignment vertical="center"/>
    </xf>
    <xf numFmtId="0" fontId="14" fillId="0" borderId="46" xfId="0" applyFont="1" applyBorder="1" applyAlignment="1">
      <alignment vertical="center"/>
    </xf>
    <xf numFmtId="3" fontId="14" fillId="0" borderId="46" xfId="0" applyNumberFormat="1" applyFont="1" applyBorder="1" applyAlignment="1">
      <alignment horizontal="center" vertical="center"/>
    </xf>
    <xf numFmtId="166" fontId="14" fillId="6" borderId="46" xfId="0" applyNumberFormat="1" applyFont="1" applyFill="1" applyBorder="1" applyAlignment="1">
      <alignment horizontal="right" vertical="center"/>
    </xf>
    <xf numFmtId="166" fontId="14" fillId="6" borderId="26" xfId="0" applyNumberFormat="1" applyFont="1" applyFill="1" applyBorder="1" applyAlignment="1">
      <alignment horizontal="right" vertical="center"/>
    </xf>
    <xf numFmtId="0" fontId="13" fillId="0" borderId="14" xfId="0" applyFont="1" applyBorder="1" applyAlignment="1">
      <alignment vertical="center"/>
    </xf>
    <xf numFmtId="0" fontId="14" fillId="0" borderId="15" xfId="0" applyFont="1" applyBorder="1" applyAlignment="1">
      <alignment vertical="center"/>
    </xf>
    <xf numFmtId="3" fontId="14" fillId="0" borderId="15" xfId="0" applyNumberFormat="1" applyFont="1" applyBorder="1" applyAlignment="1">
      <alignment horizontal="center" vertical="center"/>
    </xf>
    <xf numFmtId="166" fontId="14" fillId="6" borderId="15" xfId="0" applyNumberFormat="1" applyFont="1" applyFill="1" applyBorder="1" applyAlignment="1">
      <alignment horizontal="right" vertical="center"/>
    </xf>
    <xf numFmtId="166" fontId="14" fillId="6" borderId="16" xfId="0" applyNumberFormat="1" applyFont="1" applyFill="1" applyBorder="1" applyAlignment="1">
      <alignment horizontal="right" vertical="center"/>
    </xf>
    <xf numFmtId="164" fontId="14" fillId="0" borderId="0" xfId="2" applyFont="1" applyFill="1" applyAlignment="1">
      <alignment vertical="center"/>
    </xf>
    <xf numFmtId="0" fontId="13" fillId="0" borderId="17" xfId="0" applyFont="1" applyBorder="1" applyAlignment="1">
      <alignment vertical="center"/>
    </xf>
    <xf numFmtId="0" fontId="14" fillId="0" borderId="18" xfId="0" applyFont="1" applyBorder="1" applyAlignment="1">
      <alignment vertical="center"/>
    </xf>
    <xf numFmtId="3" fontId="14" fillId="0" borderId="18" xfId="0" applyNumberFormat="1" applyFont="1" applyBorder="1" applyAlignment="1">
      <alignment horizontal="center" vertical="center"/>
    </xf>
    <xf numFmtId="166" fontId="14" fillId="6" borderId="18" xfId="0" applyNumberFormat="1" applyFont="1" applyFill="1" applyBorder="1" applyAlignment="1">
      <alignment horizontal="right" vertical="center"/>
    </xf>
    <xf numFmtId="0" fontId="13" fillId="0" borderId="20" xfId="0" applyFont="1" applyBorder="1" applyAlignment="1">
      <alignment vertical="center"/>
    </xf>
    <xf numFmtId="166" fontId="14" fillId="6" borderId="3" xfId="0" applyNumberFormat="1" applyFont="1" applyFill="1" applyBorder="1" applyAlignment="1">
      <alignment horizontal="right" vertical="center"/>
    </xf>
    <xf numFmtId="164" fontId="14" fillId="0" borderId="0" xfId="2" applyFont="1" applyAlignment="1">
      <alignment vertical="center"/>
    </xf>
    <xf numFmtId="0" fontId="13" fillId="0" borderId="21" xfId="0" applyFont="1" applyBorder="1" applyAlignment="1">
      <alignment vertical="center"/>
    </xf>
    <xf numFmtId="0" fontId="14" fillId="0" borderId="22" xfId="0" applyFont="1" applyBorder="1" applyAlignment="1">
      <alignment vertical="center"/>
    </xf>
    <xf numFmtId="3" fontId="14" fillId="0" borderId="22" xfId="0" applyNumberFormat="1" applyFont="1" applyBorder="1" applyAlignment="1">
      <alignment horizontal="center" vertical="center"/>
    </xf>
    <xf numFmtId="166" fontId="14" fillId="6" borderId="23" xfId="0" applyNumberFormat="1" applyFont="1" applyFill="1" applyBorder="1" applyAlignment="1">
      <alignment horizontal="right" vertical="center"/>
    </xf>
    <xf numFmtId="166" fontId="14" fillId="6" borderId="24" xfId="0" applyNumberFormat="1" applyFont="1" applyFill="1" applyBorder="1" applyAlignment="1">
      <alignment horizontal="right" vertical="center"/>
    </xf>
    <xf numFmtId="0" fontId="19" fillId="0" borderId="7" xfId="0" applyFont="1" applyBorder="1" applyAlignment="1">
      <alignment vertical="center"/>
    </xf>
    <xf numFmtId="0" fontId="14" fillId="0" borderId="25"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167" fontId="25" fillId="0" borderId="0" xfId="0" applyNumberFormat="1" applyFont="1" applyAlignment="1">
      <alignment vertical="center"/>
    </xf>
    <xf numFmtId="166" fontId="25" fillId="0" borderId="0" xfId="0" applyNumberFormat="1" applyFont="1" applyAlignment="1">
      <alignment vertical="center"/>
    </xf>
    <xf numFmtId="0" fontId="13" fillId="0" borderId="31" xfId="0" applyFont="1" applyBorder="1" applyAlignment="1">
      <alignment vertical="center"/>
    </xf>
    <xf numFmtId="0" fontId="14" fillId="0" borderId="33" xfId="0" applyFont="1" applyBorder="1" applyAlignment="1">
      <alignment vertical="center"/>
    </xf>
    <xf numFmtId="3" fontId="14" fillId="0" borderId="33" xfId="0" applyNumberFormat="1" applyFont="1" applyBorder="1" applyAlignment="1">
      <alignment horizontal="center" vertical="center"/>
    </xf>
    <xf numFmtId="166" fontId="14" fillId="6" borderId="33" xfId="0" applyNumberFormat="1" applyFont="1" applyFill="1" applyBorder="1" applyAlignment="1">
      <alignment horizontal="right" vertical="center"/>
    </xf>
    <xf numFmtId="0" fontId="14" fillId="0" borderId="27" xfId="0" applyFont="1" applyBorder="1" applyAlignment="1">
      <alignment vertical="center"/>
    </xf>
    <xf numFmtId="0" fontId="14" fillId="0" borderId="28" xfId="0" applyFont="1" applyBorder="1" applyAlignment="1">
      <alignment vertical="center"/>
    </xf>
    <xf numFmtId="164" fontId="14" fillId="0" borderId="0" xfId="0" applyNumberFormat="1" applyFont="1" applyAlignment="1">
      <alignment vertical="center"/>
    </xf>
    <xf numFmtId="0" fontId="19" fillId="5" borderId="47" xfId="0" applyFont="1" applyFill="1" applyBorder="1" applyAlignment="1">
      <alignment vertical="center"/>
    </xf>
    <xf numFmtId="0" fontId="14" fillId="5" borderId="27" xfId="0" applyFont="1" applyFill="1" applyBorder="1" applyAlignment="1">
      <alignment vertical="center"/>
    </xf>
    <xf numFmtId="0" fontId="19" fillId="5" borderId="1" xfId="0" applyFont="1" applyFill="1" applyBorder="1" applyAlignment="1">
      <alignment vertical="center"/>
    </xf>
    <xf numFmtId="0" fontId="14" fillId="5" borderId="28" xfId="0" applyFont="1" applyFill="1" applyBorder="1" applyAlignment="1">
      <alignment vertical="center"/>
    </xf>
    <xf numFmtId="0" fontId="19" fillId="5" borderId="6" xfId="0" applyFont="1" applyFill="1" applyBorder="1" applyAlignment="1">
      <alignment vertical="center"/>
    </xf>
    <xf numFmtId="0" fontId="14" fillId="5" borderId="11" xfId="0" applyFont="1" applyFill="1" applyBorder="1" applyAlignment="1">
      <alignment vertical="center"/>
    </xf>
    <xf numFmtId="0" fontId="14" fillId="0" borderId="0" xfId="0" applyFont="1" applyAlignment="1">
      <alignment horizontal="center"/>
    </xf>
    <xf numFmtId="0" fontId="19" fillId="5" borderId="8" xfId="0" applyFont="1" applyFill="1" applyBorder="1" applyAlignment="1">
      <alignment horizontal="center" vertical="center"/>
    </xf>
    <xf numFmtId="0" fontId="19" fillId="5" borderId="37" xfId="0" applyFont="1" applyFill="1" applyBorder="1" applyAlignment="1">
      <alignment vertical="center" wrapText="1"/>
    </xf>
    <xf numFmtId="0" fontId="19" fillId="5" borderId="45" xfId="0" applyFont="1" applyFill="1" applyBorder="1" applyAlignment="1">
      <alignment vertical="center" wrapText="1"/>
    </xf>
    <xf numFmtId="0" fontId="19" fillId="5" borderId="46" xfId="0" applyFont="1" applyFill="1" applyBorder="1" applyAlignment="1">
      <alignment vertical="center" wrapText="1"/>
    </xf>
    <xf numFmtId="0" fontId="19" fillId="5" borderId="26" xfId="0" applyFont="1" applyFill="1" applyBorder="1" applyAlignment="1">
      <alignment vertical="center" wrapText="1"/>
    </xf>
    <xf numFmtId="0" fontId="19" fillId="5" borderId="48" xfId="0" applyFont="1" applyFill="1" applyBorder="1" applyAlignment="1">
      <alignment horizontal="center" vertical="center"/>
    </xf>
    <xf numFmtId="166" fontId="19" fillId="5" borderId="26" xfId="0" applyNumberFormat="1" applyFont="1" applyFill="1" applyBorder="1" applyAlignment="1">
      <alignment vertical="center" wrapText="1"/>
    </xf>
    <xf numFmtId="166" fontId="19" fillId="5" borderId="13" xfId="0" applyNumberFormat="1" applyFont="1" applyFill="1" applyBorder="1" applyAlignment="1">
      <alignment vertical="center" wrapText="1"/>
    </xf>
    <xf numFmtId="166" fontId="14" fillId="6" borderId="44" xfId="0" applyNumberFormat="1" applyFont="1" applyFill="1" applyBorder="1" applyAlignment="1">
      <alignment horizontal="right" indent="1"/>
    </xf>
    <xf numFmtId="0" fontId="14" fillId="0" borderId="17" xfId="0" applyFont="1" applyBorder="1"/>
    <xf numFmtId="3" fontId="14" fillId="0" borderId="29" xfId="0" applyNumberFormat="1" applyFont="1" applyBorder="1" applyAlignment="1">
      <alignment horizontal="center"/>
    </xf>
    <xf numFmtId="3" fontId="14" fillId="0" borderId="1" xfId="0" applyNumberFormat="1" applyFont="1" applyBorder="1" applyAlignment="1">
      <alignment horizontal="center"/>
    </xf>
    <xf numFmtId="166" fontId="14" fillId="6" borderId="39" xfId="0" applyNumberFormat="1" applyFont="1" applyFill="1" applyBorder="1" applyAlignment="1">
      <alignment horizontal="right" indent="1"/>
    </xf>
    <xf numFmtId="0" fontId="14" fillId="0" borderId="14" xfId="0" applyFont="1" applyBorder="1"/>
    <xf numFmtId="3" fontId="14" fillId="0" borderId="16" xfId="0" applyNumberFormat="1" applyFont="1" applyBorder="1" applyAlignment="1">
      <alignment horizontal="center"/>
    </xf>
    <xf numFmtId="3" fontId="14" fillId="0" borderId="42" xfId="0" applyNumberFormat="1" applyFont="1" applyBorder="1" applyAlignment="1">
      <alignment horizontal="center"/>
    </xf>
    <xf numFmtId="166" fontId="14" fillId="6" borderId="38" xfId="0" applyNumberFormat="1" applyFont="1" applyFill="1" applyBorder="1" applyAlignment="1">
      <alignment horizontal="right" indent="1"/>
    </xf>
    <xf numFmtId="166" fontId="14" fillId="6" borderId="49" xfId="0" applyNumberFormat="1" applyFont="1" applyFill="1" applyBorder="1" applyAlignment="1">
      <alignment horizontal="right" indent="1"/>
    </xf>
    <xf numFmtId="0" fontId="14" fillId="0" borderId="10" xfId="0" applyFont="1" applyBorder="1"/>
    <xf numFmtId="3" fontId="14" fillId="0" borderId="12" xfId="0" applyNumberFormat="1" applyFont="1" applyBorder="1" applyAlignment="1">
      <alignment horizontal="center"/>
    </xf>
    <xf numFmtId="3" fontId="14" fillId="0" borderId="13" xfId="0" applyNumberFormat="1" applyFont="1" applyBorder="1" applyAlignment="1">
      <alignment horizontal="center"/>
    </xf>
    <xf numFmtId="3" fontId="14" fillId="0" borderId="0" xfId="0" applyNumberFormat="1" applyFont="1" applyAlignment="1">
      <alignment horizontal="center"/>
    </xf>
    <xf numFmtId="0" fontId="19" fillId="0" borderId="8" xfId="0" applyFont="1" applyBorder="1" applyAlignment="1">
      <alignment horizontal="center" vertical="center"/>
    </xf>
    <xf numFmtId="167" fontId="14" fillId="0" borderId="0" xfId="0" applyNumberFormat="1" applyFont="1" applyAlignment="1">
      <alignment horizontal="center"/>
    </xf>
    <xf numFmtId="0" fontId="19" fillId="5" borderId="42"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36" xfId="0" applyFont="1" applyFill="1" applyBorder="1" applyAlignment="1">
      <alignment horizontal="center" vertical="center"/>
    </xf>
    <xf numFmtId="0" fontId="19" fillId="7" borderId="42" xfId="0" applyFont="1" applyFill="1" applyBorder="1" applyAlignment="1">
      <alignment horizontal="center" vertical="center"/>
    </xf>
    <xf numFmtId="0" fontId="19" fillId="7" borderId="5" xfId="0" applyFont="1" applyFill="1" applyBorder="1" applyAlignment="1">
      <alignment horizontal="center" vertical="center"/>
    </xf>
    <xf numFmtId="0" fontId="19" fillId="7" borderId="36" xfId="0" applyFont="1" applyFill="1" applyBorder="1" applyAlignment="1">
      <alignment horizontal="center" vertical="center"/>
    </xf>
    <xf numFmtId="0" fontId="0" fillId="2" borderId="0" xfId="1" applyFont="1" applyFill="1"/>
    <xf numFmtId="0" fontId="2" fillId="2" borderId="0" xfId="1" applyFont="1" applyFill="1" applyAlignment="1">
      <alignment horizontal="center" vertical="center"/>
    </xf>
    <xf numFmtId="0" fontId="10" fillId="2" borderId="0" xfId="1" applyFont="1" applyFill="1"/>
    <xf numFmtId="0" fontId="4" fillId="3" borderId="3"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9" fillId="2" borderId="0" xfId="1" applyFont="1" applyFill="1" applyAlignment="1">
      <alignment horizontal="right"/>
    </xf>
    <xf numFmtId="0" fontId="6" fillId="2" borderId="0" xfId="1" applyFont="1" applyFill="1"/>
    <xf numFmtId="0" fontId="3" fillId="2" borderId="0" xfId="1" applyFont="1" applyFill="1" applyAlignment="1">
      <alignment horizontal="right"/>
    </xf>
    <xf numFmtId="0" fontId="3" fillId="2" borderId="1" xfId="1" applyFont="1" applyFill="1" applyBorder="1" applyAlignment="1">
      <alignment horizontal="right"/>
    </xf>
    <xf numFmtId="0" fontId="0" fillId="2" borderId="1" xfId="1" applyFont="1" applyFill="1" applyBorder="1"/>
    <xf numFmtId="0" fontId="4" fillId="3" borderId="23" xfId="1" applyFont="1" applyFill="1" applyBorder="1" applyAlignment="1">
      <alignment horizontal="center" vertical="center" wrapText="1"/>
    </xf>
    <xf numFmtId="0" fontId="4" fillId="3" borderId="18" xfId="1" applyFont="1" applyFill="1" applyBorder="1" applyAlignment="1">
      <alignment horizontal="center" vertical="center" wrapText="1"/>
    </xf>
    <xf numFmtId="0" fontId="19" fillId="7" borderId="14" xfId="0" applyFont="1" applyFill="1" applyBorder="1" applyAlignment="1">
      <alignment vertical="center"/>
    </xf>
    <xf numFmtId="0" fontId="19" fillId="7" borderId="27" xfId="0" applyFont="1" applyFill="1" applyBorder="1" applyAlignment="1">
      <alignment vertical="center"/>
    </xf>
    <xf numFmtId="0" fontId="19" fillId="7" borderId="15" xfId="0" applyFont="1" applyFill="1" applyBorder="1" applyAlignment="1">
      <alignment vertical="center"/>
    </xf>
    <xf numFmtId="0" fontId="19" fillId="7" borderId="20" xfId="0" applyFont="1" applyFill="1" applyBorder="1" applyAlignment="1">
      <alignment vertical="center"/>
    </xf>
    <xf numFmtId="0" fontId="19" fillId="7" borderId="30" xfId="0" applyFont="1" applyFill="1" applyBorder="1" applyAlignment="1">
      <alignment vertical="center"/>
    </xf>
    <xf numFmtId="0" fontId="19" fillId="7" borderId="3" xfId="0" applyFont="1" applyFill="1" applyBorder="1" applyAlignment="1">
      <alignment vertical="center"/>
    </xf>
    <xf numFmtId="0" fontId="19" fillId="7" borderId="35" xfId="0" applyFont="1" applyFill="1" applyBorder="1" applyAlignment="1">
      <alignment vertical="center"/>
    </xf>
    <xf numFmtId="0" fontId="19" fillId="7" borderId="36" xfId="0" applyFont="1" applyFill="1" applyBorder="1" applyAlignment="1">
      <alignment vertical="center"/>
    </xf>
    <xf numFmtId="0" fontId="19" fillId="7" borderId="32" xfId="0" applyFont="1" applyFill="1" applyBorder="1" applyAlignment="1">
      <alignment vertical="center"/>
    </xf>
    <xf numFmtId="0" fontId="17" fillId="0" borderId="0" xfId="0" applyFont="1" applyAlignment="1">
      <alignment horizontal="center"/>
    </xf>
    <xf numFmtId="0" fontId="18" fillId="0" borderId="6" xfId="0" applyFont="1" applyBorder="1" applyAlignment="1">
      <alignment horizontal="center" vertical="center"/>
    </xf>
    <xf numFmtId="0" fontId="19" fillId="5" borderId="7" xfId="0" applyFont="1" applyFill="1" applyBorder="1" applyAlignment="1">
      <alignment vertical="center"/>
    </xf>
    <xf numFmtId="0" fontId="19" fillId="5" borderId="8" xfId="0" applyFont="1" applyFill="1" applyBorder="1" applyAlignment="1">
      <alignment vertical="center"/>
    </xf>
    <xf numFmtId="0" fontId="19" fillId="5" borderId="9" xfId="0" applyFont="1" applyFill="1" applyBorder="1" applyAlignment="1">
      <alignment vertical="center"/>
    </xf>
    <xf numFmtId="0" fontId="19" fillId="5" borderId="7" xfId="0" applyFont="1" applyFill="1" applyBorder="1" applyAlignment="1">
      <alignment horizontal="left" vertical="center"/>
    </xf>
    <xf numFmtId="0" fontId="19" fillId="5" borderId="8" xfId="0" applyFont="1" applyFill="1" applyBorder="1" applyAlignment="1">
      <alignment horizontal="left" vertical="center"/>
    </xf>
    <xf numFmtId="0" fontId="19" fillId="5" borderId="9" xfId="0" applyFont="1" applyFill="1" applyBorder="1" applyAlignment="1">
      <alignment horizontal="left" vertical="center"/>
    </xf>
  </cellXfs>
  <cellStyles count="3">
    <cellStyle name="Čárka 2" xfId="2" xr:uid="{00000000-0005-0000-0000-000000000000}"/>
    <cellStyle name="Normal" xfId="1" xr:uid="{00000000-0005-0000-0000-000001000000}"/>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0</xdr:col>
      <xdr:colOff>1390650</xdr:colOff>
      <xdr:row>3</xdr:row>
      <xdr:rowOff>28575</xdr:rowOff>
    </xdr:to>
    <xdr:pic>
      <xdr:nvPicPr>
        <xdr:cNvPr id="2" name="Picture 1">
          <a:extLst>
            <a:ext uri="{FF2B5EF4-FFF2-40B4-BE49-F238E27FC236}">
              <a16:creationId xmlns:a16="http://schemas.microsoft.com/office/drawing/2014/main" id="{C03D8BD7-593C-4F75-BF33-D306162D45AC}"/>
            </a:ext>
          </a:extLst>
        </xdr:cNvPr>
        <xdr:cNvPicPr>
          <a:picLocks noChangeAspect="1"/>
        </xdr:cNvPicPr>
      </xdr:nvPicPr>
      <xdr:blipFill>
        <a:blip xmlns:r="http://schemas.openxmlformats.org/officeDocument/2006/relationships"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2" name="Picture 1">
          <a:extLst>
            <a:ext uri="{FF2B5EF4-FFF2-40B4-BE49-F238E27FC236}">
              <a16:creationId xmlns:a16="http://schemas.microsoft.com/office/drawing/2014/main" id="{6C308099-079C-4D12-89F5-45D81AEAD43C}"/>
            </a:ext>
          </a:extLst>
        </xdr:cNvP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2" name="Picture 1">
          <a:extLst>
            <a:ext uri="{FF2B5EF4-FFF2-40B4-BE49-F238E27FC236}">
              <a16:creationId xmlns:a16="http://schemas.microsoft.com/office/drawing/2014/main" id="{63BE799A-79C8-4D97-AEA6-017D2970C740}"/>
            </a:ext>
          </a:extLst>
        </xdr:cNvP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2" name="Picture 1">
          <a:extLst>
            <a:ext uri="{FF2B5EF4-FFF2-40B4-BE49-F238E27FC236}">
              <a16:creationId xmlns:a16="http://schemas.microsoft.com/office/drawing/2014/main" id="{F7CC8C23-F7E2-4EE3-AD98-CED2A586AD09}"/>
            </a:ext>
          </a:extLst>
        </xdr:cNvP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workbookViewId="0">
      <selection activeCell="B27" sqref="B27"/>
    </sheetView>
  </sheetViews>
  <sheetFormatPr defaultColWidth="9.109375" defaultRowHeight="12.75" customHeight="1" x14ac:dyDescent="0.3"/>
  <cols>
    <col min="1" max="1" width="25.6640625" customWidth="1"/>
    <col min="2" max="2" width="66.6640625" customWidth="1"/>
    <col min="3" max="5" width="20.6640625" customWidth="1"/>
  </cols>
  <sheetData>
    <row r="1" spans="1:5" ht="14.4" x14ac:dyDescent="0.3">
      <c r="A1" s="197"/>
      <c r="B1" s="1" t="s">
        <v>97</v>
      </c>
      <c r="C1" s="1"/>
      <c r="D1" s="1"/>
      <c r="E1" s="1"/>
    </row>
    <row r="2" spans="1:5" ht="14.4" x14ac:dyDescent="0.3">
      <c r="A2" s="197"/>
      <c r="B2" s="198" t="s">
        <v>132</v>
      </c>
      <c r="C2" s="1"/>
      <c r="D2" s="1"/>
      <c r="E2" s="1"/>
    </row>
    <row r="3" spans="1:5" ht="14.4" x14ac:dyDescent="0.3">
      <c r="A3" s="197"/>
      <c r="B3" s="197"/>
      <c r="C3" s="1"/>
      <c r="D3" s="1"/>
      <c r="E3" s="1"/>
    </row>
    <row r="4" spans="1:5" ht="21" x14ac:dyDescent="0.4">
      <c r="A4" s="1"/>
      <c r="B4" s="199" t="s">
        <v>133</v>
      </c>
      <c r="C4" s="197"/>
      <c r="D4" s="197"/>
      <c r="E4" s="1"/>
    </row>
    <row r="5" spans="1:5" ht="14.4" x14ac:dyDescent="0.3">
      <c r="A5" s="1"/>
      <c r="B5" s="197" t="s">
        <v>134</v>
      </c>
      <c r="C5" s="197"/>
      <c r="D5" s="197"/>
      <c r="E5" s="1"/>
    </row>
    <row r="6" spans="1:5" ht="14.4" x14ac:dyDescent="0.3">
      <c r="A6" s="1"/>
      <c r="B6" s="36" t="s">
        <v>135</v>
      </c>
      <c r="C6" s="37">
        <f>SUM(C10:C12)</f>
        <v>8441582</v>
      </c>
      <c r="D6" s="1"/>
      <c r="E6" s="1"/>
    </row>
    <row r="7" spans="1:5" ht="14.4" x14ac:dyDescent="0.3">
      <c r="A7" s="1"/>
      <c r="B7" s="36" t="s">
        <v>136</v>
      </c>
      <c r="C7" s="37">
        <f>SUM(E10:E12)</f>
        <v>10214314.219999999</v>
      </c>
      <c r="D7" s="1"/>
      <c r="E7" s="1"/>
    </row>
    <row r="8" spans="1:5" ht="14.4" x14ac:dyDescent="0.3">
      <c r="A8" s="3"/>
      <c r="B8" s="3"/>
      <c r="C8" s="3"/>
      <c r="D8" s="3"/>
      <c r="E8" s="3"/>
    </row>
    <row r="9" spans="1:5" ht="14.4" x14ac:dyDescent="0.3">
      <c r="A9" s="38" t="s">
        <v>137</v>
      </c>
      <c r="B9" s="38" t="s">
        <v>138</v>
      </c>
      <c r="C9" s="38" t="s">
        <v>139</v>
      </c>
      <c r="D9" s="38" t="s">
        <v>140</v>
      </c>
      <c r="E9" s="38" t="s">
        <v>141</v>
      </c>
    </row>
    <row r="10" spans="1:5" ht="14.4" x14ac:dyDescent="0.3">
      <c r="A10" s="39" t="s">
        <v>146</v>
      </c>
      <c r="B10" s="39" t="s">
        <v>98</v>
      </c>
      <c r="C10" s="40">
        <v>1920000</v>
      </c>
      <c r="D10" s="40">
        <f>C10*0.21</f>
        <v>403200</v>
      </c>
      <c r="E10" s="40">
        <f>C10+D10</f>
        <v>2323200</v>
      </c>
    </row>
    <row r="11" spans="1:5" ht="14.4" x14ac:dyDescent="0.3">
      <c r="A11" s="39" t="s">
        <v>95</v>
      </c>
      <c r="B11" s="39" t="s">
        <v>143</v>
      </c>
      <c r="C11" s="40">
        <v>5410682</v>
      </c>
      <c r="D11" s="40">
        <f>C11*0.21</f>
        <v>1136243.22</v>
      </c>
      <c r="E11" s="40">
        <f>C11+D11</f>
        <v>6546925.2199999997</v>
      </c>
    </row>
    <row r="12" spans="1:5" ht="14.4" x14ac:dyDescent="0.3">
      <c r="A12" s="39" t="s">
        <v>142</v>
      </c>
      <c r="B12" s="39" t="s">
        <v>148</v>
      </c>
      <c r="C12" s="40">
        <v>1110900</v>
      </c>
      <c r="D12" s="40">
        <f>C12*0.21</f>
        <v>233289</v>
      </c>
      <c r="E12" s="40">
        <f>C12+D12</f>
        <v>1344189</v>
      </c>
    </row>
    <row r="14" spans="1:5" ht="12.75" customHeight="1" x14ac:dyDescent="0.3">
      <c r="C14" s="25"/>
      <c r="D14" s="25"/>
      <c r="E14" s="25"/>
    </row>
  </sheetData>
  <mergeCells count="4">
    <mergeCell ref="A1:A3"/>
    <mergeCell ref="B2:B3"/>
    <mergeCell ref="B4:D4"/>
    <mergeCell ref="B5:D5"/>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7"/>
  <sheetViews>
    <sheetView topLeftCell="B31" workbookViewId="0">
      <selection activeCell="H41" sqref="H41"/>
    </sheetView>
  </sheetViews>
  <sheetFormatPr defaultColWidth="9.109375" defaultRowHeight="12.75" customHeight="1" x14ac:dyDescent="0.3"/>
  <cols>
    <col min="1" max="1" width="9.109375" hidden="1" customWidth="1"/>
    <col min="2" max="2" width="11.6640625" customWidth="1"/>
    <col min="3" max="3" width="14.6640625" customWidth="1"/>
    <col min="4" max="4" width="9.6640625" customWidth="1"/>
    <col min="5" max="5" width="71.88671875" customWidth="1"/>
    <col min="6" max="6" width="11.6640625" customWidth="1"/>
    <col min="7" max="8" width="16.6640625" style="34" customWidth="1"/>
    <col min="9" max="9" width="16.6640625" customWidth="1"/>
    <col min="13" max="16" width="9.109375" hidden="1" customWidth="1"/>
  </cols>
  <sheetData>
    <row r="1" spans="1:16" ht="12.75" customHeight="1" x14ac:dyDescent="0.3">
      <c r="A1" t="s">
        <v>0</v>
      </c>
      <c r="B1" s="1"/>
      <c r="C1" s="1"/>
      <c r="D1" s="1"/>
      <c r="E1" s="1"/>
      <c r="F1" s="1"/>
      <c r="G1" s="26"/>
      <c r="H1" s="26"/>
      <c r="I1" s="1"/>
      <c r="N1" t="s">
        <v>1</v>
      </c>
    </row>
    <row r="2" spans="1:16" ht="24.9" customHeight="1" x14ac:dyDescent="0.3">
      <c r="B2" s="1"/>
      <c r="C2" s="1"/>
      <c r="D2" s="1"/>
      <c r="E2" s="2" t="s">
        <v>2</v>
      </c>
      <c r="F2" s="1"/>
      <c r="G2" s="26"/>
      <c r="H2" s="27"/>
      <c r="I2" s="3"/>
      <c r="M2" t="e">
        <f>0+M9+#REF!+#REF!</f>
        <v>#REF!</v>
      </c>
      <c r="N2" t="s">
        <v>1</v>
      </c>
    </row>
    <row r="3" spans="1:16" ht="15" customHeight="1" x14ac:dyDescent="0.3">
      <c r="A3" t="s">
        <v>3</v>
      </c>
      <c r="B3" s="4" t="s">
        <v>4</v>
      </c>
      <c r="C3" s="202"/>
      <c r="D3" s="203"/>
      <c r="E3" s="5" t="s">
        <v>96</v>
      </c>
      <c r="F3" s="1"/>
      <c r="G3" s="28"/>
      <c r="H3" s="35" t="s">
        <v>147</v>
      </c>
      <c r="I3" s="6"/>
      <c r="M3" t="s">
        <v>5</v>
      </c>
      <c r="N3" t="s">
        <v>6</v>
      </c>
    </row>
    <row r="4" spans="1:16" ht="15" customHeight="1" x14ac:dyDescent="0.3">
      <c r="A4" t="s">
        <v>7</v>
      </c>
      <c r="B4" s="4" t="s">
        <v>8</v>
      </c>
      <c r="C4" s="204" t="s">
        <v>146</v>
      </c>
      <c r="D4" s="197"/>
      <c r="E4" s="5" t="s">
        <v>98</v>
      </c>
      <c r="F4" s="1"/>
      <c r="G4" s="26"/>
      <c r="H4" s="29"/>
      <c r="I4" s="7"/>
      <c r="M4" t="s">
        <v>9</v>
      </c>
      <c r="N4" t="s">
        <v>6</v>
      </c>
    </row>
    <row r="5" spans="1:16" ht="14.4" x14ac:dyDescent="0.3">
      <c r="A5" t="s">
        <v>10</v>
      </c>
      <c r="B5" s="8" t="s">
        <v>11</v>
      </c>
      <c r="C5" s="205" t="s">
        <v>146</v>
      </c>
      <c r="D5" s="206"/>
      <c r="E5" s="5" t="s">
        <v>98</v>
      </c>
      <c r="F5" s="3"/>
      <c r="G5" s="27"/>
      <c r="H5" s="27"/>
      <c r="I5" s="3"/>
      <c r="M5" t="s">
        <v>12</v>
      </c>
      <c r="N5" t="s">
        <v>6</v>
      </c>
    </row>
    <row r="6" spans="1:16" ht="12.75" customHeight="1" x14ac:dyDescent="0.3">
      <c r="A6" s="200" t="s">
        <v>13</v>
      </c>
      <c r="B6" s="200" t="s">
        <v>14</v>
      </c>
      <c r="C6" s="200" t="s">
        <v>15</v>
      </c>
      <c r="D6" s="200" t="s">
        <v>16</v>
      </c>
      <c r="E6" s="207" t="s">
        <v>17</v>
      </c>
      <c r="F6" s="200" t="s">
        <v>18</v>
      </c>
      <c r="G6" s="201" t="s">
        <v>19</v>
      </c>
      <c r="H6" s="200" t="s">
        <v>20</v>
      </c>
      <c r="I6" s="200"/>
    </row>
    <row r="7" spans="1:16" ht="12.75" customHeight="1" x14ac:dyDescent="0.3">
      <c r="A7" s="200"/>
      <c r="B7" s="200"/>
      <c r="C7" s="200"/>
      <c r="D7" s="200"/>
      <c r="E7" s="208"/>
      <c r="F7" s="200"/>
      <c r="G7" s="201"/>
      <c r="H7" s="30" t="s">
        <v>21</v>
      </c>
      <c r="I7" s="10" t="s">
        <v>22</v>
      </c>
    </row>
    <row r="8" spans="1:16" ht="12.75" customHeight="1" x14ac:dyDescent="0.3">
      <c r="A8" s="10" t="s">
        <v>23</v>
      </c>
      <c r="B8" s="10" t="s">
        <v>24</v>
      </c>
      <c r="C8" s="10" t="s">
        <v>6</v>
      </c>
      <c r="D8" s="10" t="s">
        <v>1</v>
      </c>
      <c r="E8" s="10" t="s">
        <v>25</v>
      </c>
      <c r="F8" s="10" t="s">
        <v>26</v>
      </c>
      <c r="G8" s="30" t="s">
        <v>27</v>
      </c>
      <c r="H8" s="30" t="s">
        <v>28</v>
      </c>
      <c r="I8" s="10" t="s">
        <v>29</v>
      </c>
    </row>
    <row r="9" spans="1:16" ht="12.75" customHeight="1" x14ac:dyDescent="0.3">
      <c r="A9" s="11" t="s">
        <v>30</v>
      </c>
      <c r="B9" s="11"/>
      <c r="C9" s="12" t="s">
        <v>23</v>
      </c>
      <c r="D9" s="11"/>
      <c r="E9" s="13" t="s">
        <v>31</v>
      </c>
      <c r="F9" s="11"/>
      <c r="G9" s="31"/>
      <c r="H9" s="31"/>
      <c r="I9" s="14">
        <f>SUM(I10:I37)</f>
        <v>0</v>
      </c>
      <c r="M9" t="e">
        <f>0+P9</f>
        <v>#REF!</v>
      </c>
      <c r="O9" t="e">
        <f>0+#REF!+#REF!+I10+I14+I18+#REF!+#REF!+#REF!+I26+#REF!+#REF!+#REF!</f>
        <v>#REF!</v>
      </c>
      <c r="P9" t="e">
        <f>0+#REF!+#REF!+M10+M14+M18+#REF!+#REF!+#REF!+M26+#REF!+#REF!+#REF!</f>
        <v>#REF!</v>
      </c>
    </row>
    <row r="10" spans="1:16" ht="14.4" x14ac:dyDescent="0.3">
      <c r="A10" s="15" t="s">
        <v>32</v>
      </c>
      <c r="B10" s="16">
        <v>1</v>
      </c>
      <c r="C10" s="16" t="s">
        <v>41</v>
      </c>
      <c r="D10" s="15" t="s">
        <v>33</v>
      </c>
      <c r="E10" s="41" t="s">
        <v>42</v>
      </c>
      <c r="F10" s="17" t="s">
        <v>43</v>
      </c>
      <c r="G10" s="32">
        <v>1</v>
      </c>
      <c r="H10" s="24">
        <v>0</v>
      </c>
      <c r="I10" s="18">
        <f>ROUND(ROUND(H10,2)*ROUND(G10,3),2)</f>
        <v>0</v>
      </c>
      <c r="M10">
        <f>(I10*21)/100</f>
        <v>0</v>
      </c>
      <c r="N10" t="s">
        <v>6</v>
      </c>
    </row>
    <row r="11" spans="1:16" ht="43.2" x14ac:dyDescent="0.3">
      <c r="A11" s="19" t="s">
        <v>34</v>
      </c>
      <c r="E11" s="42" t="s">
        <v>204</v>
      </c>
    </row>
    <row r="12" spans="1:16" ht="14.4" x14ac:dyDescent="0.3">
      <c r="A12" s="20" t="s">
        <v>35</v>
      </c>
      <c r="E12" s="43" t="s">
        <v>44</v>
      </c>
    </row>
    <row r="13" spans="1:16" ht="14.4" x14ac:dyDescent="0.3">
      <c r="A13" t="s">
        <v>36</v>
      </c>
      <c r="E13" s="42" t="s">
        <v>45</v>
      </c>
    </row>
    <row r="14" spans="1:16" ht="14.4" x14ac:dyDescent="0.3">
      <c r="A14" s="15" t="s">
        <v>32</v>
      </c>
      <c r="B14" s="16">
        <v>2</v>
      </c>
      <c r="C14" s="16" t="s">
        <v>46</v>
      </c>
      <c r="D14" s="15" t="s">
        <v>33</v>
      </c>
      <c r="E14" s="41" t="s">
        <v>47</v>
      </c>
      <c r="F14" s="17" t="s">
        <v>43</v>
      </c>
      <c r="G14" s="32">
        <v>1</v>
      </c>
      <c r="H14" s="24">
        <v>0</v>
      </c>
      <c r="I14" s="18">
        <f>ROUND(ROUND(H14,2)*ROUND(G14,3),2)</f>
        <v>0</v>
      </c>
      <c r="M14">
        <f>(I14*21)/100</f>
        <v>0</v>
      </c>
      <c r="N14" t="s">
        <v>6</v>
      </c>
    </row>
    <row r="15" spans="1:16" ht="100.8" x14ac:dyDescent="0.3">
      <c r="A15" s="19" t="s">
        <v>34</v>
      </c>
      <c r="E15" s="42" t="s">
        <v>233</v>
      </c>
    </row>
    <row r="16" spans="1:16" ht="14.4" x14ac:dyDescent="0.3">
      <c r="A16" s="20" t="s">
        <v>35</v>
      </c>
      <c r="E16" s="43" t="s">
        <v>44</v>
      </c>
    </row>
    <row r="17" spans="1:15" ht="14.4" x14ac:dyDescent="0.3">
      <c r="A17" t="s">
        <v>36</v>
      </c>
      <c r="E17" s="42" t="s">
        <v>45</v>
      </c>
    </row>
    <row r="18" spans="1:15" ht="14.4" x14ac:dyDescent="0.3">
      <c r="A18" s="15" t="s">
        <v>32</v>
      </c>
      <c r="B18" s="16">
        <v>3</v>
      </c>
      <c r="C18" s="16" t="s">
        <v>48</v>
      </c>
      <c r="D18" s="15" t="s">
        <v>38</v>
      </c>
      <c r="E18" s="41" t="s">
        <v>49</v>
      </c>
      <c r="F18" s="17" t="s">
        <v>50</v>
      </c>
      <c r="G18" s="32">
        <v>1</v>
      </c>
      <c r="H18" s="24">
        <v>0</v>
      </c>
      <c r="I18" s="18">
        <f>ROUND(ROUND(H18,2)*ROUND(G18,3),2)</f>
        <v>0</v>
      </c>
      <c r="M18">
        <f>(I18*21)/100</f>
        <v>0</v>
      </c>
      <c r="N18" t="s">
        <v>6</v>
      </c>
    </row>
    <row r="19" spans="1:15" ht="57.6" x14ac:dyDescent="0.3">
      <c r="A19" s="19" t="s">
        <v>34</v>
      </c>
      <c r="E19" s="42" t="s">
        <v>108</v>
      </c>
    </row>
    <row r="20" spans="1:15" ht="14.4" x14ac:dyDescent="0.3">
      <c r="A20" s="20" t="s">
        <v>35</v>
      </c>
      <c r="E20" s="43" t="s">
        <v>51</v>
      </c>
    </row>
    <row r="21" spans="1:15" ht="14.4" x14ac:dyDescent="0.3">
      <c r="A21" t="s">
        <v>36</v>
      </c>
      <c r="E21" s="42" t="s">
        <v>52</v>
      </c>
    </row>
    <row r="22" spans="1:15" ht="14.4" x14ac:dyDescent="0.3">
      <c r="A22" s="15" t="s">
        <v>32</v>
      </c>
      <c r="B22" s="16">
        <v>4</v>
      </c>
      <c r="C22" s="16" t="s">
        <v>48</v>
      </c>
      <c r="D22" s="15" t="s">
        <v>53</v>
      </c>
      <c r="E22" s="44" t="s">
        <v>49</v>
      </c>
      <c r="F22" s="17" t="s">
        <v>50</v>
      </c>
      <c r="G22" s="32">
        <v>1</v>
      </c>
      <c r="H22" s="24">
        <v>0</v>
      </c>
      <c r="I22" s="18">
        <f>ROUND(ROUND(H22,2)*ROUND(G22,3),2)</f>
        <v>0</v>
      </c>
      <c r="N22">
        <f>(I22*21)/100</f>
        <v>0</v>
      </c>
      <c r="O22" t="s">
        <v>6</v>
      </c>
    </row>
    <row r="23" spans="1:15" ht="100.8" x14ac:dyDescent="0.3">
      <c r="A23" s="19" t="s">
        <v>34</v>
      </c>
      <c r="E23" s="44" t="s">
        <v>205</v>
      </c>
    </row>
    <row r="24" spans="1:15" ht="14.4" x14ac:dyDescent="0.3">
      <c r="A24" s="20" t="s">
        <v>35</v>
      </c>
      <c r="E24" s="43" t="s">
        <v>51</v>
      </c>
    </row>
    <row r="25" spans="1:15" ht="14.4" x14ac:dyDescent="0.3">
      <c r="A25" t="s">
        <v>36</v>
      </c>
      <c r="E25" s="44" t="s">
        <v>52</v>
      </c>
    </row>
    <row r="26" spans="1:15" ht="14.4" x14ac:dyDescent="0.3">
      <c r="A26" s="15" t="s">
        <v>32</v>
      </c>
      <c r="B26" s="16">
        <v>5</v>
      </c>
      <c r="C26" s="16" t="s">
        <v>54</v>
      </c>
      <c r="D26" s="15" t="s">
        <v>33</v>
      </c>
      <c r="E26" s="41" t="s">
        <v>206</v>
      </c>
      <c r="F26" s="17" t="s">
        <v>43</v>
      </c>
      <c r="G26" s="32">
        <v>1</v>
      </c>
      <c r="H26" s="24">
        <v>0</v>
      </c>
      <c r="I26" s="18">
        <f>ROUND(ROUND(H26,2)*ROUND(G26,3),2)</f>
        <v>0</v>
      </c>
      <c r="M26">
        <f>(I26*21)/100</f>
        <v>0</v>
      </c>
      <c r="N26" t="s">
        <v>6</v>
      </c>
    </row>
    <row r="27" spans="1:15" ht="201.6" x14ac:dyDescent="0.3">
      <c r="A27" s="19" t="s">
        <v>34</v>
      </c>
      <c r="E27" s="42" t="s">
        <v>234</v>
      </c>
    </row>
    <row r="28" spans="1:15" ht="14.4" x14ac:dyDescent="0.3">
      <c r="A28" s="20" t="s">
        <v>35</v>
      </c>
      <c r="E28" s="43" t="s">
        <v>51</v>
      </c>
    </row>
    <row r="29" spans="1:15" ht="14.4" x14ac:dyDescent="0.3">
      <c r="A29" t="s">
        <v>36</v>
      </c>
      <c r="E29" s="42" t="s">
        <v>52</v>
      </c>
    </row>
    <row r="30" spans="1:15" ht="14.4" x14ac:dyDescent="0.3">
      <c r="A30" s="15" t="s">
        <v>32</v>
      </c>
      <c r="B30" s="16">
        <v>6</v>
      </c>
      <c r="C30" s="16" t="s">
        <v>149</v>
      </c>
      <c r="D30" s="15" t="s">
        <v>33</v>
      </c>
      <c r="E30" s="41" t="s">
        <v>150</v>
      </c>
      <c r="F30" s="17" t="s">
        <v>43</v>
      </c>
      <c r="G30" s="32">
        <v>1</v>
      </c>
      <c r="H30" s="24">
        <v>0</v>
      </c>
      <c r="I30" s="18">
        <f>ROUND(ROUND(H30,2)*ROUND(G30,3),2)</f>
        <v>0</v>
      </c>
      <c r="N30">
        <f>(I30*21)/100</f>
        <v>0</v>
      </c>
      <c r="O30" t="s">
        <v>6</v>
      </c>
    </row>
    <row r="31" spans="1:15" ht="28.8" x14ac:dyDescent="0.3">
      <c r="A31" s="19" t="s">
        <v>34</v>
      </c>
      <c r="E31" s="42" t="s">
        <v>201</v>
      </c>
    </row>
    <row r="32" spans="1:15" ht="14.4" x14ac:dyDescent="0.3">
      <c r="A32" s="20" t="s">
        <v>35</v>
      </c>
      <c r="E32" s="43" t="s">
        <v>44</v>
      </c>
    </row>
    <row r="33" spans="1:14" ht="100.8" x14ac:dyDescent="0.3">
      <c r="A33" t="s">
        <v>36</v>
      </c>
      <c r="E33" s="42" t="s">
        <v>151</v>
      </c>
    </row>
    <row r="34" spans="1:14" ht="14.4" x14ac:dyDescent="0.3">
      <c r="A34" s="15" t="s">
        <v>32</v>
      </c>
      <c r="B34" s="16">
        <v>7</v>
      </c>
      <c r="C34" s="23" t="s">
        <v>105</v>
      </c>
      <c r="D34" s="15" t="s">
        <v>33</v>
      </c>
      <c r="E34" s="41" t="s">
        <v>106</v>
      </c>
      <c r="F34" s="17" t="s">
        <v>43</v>
      </c>
      <c r="G34" s="32">
        <v>1</v>
      </c>
      <c r="H34" s="24">
        <v>0</v>
      </c>
      <c r="I34" s="18">
        <f>ROUND(ROUND(H34,2)*ROUND(G34,3),2)</f>
        <v>0</v>
      </c>
      <c r="M34">
        <f>(I34*21)/100</f>
        <v>0</v>
      </c>
      <c r="N34" t="s">
        <v>6</v>
      </c>
    </row>
    <row r="35" spans="1:14" ht="165" customHeight="1" x14ac:dyDescent="0.3">
      <c r="A35" s="19" t="s">
        <v>34</v>
      </c>
      <c r="E35" s="42" t="s">
        <v>235</v>
      </c>
    </row>
    <row r="36" spans="1:14" ht="14.4" x14ac:dyDescent="0.3">
      <c r="A36" s="20" t="s">
        <v>35</v>
      </c>
      <c r="E36" s="43" t="s">
        <v>44</v>
      </c>
    </row>
    <row r="37" spans="1:14" ht="28.8" x14ac:dyDescent="0.3">
      <c r="A37" t="s">
        <v>36</v>
      </c>
      <c r="E37" s="42" t="s">
        <v>107</v>
      </c>
    </row>
  </sheetData>
  <mergeCells count="11">
    <mergeCell ref="A6:A7"/>
    <mergeCell ref="B6:B7"/>
    <mergeCell ref="C6:C7"/>
    <mergeCell ref="D6:D7"/>
    <mergeCell ref="E6:E7"/>
    <mergeCell ref="F6:F7"/>
    <mergeCell ref="G6:G7"/>
    <mergeCell ref="H6:I6"/>
    <mergeCell ref="C3:D3"/>
    <mergeCell ref="C4:D4"/>
    <mergeCell ref="C5:D5"/>
  </mergeCells>
  <pageMargins left="0.25" right="0.25" top="0.75" bottom="0.75" header="0.3" footer="0.3"/>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6"/>
  <sheetViews>
    <sheetView topLeftCell="B63" workbookViewId="0">
      <selection activeCell="H68" sqref="H68"/>
    </sheetView>
  </sheetViews>
  <sheetFormatPr defaultColWidth="9.109375" defaultRowHeight="12.75" customHeight="1" x14ac:dyDescent="0.3"/>
  <cols>
    <col min="1" max="1" width="9.109375" hidden="1" customWidth="1"/>
    <col min="2" max="2" width="11.6640625" customWidth="1"/>
    <col min="3" max="3" width="14.6640625" customWidth="1"/>
    <col min="4" max="4" width="9.6640625" customWidth="1"/>
    <col min="5" max="5" width="71.88671875" customWidth="1"/>
    <col min="6" max="6" width="11.6640625" customWidth="1"/>
    <col min="7" max="8" width="16.6640625" style="34" customWidth="1"/>
    <col min="9" max="9" width="16.6640625" customWidth="1"/>
    <col min="13" max="16" width="9.109375" hidden="1" customWidth="1"/>
  </cols>
  <sheetData>
    <row r="1" spans="1:16" ht="12.75" customHeight="1" x14ac:dyDescent="0.3">
      <c r="A1" t="s">
        <v>0</v>
      </c>
      <c r="B1" s="1"/>
      <c r="C1" s="1"/>
      <c r="D1" s="1"/>
      <c r="E1" s="1"/>
      <c r="F1" s="1"/>
      <c r="G1" s="26"/>
      <c r="H1" s="26"/>
      <c r="I1" s="1"/>
      <c r="N1" t="s">
        <v>1</v>
      </c>
    </row>
    <row r="2" spans="1:16" ht="24.9" customHeight="1" x14ac:dyDescent="0.3">
      <c r="B2" s="1"/>
      <c r="C2" s="1"/>
      <c r="D2" s="1"/>
      <c r="E2" s="2" t="s">
        <v>2</v>
      </c>
      <c r="F2" s="1"/>
      <c r="G2" s="26"/>
      <c r="H2" s="27"/>
      <c r="I2" s="3"/>
      <c r="M2" t="e">
        <f>0+M9+#REF!+#REF!</f>
        <v>#REF!</v>
      </c>
      <c r="N2" t="s">
        <v>1</v>
      </c>
    </row>
    <row r="3" spans="1:16" ht="15" customHeight="1" x14ac:dyDescent="0.3">
      <c r="A3" t="s">
        <v>3</v>
      </c>
      <c r="B3" s="4" t="s">
        <v>4</v>
      </c>
      <c r="C3" s="202"/>
      <c r="D3" s="203"/>
      <c r="E3" s="5" t="s">
        <v>96</v>
      </c>
      <c r="F3" s="1"/>
      <c r="G3" s="28"/>
      <c r="H3" s="35" t="s">
        <v>131</v>
      </c>
      <c r="I3" s="6"/>
      <c r="M3" t="s">
        <v>5</v>
      </c>
      <c r="N3" t="s">
        <v>6</v>
      </c>
    </row>
    <row r="4" spans="1:16" ht="15" customHeight="1" x14ac:dyDescent="0.3">
      <c r="A4" t="s">
        <v>7</v>
      </c>
      <c r="B4" s="4" t="s">
        <v>8</v>
      </c>
      <c r="C4" s="204" t="s">
        <v>95</v>
      </c>
      <c r="D4" s="197"/>
      <c r="E4" s="5" t="s">
        <v>98</v>
      </c>
      <c r="F4" s="1"/>
      <c r="G4" s="26"/>
      <c r="H4" s="29"/>
      <c r="I4" s="7"/>
      <c r="M4" t="s">
        <v>9</v>
      </c>
      <c r="N4" t="s">
        <v>6</v>
      </c>
    </row>
    <row r="5" spans="1:16" ht="14.4" x14ac:dyDescent="0.3">
      <c r="A5" t="s">
        <v>10</v>
      </c>
      <c r="B5" s="8" t="s">
        <v>11</v>
      </c>
      <c r="C5" s="205" t="s">
        <v>95</v>
      </c>
      <c r="D5" s="206"/>
      <c r="E5" s="5" t="s">
        <v>143</v>
      </c>
      <c r="F5" s="3"/>
      <c r="G5" s="27"/>
      <c r="H5" s="27"/>
      <c r="I5" s="3"/>
      <c r="M5" t="s">
        <v>12</v>
      </c>
      <c r="N5" t="s">
        <v>6</v>
      </c>
    </row>
    <row r="6" spans="1:16" ht="12.75" customHeight="1" x14ac:dyDescent="0.3">
      <c r="A6" s="200" t="s">
        <v>13</v>
      </c>
      <c r="B6" s="200" t="s">
        <v>14</v>
      </c>
      <c r="C6" s="200" t="s">
        <v>15</v>
      </c>
      <c r="D6" s="200" t="s">
        <v>16</v>
      </c>
      <c r="E6" s="200" t="s">
        <v>17</v>
      </c>
      <c r="F6" s="200" t="s">
        <v>18</v>
      </c>
      <c r="G6" s="201" t="s">
        <v>19</v>
      </c>
      <c r="H6" s="200" t="s">
        <v>20</v>
      </c>
      <c r="I6" s="200"/>
    </row>
    <row r="7" spans="1:16" ht="12.75" customHeight="1" x14ac:dyDescent="0.3">
      <c r="A7" s="200"/>
      <c r="B7" s="200"/>
      <c r="C7" s="200"/>
      <c r="D7" s="200"/>
      <c r="E7" s="200"/>
      <c r="F7" s="200"/>
      <c r="G7" s="201"/>
      <c r="H7" s="30" t="s">
        <v>21</v>
      </c>
      <c r="I7" s="10" t="s">
        <v>22</v>
      </c>
    </row>
    <row r="8" spans="1:16" ht="12.75" customHeight="1" x14ac:dyDescent="0.3">
      <c r="A8" s="10" t="s">
        <v>23</v>
      </c>
      <c r="B8" s="10" t="s">
        <v>24</v>
      </c>
      <c r="C8" s="10" t="s">
        <v>6</v>
      </c>
      <c r="D8" s="10" t="s">
        <v>1</v>
      </c>
      <c r="E8" s="10" t="s">
        <v>25</v>
      </c>
      <c r="F8" s="10" t="s">
        <v>26</v>
      </c>
      <c r="G8" s="30" t="s">
        <v>27</v>
      </c>
      <c r="H8" s="30" t="s">
        <v>28</v>
      </c>
      <c r="I8" s="10" t="s">
        <v>29</v>
      </c>
    </row>
    <row r="9" spans="1:16" ht="12.75" customHeight="1" x14ac:dyDescent="0.3">
      <c r="A9" s="11" t="s">
        <v>30</v>
      </c>
      <c r="B9" s="11"/>
      <c r="C9" s="12" t="s">
        <v>23</v>
      </c>
      <c r="D9" s="11"/>
      <c r="E9" s="13" t="s">
        <v>31</v>
      </c>
      <c r="F9" s="11"/>
      <c r="G9" s="31"/>
      <c r="H9" s="31"/>
      <c r="I9" s="14">
        <f>SUM(I10:I33)</f>
        <v>0</v>
      </c>
      <c r="M9" t="e">
        <f>0+P9</f>
        <v>#REF!</v>
      </c>
      <c r="O9" t="e">
        <f>0+#REF!+I10+#REF!+#REF!+#REF!+#REF!+#REF!+#REF!+#REF!+#REF!+#REF!+#REF!</f>
        <v>#REF!</v>
      </c>
      <c r="P9" t="e">
        <f>0+#REF!+M10+#REF!+#REF!+#REF!+#REF!+#REF!+#REF!+#REF!+#REF!+#REF!+#REF!</f>
        <v>#REF!</v>
      </c>
    </row>
    <row r="10" spans="1:16" ht="14.4" x14ac:dyDescent="0.3">
      <c r="A10" s="15" t="s">
        <v>32</v>
      </c>
      <c r="B10" s="16">
        <v>1</v>
      </c>
      <c r="C10" s="16" t="s">
        <v>37</v>
      </c>
      <c r="D10" s="15" t="s">
        <v>38</v>
      </c>
      <c r="E10" s="41" t="s">
        <v>39</v>
      </c>
      <c r="F10" s="17" t="s">
        <v>43</v>
      </c>
      <c r="G10" s="32">
        <v>1</v>
      </c>
      <c r="H10" s="24">
        <v>0</v>
      </c>
      <c r="I10" s="18">
        <f>ROUND(ROUND(H10,2)*ROUND(G10,3),2)</f>
        <v>0</v>
      </c>
      <c r="M10">
        <f>(I10*21)/100</f>
        <v>0</v>
      </c>
      <c r="N10" t="s">
        <v>6</v>
      </c>
    </row>
    <row r="11" spans="1:16" ht="144" x14ac:dyDescent="0.3">
      <c r="A11" s="19" t="s">
        <v>34</v>
      </c>
      <c r="E11" s="42" t="s">
        <v>207</v>
      </c>
    </row>
    <row r="12" spans="1:16" ht="14.4" x14ac:dyDescent="0.3">
      <c r="A12" s="20" t="s">
        <v>35</v>
      </c>
      <c r="E12" s="43" t="s">
        <v>44</v>
      </c>
    </row>
    <row r="13" spans="1:16" ht="28.8" x14ac:dyDescent="0.3">
      <c r="A13" t="s">
        <v>36</v>
      </c>
      <c r="E13" s="42" t="s">
        <v>40</v>
      </c>
    </row>
    <row r="14" spans="1:16" ht="14.4" x14ac:dyDescent="0.3">
      <c r="A14" s="15" t="s">
        <v>32</v>
      </c>
      <c r="B14" s="16" t="s">
        <v>6</v>
      </c>
      <c r="C14" s="16" t="s">
        <v>37</v>
      </c>
      <c r="D14" s="15" t="s">
        <v>53</v>
      </c>
      <c r="E14" s="41" t="s">
        <v>39</v>
      </c>
      <c r="F14" s="17" t="s">
        <v>43</v>
      </c>
      <c r="G14" s="32">
        <v>1</v>
      </c>
      <c r="H14" s="24">
        <v>0</v>
      </c>
      <c r="I14" s="18">
        <f>ROUND(ROUND(H14,2)*ROUND(G14,3),2)</f>
        <v>0</v>
      </c>
      <c r="M14">
        <f>(I14*21)/100</f>
        <v>0</v>
      </c>
      <c r="N14" t="s">
        <v>6</v>
      </c>
    </row>
    <row r="15" spans="1:16" ht="144" x14ac:dyDescent="0.3">
      <c r="A15" s="19" t="s">
        <v>34</v>
      </c>
      <c r="E15" s="42" t="s">
        <v>208</v>
      </c>
    </row>
    <row r="16" spans="1:16" ht="14.4" x14ac:dyDescent="0.3">
      <c r="A16" s="20" t="s">
        <v>35</v>
      </c>
      <c r="E16" s="43" t="s">
        <v>44</v>
      </c>
    </row>
    <row r="17" spans="1:14" ht="28.8" x14ac:dyDescent="0.3">
      <c r="A17" t="s">
        <v>36</v>
      </c>
      <c r="E17" s="42" t="s">
        <v>40</v>
      </c>
    </row>
    <row r="18" spans="1:14" ht="14.4" x14ac:dyDescent="0.3">
      <c r="A18" s="15" t="s">
        <v>32</v>
      </c>
      <c r="B18" s="16">
        <v>3</v>
      </c>
      <c r="C18" s="16" t="s">
        <v>37</v>
      </c>
      <c r="D18" s="15" t="s">
        <v>75</v>
      </c>
      <c r="E18" s="41" t="s">
        <v>39</v>
      </c>
      <c r="F18" s="17" t="s">
        <v>43</v>
      </c>
      <c r="G18" s="32">
        <v>1</v>
      </c>
      <c r="H18" s="24">
        <v>0</v>
      </c>
      <c r="I18" s="18">
        <f>ROUND(ROUND(H18,2)*ROUND(G18,3),2)</f>
        <v>0</v>
      </c>
      <c r="M18">
        <f>(I18*21)/100</f>
        <v>0</v>
      </c>
      <c r="N18" t="s">
        <v>6</v>
      </c>
    </row>
    <row r="19" spans="1:14" ht="126" customHeight="1" x14ac:dyDescent="0.3">
      <c r="A19" s="19" t="s">
        <v>34</v>
      </c>
      <c r="E19" s="42" t="s">
        <v>209</v>
      </c>
    </row>
    <row r="20" spans="1:14" ht="14.4" x14ac:dyDescent="0.3">
      <c r="A20" s="20" t="s">
        <v>35</v>
      </c>
      <c r="E20" s="43" t="s">
        <v>44</v>
      </c>
    </row>
    <row r="21" spans="1:14" ht="28.8" x14ac:dyDescent="0.3">
      <c r="A21" t="s">
        <v>36</v>
      </c>
      <c r="E21" s="42" t="s">
        <v>40</v>
      </c>
    </row>
    <row r="22" spans="1:14" ht="14.4" x14ac:dyDescent="0.3">
      <c r="A22" s="15" t="s">
        <v>32</v>
      </c>
      <c r="B22" s="16">
        <v>4</v>
      </c>
      <c r="C22" s="23" t="s">
        <v>100</v>
      </c>
      <c r="D22" s="15" t="s">
        <v>38</v>
      </c>
      <c r="E22" s="41" t="s">
        <v>99</v>
      </c>
      <c r="F22" s="17" t="s">
        <v>43</v>
      </c>
      <c r="G22" s="32">
        <v>1</v>
      </c>
      <c r="H22" s="24">
        <v>0</v>
      </c>
      <c r="I22" s="18">
        <f>ROUND(ROUND(H22,2)*ROUND(G22,3),2)</f>
        <v>0</v>
      </c>
      <c r="M22">
        <f>(I22*21)/100</f>
        <v>0</v>
      </c>
      <c r="N22" t="s">
        <v>6</v>
      </c>
    </row>
    <row r="23" spans="1:14" ht="86.4" x14ac:dyDescent="0.3">
      <c r="A23" s="19" t="s">
        <v>34</v>
      </c>
      <c r="E23" s="42" t="s">
        <v>210</v>
      </c>
    </row>
    <row r="24" spans="1:14" ht="14.4" x14ac:dyDescent="0.3">
      <c r="A24" s="20" t="s">
        <v>35</v>
      </c>
      <c r="E24" s="43" t="s">
        <v>44</v>
      </c>
    </row>
    <row r="25" spans="1:14" ht="14.4" x14ac:dyDescent="0.3">
      <c r="A25" t="s">
        <v>36</v>
      </c>
      <c r="E25" s="42" t="s">
        <v>52</v>
      </c>
    </row>
    <row r="26" spans="1:14" ht="14.4" x14ac:dyDescent="0.3">
      <c r="A26" s="15" t="s">
        <v>32</v>
      </c>
      <c r="B26" s="16">
        <v>5</v>
      </c>
      <c r="C26" s="23" t="s">
        <v>101</v>
      </c>
      <c r="D26" s="15" t="s">
        <v>53</v>
      </c>
      <c r="E26" s="41" t="s">
        <v>99</v>
      </c>
      <c r="F26" s="17" t="s">
        <v>43</v>
      </c>
      <c r="G26" s="32">
        <v>1</v>
      </c>
      <c r="H26" s="24">
        <v>0</v>
      </c>
      <c r="I26" s="18">
        <f>ROUND(ROUND(H26,2)*ROUND(G26,3),2)</f>
        <v>0</v>
      </c>
      <c r="M26">
        <f>(I26*21)/100</f>
        <v>0</v>
      </c>
      <c r="N26" t="s">
        <v>6</v>
      </c>
    </row>
    <row r="27" spans="1:14" ht="72" x14ac:dyDescent="0.3">
      <c r="A27" s="19" t="s">
        <v>34</v>
      </c>
      <c r="E27" s="42" t="s">
        <v>211</v>
      </c>
    </row>
    <row r="28" spans="1:14" ht="14.4" x14ac:dyDescent="0.3">
      <c r="A28" s="20" t="s">
        <v>35</v>
      </c>
      <c r="E28" s="43" t="s">
        <v>44</v>
      </c>
    </row>
    <row r="29" spans="1:14" ht="14.4" x14ac:dyDescent="0.3">
      <c r="A29" t="s">
        <v>36</v>
      </c>
      <c r="E29" s="42" t="s">
        <v>52</v>
      </c>
    </row>
    <row r="30" spans="1:14" ht="14.4" x14ac:dyDescent="0.3">
      <c r="A30" s="15" t="s">
        <v>32</v>
      </c>
      <c r="B30" s="16">
        <v>6</v>
      </c>
      <c r="C30" s="23" t="s">
        <v>102</v>
      </c>
      <c r="D30" s="15" t="s">
        <v>75</v>
      </c>
      <c r="E30" s="41" t="s">
        <v>99</v>
      </c>
      <c r="F30" s="17" t="s">
        <v>43</v>
      </c>
      <c r="G30" s="32">
        <v>1</v>
      </c>
      <c r="H30" s="24">
        <v>0</v>
      </c>
      <c r="I30" s="18">
        <f>ROUND(ROUND(H30,2)*ROUND(G30,3),2)</f>
        <v>0</v>
      </c>
      <c r="M30">
        <f>(I30*21)/100</f>
        <v>0</v>
      </c>
      <c r="N30" t="s">
        <v>6</v>
      </c>
    </row>
    <row r="31" spans="1:14" ht="28.8" x14ac:dyDescent="0.3">
      <c r="A31" s="19" t="s">
        <v>34</v>
      </c>
      <c r="E31" s="42" t="s">
        <v>202</v>
      </c>
    </row>
    <row r="32" spans="1:14" ht="14.4" x14ac:dyDescent="0.3">
      <c r="A32" s="20" t="s">
        <v>35</v>
      </c>
      <c r="E32" s="43" t="s">
        <v>44</v>
      </c>
    </row>
    <row r="33" spans="1:16" ht="14.4" x14ac:dyDescent="0.3">
      <c r="A33" t="s">
        <v>36</v>
      </c>
      <c r="E33" s="42" t="s">
        <v>52</v>
      </c>
    </row>
    <row r="34" spans="1:16" ht="12.75" customHeight="1" x14ac:dyDescent="0.3">
      <c r="A34" s="3" t="s">
        <v>30</v>
      </c>
      <c r="B34" s="3"/>
      <c r="C34" s="21" t="s">
        <v>24</v>
      </c>
      <c r="D34" s="3"/>
      <c r="E34" s="13" t="s">
        <v>55</v>
      </c>
      <c r="F34" s="3"/>
      <c r="G34" s="27"/>
      <c r="H34" s="27"/>
      <c r="I34" s="22">
        <f>SUM(I35:I66)</f>
        <v>0</v>
      </c>
      <c r="M34" t="e">
        <f>0+P34</f>
        <v>#REF!</v>
      </c>
      <c r="O34" t="e">
        <f>0+#REF!+#REF!+#REF!+#REF!+#REF!+#REF!+#REF!+#REF!+#REF!+#REF!+#REF!+#REF!+I67+#REF!+I71+#REF!+I75+#REF!+#REF!+I79+#REF!+I83+I87+I91+#REF!</f>
        <v>#REF!</v>
      </c>
      <c r="P34" t="e">
        <f>0+#REF!+#REF!+#REF!+#REF!+#REF!+#REF!+#REF!+#REF!+#REF!+#REF!+#REF!+#REF!+M67+#REF!+M71+#REF!+M75+#REF!+#REF!+M79+#REF!+M83+M87+M91+#REF!</f>
        <v>#REF!</v>
      </c>
    </row>
    <row r="35" spans="1:16" ht="14.4" x14ac:dyDescent="0.3">
      <c r="A35" s="15" t="s">
        <v>32</v>
      </c>
      <c r="B35" s="16">
        <v>7</v>
      </c>
      <c r="C35" s="16" t="s">
        <v>70</v>
      </c>
      <c r="D35" s="15" t="s">
        <v>38</v>
      </c>
      <c r="E35" s="41" t="s">
        <v>71</v>
      </c>
      <c r="F35" s="17" t="s">
        <v>72</v>
      </c>
      <c r="G35" s="32">
        <v>1512</v>
      </c>
      <c r="H35" s="33">
        <v>0</v>
      </c>
      <c r="I35" s="18">
        <f>ROUND(ROUND(H35,2)*ROUND(G35,3),2)</f>
        <v>0</v>
      </c>
      <c r="M35">
        <f>(I35*21)/100</f>
        <v>0</v>
      </c>
      <c r="N35" t="s">
        <v>6</v>
      </c>
    </row>
    <row r="36" spans="1:16" ht="259.2" x14ac:dyDescent="0.3">
      <c r="A36" s="19" t="s">
        <v>34</v>
      </c>
      <c r="E36" s="42" t="s">
        <v>212</v>
      </c>
    </row>
    <row r="37" spans="1:16" ht="39.6" x14ac:dyDescent="0.3">
      <c r="A37" s="20" t="s">
        <v>35</v>
      </c>
      <c r="E37" s="43" t="s">
        <v>121</v>
      </c>
    </row>
    <row r="38" spans="1:16" ht="28.8" x14ac:dyDescent="0.3">
      <c r="A38" t="s">
        <v>36</v>
      </c>
      <c r="E38" s="42" t="s">
        <v>73</v>
      </c>
    </row>
    <row r="39" spans="1:16" ht="14.4" x14ac:dyDescent="0.3">
      <c r="A39" s="15" t="s">
        <v>32</v>
      </c>
      <c r="B39" s="16">
        <v>8</v>
      </c>
      <c r="C39" s="16" t="s">
        <v>70</v>
      </c>
      <c r="D39" s="15" t="s">
        <v>53</v>
      </c>
      <c r="E39" s="41" t="s">
        <v>71</v>
      </c>
      <c r="F39" s="17" t="s">
        <v>72</v>
      </c>
      <c r="G39" s="32">
        <v>2640</v>
      </c>
      <c r="H39" s="33">
        <v>0</v>
      </c>
      <c r="I39" s="18">
        <f>ROUND(ROUND(H39,2)*ROUND(G39,3),2)</f>
        <v>0</v>
      </c>
      <c r="M39">
        <f>(I39*21)/100</f>
        <v>0</v>
      </c>
      <c r="N39" t="s">
        <v>6</v>
      </c>
    </row>
    <row r="40" spans="1:16" ht="244.8" x14ac:dyDescent="0.3">
      <c r="A40" s="19" t="s">
        <v>34</v>
      </c>
      <c r="E40" s="42" t="s">
        <v>213</v>
      </c>
    </row>
    <row r="41" spans="1:16" ht="92.4" x14ac:dyDescent="0.3">
      <c r="A41" s="20" t="s">
        <v>35</v>
      </c>
      <c r="E41" s="43" t="s">
        <v>129</v>
      </c>
    </row>
    <row r="42" spans="1:16" ht="43.2" x14ac:dyDescent="0.3">
      <c r="A42" t="s">
        <v>36</v>
      </c>
      <c r="E42" s="42" t="s">
        <v>74</v>
      </c>
    </row>
    <row r="43" spans="1:16" ht="14.4" x14ac:dyDescent="0.3">
      <c r="A43" s="15" t="s">
        <v>32</v>
      </c>
      <c r="B43" s="16">
        <v>9</v>
      </c>
      <c r="C43" s="16" t="s">
        <v>76</v>
      </c>
      <c r="D43" s="15" t="s">
        <v>38</v>
      </c>
      <c r="E43" s="41" t="s">
        <v>77</v>
      </c>
      <c r="F43" s="17" t="s">
        <v>72</v>
      </c>
      <c r="G43" s="32">
        <v>2640</v>
      </c>
      <c r="H43" s="33">
        <v>0</v>
      </c>
      <c r="I43" s="18">
        <f>ROUND(ROUND(H43,2)*ROUND(G43,3),2)</f>
        <v>0</v>
      </c>
      <c r="M43">
        <f>(I43*21)/100</f>
        <v>0</v>
      </c>
      <c r="N43" t="s">
        <v>6</v>
      </c>
    </row>
    <row r="44" spans="1:16" ht="100.8" x14ac:dyDescent="0.3">
      <c r="A44" s="19" t="s">
        <v>34</v>
      </c>
      <c r="E44" s="42" t="s">
        <v>236</v>
      </c>
    </row>
    <row r="45" spans="1:16" ht="14.4" x14ac:dyDescent="0.3">
      <c r="A45" s="20" t="s">
        <v>35</v>
      </c>
      <c r="E45" s="43" t="s">
        <v>122</v>
      </c>
    </row>
    <row r="46" spans="1:16" ht="345.6" x14ac:dyDescent="0.3">
      <c r="A46" t="s">
        <v>36</v>
      </c>
      <c r="E46" s="42" t="s">
        <v>78</v>
      </c>
    </row>
    <row r="47" spans="1:16" ht="14.4" x14ac:dyDescent="0.3">
      <c r="A47" s="15" t="s">
        <v>32</v>
      </c>
      <c r="B47" s="16">
        <v>10</v>
      </c>
      <c r="C47" s="16" t="s">
        <v>79</v>
      </c>
      <c r="D47" s="15" t="s">
        <v>33</v>
      </c>
      <c r="E47" s="41" t="s">
        <v>80</v>
      </c>
      <c r="F47" s="17" t="s">
        <v>72</v>
      </c>
      <c r="G47" s="32">
        <v>250</v>
      </c>
      <c r="H47" s="33">
        <v>0</v>
      </c>
      <c r="I47" s="18">
        <f>ROUND(ROUND(H47,2)*ROUND(G47,3),2)</f>
        <v>0</v>
      </c>
      <c r="M47">
        <f>(I47*21)/100</f>
        <v>0</v>
      </c>
      <c r="N47" t="s">
        <v>6</v>
      </c>
    </row>
    <row r="48" spans="1:16" ht="100.8" x14ac:dyDescent="0.3">
      <c r="A48" s="19" t="s">
        <v>34</v>
      </c>
      <c r="E48" s="42" t="s">
        <v>214</v>
      </c>
    </row>
    <row r="49" spans="1:14" ht="14.4" x14ac:dyDescent="0.3">
      <c r="A49" s="20" t="s">
        <v>35</v>
      </c>
      <c r="E49" s="43" t="s">
        <v>123</v>
      </c>
    </row>
    <row r="50" spans="1:14" ht="360" x14ac:dyDescent="0.3">
      <c r="A50" t="s">
        <v>36</v>
      </c>
      <c r="E50" s="42" t="s">
        <v>81</v>
      </c>
    </row>
    <row r="51" spans="1:14" ht="14.4" x14ac:dyDescent="0.3">
      <c r="A51" s="15" t="s">
        <v>32</v>
      </c>
      <c r="B51" s="16">
        <v>11</v>
      </c>
      <c r="C51" s="16" t="s">
        <v>82</v>
      </c>
      <c r="D51" s="15"/>
      <c r="E51" s="42" t="s">
        <v>83</v>
      </c>
      <c r="F51" s="17" t="s">
        <v>72</v>
      </c>
      <c r="G51" s="32">
        <v>2890</v>
      </c>
      <c r="H51" s="33">
        <v>0</v>
      </c>
      <c r="I51" s="18">
        <f>ROUND(ROUND(H51,2)*ROUND(G51,3),2)</f>
        <v>0</v>
      </c>
      <c r="M51">
        <f>(I51*21)/100</f>
        <v>0</v>
      </c>
      <c r="N51" t="s">
        <v>6</v>
      </c>
    </row>
    <row r="52" spans="1:14" ht="43.2" x14ac:dyDescent="0.3">
      <c r="A52" s="19" t="s">
        <v>34</v>
      </c>
      <c r="E52" s="42" t="s">
        <v>125</v>
      </c>
    </row>
    <row r="53" spans="1:14" ht="52.8" x14ac:dyDescent="0.3">
      <c r="A53" s="20" t="s">
        <v>35</v>
      </c>
      <c r="E53" s="43" t="s">
        <v>124</v>
      </c>
    </row>
    <row r="54" spans="1:14" ht="216" x14ac:dyDescent="0.3">
      <c r="A54" t="s">
        <v>36</v>
      </c>
      <c r="E54" s="42" t="s">
        <v>84</v>
      </c>
    </row>
    <row r="55" spans="1:14" ht="14.4" x14ac:dyDescent="0.3">
      <c r="A55" s="15" t="s">
        <v>32</v>
      </c>
      <c r="B55" s="16">
        <v>12</v>
      </c>
      <c r="C55" s="16" t="s">
        <v>85</v>
      </c>
      <c r="D55" s="15" t="s">
        <v>33</v>
      </c>
      <c r="E55" s="42" t="s">
        <v>86</v>
      </c>
      <c r="F55" s="17" t="s">
        <v>72</v>
      </c>
      <c r="G55" s="32">
        <v>250</v>
      </c>
      <c r="H55" s="33">
        <v>0</v>
      </c>
      <c r="I55" s="18">
        <f>ROUND(ROUND(H55,2)*ROUND(G55,3),2)</f>
        <v>0</v>
      </c>
      <c r="M55">
        <f>(I55*21)/100</f>
        <v>0</v>
      </c>
      <c r="N55" t="s">
        <v>6</v>
      </c>
    </row>
    <row r="56" spans="1:14" ht="43.2" x14ac:dyDescent="0.3">
      <c r="A56" s="19" t="s">
        <v>34</v>
      </c>
      <c r="E56" s="42" t="s">
        <v>215</v>
      </c>
    </row>
    <row r="57" spans="1:14" ht="26.4" x14ac:dyDescent="0.3">
      <c r="A57" s="20" t="s">
        <v>35</v>
      </c>
      <c r="E57" s="43" t="s">
        <v>126</v>
      </c>
    </row>
    <row r="58" spans="1:14" ht="259.2" x14ac:dyDescent="0.3">
      <c r="A58" t="s">
        <v>36</v>
      </c>
      <c r="E58" s="42" t="s">
        <v>87</v>
      </c>
    </row>
    <row r="59" spans="1:14" ht="14.4" x14ac:dyDescent="0.3">
      <c r="A59" s="15" t="s">
        <v>32</v>
      </c>
      <c r="B59" s="16">
        <v>13</v>
      </c>
      <c r="C59" s="16" t="s">
        <v>88</v>
      </c>
      <c r="D59" s="15" t="s">
        <v>33</v>
      </c>
      <c r="E59" s="42" t="s">
        <v>89</v>
      </c>
      <c r="F59" s="17" t="s">
        <v>72</v>
      </c>
      <c r="G59" s="32">
        <v>1512</v>
      </c>
      <c r="H59" s="33">
        <v>0</v>
      </c>
      <c r="I59" s="18">
        <f>ROUND(ROUND(H59,2)*ROUND(G59,3),2)</f>
        <v>0</v>
      </c>
      <c r="M59">
        <f>(I59*21)/100</f>
        <v>0</v>
      </c>
      <c r="N59" t="s">
        <v>6</v>
      </c>
    </row>
    <row r="60" spans="1:14" ht="28.8" x14ac:dyDescent="0.3">
      <c r="A60" s="19" t="s">
        <v>34</v>
      </c>
      <c r="E60" s="42" t="s">
        <v>128</v>
      </c>
    </row>
    <row r="61" spans="1:14" ht="14.4" x14ac:dyDescent="0.3">
      <c r="A61" s="20" t="s">
        <v>35</v>
      </c>
      <c r="E61" s="43" t="s">
        <v>127</v>
      </c>
    </row>
    <row r="62" spans="1:14" ht="230.4" x14ac:dyDescent="0.3">
      <c r="A62" t="s">
        <v>36</v>
      </c>
      <c r="E62" s="42" t="s">
        <v>90</v>
      </c>
    </row>
    <row r="63" spans="1:14" ht="14.4" x14ac:dyDescent="0.3">
      <c r="A63" s="15" t="s">
        <v>32</v>
      </c>
      <c r="B63" s="16">
        <v>14</v>
      </c>
      <c r="C63" s="16" t="s">
        <v>91</v>
      </c>
      <c r="D63" s="15" t="s">
        <v>33</v>
      </c>
      <c r="E63" s="42" t="s">
        <v>92</v>
      </c>
      <c r="F63" s="17" t="s">
        <v>72</v>
      </c>
      <c r="G63" s="32">
        <v>2640</v>
      </c>
      <c r="H63" s="33">
        <v>0</v>
      </c>
      <c r="I63" s="18">
        <f>ROUND(ROUND(H63,2)*ROUND(G63,3),2)</f>
        <v>0</v>
      </c>
      <c r="M63">
        <f>(I63*21)/100</f>
        <v>0</v>
      </c>
      <c r="N63" t="s">
        <v>6</v>
      </c>
    </row>
    <row r="64" spans="1:14" ht="100.8" x14ac:dyDescent="0.3">
      <c r="A64" s="19" t="s">
        <v>34</v>
      </c>
      <c r="E64" s="42" t="s">
        <v>216</v>
      </c>
    </row>
    <row r="65" spans="1:5" ht="14.4" x14ac:dyDescent="0.3">
      <c r="A65" s="20" t="s">
        <v>35</v>
      </c>
      <c r="E65" s="43" t="s">
        <v>130</v>
      </c>
    </row>
    <row r="66" spans="1:5" ht="43.2" x14ac:dyDescent="0.3">
      <c r="A66" t="s">
        <v>36</v>
      </c>
      <c r="E66" s="42" t="s">
        <v>93</v>
      </c>
    </row>
  </sheetData>
  <mergeCells count="11">
    <mergeCell ref="A6:A7"/>
    <mergeCell ref="B6:B7"/>
    <mergeCell ref="C6:C7"/>
    <mergeCell ref="D6:D7"/>
    <mergeCell ref="E6:E7"/>
    <mergeCell ref="F6:F7"/>
    <mergeCell ref="G6:G7"/>
    <mergeCell ref="H6:I6"/>
    <mergeCell ref="C3:D3"/>
    <mergeCell ref="C4:D4"/>
    <mergeCell ref="C5:D5"/>
  </mergeCells>
  <pageMargins left="0.25" right="0.25" top="0.75" bottom="0.75" header="0.3" footer="0.3"/>
  <pageSetup paperSize="9" scale="5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83"/>
  <sheetViews>
    <sheetView topLeftCell="B34" workbookViewId="0">
      <selection activeCell="H42" sqref="H42"/>
    </sheetView>
  </sheetViews>
  <sheetFormatPr defaultColWidth="9.109375" defaultRowHeight="12.75" customHeight="1" x14ac:dyDescent="0.3"/>
  <cols>
    <col min="1" max="1" width="9.109375" hidden="1" customWidth="1"/>
    <col min="2" max="2" width="11.6640625" customWidth="1"/>
    <col min="3" max="3" width="14.6640625" customWidth="1"/>
    <col min="4" max="4" width="9.6640625" customWidth="1"/>
    <col min="5" max="5" width="71.88671875" customWidth="1"/>
    <col min="6" max="6" width="11.6640625" customWidth="1"/>
    <col min="7" max="8" width="16.6640625" style="34" customWidth="1"/>
    <col min="9" max="9" width="16.6640625" customWidth="1"/>
    <col min="13" max="16" width="9.109375" hidden="1" customWidth="1"/>
  </cols>
  <sheetData>
    <row r="1" spans="1:16" ht="12.75" customHeight="1" x14ac:dyDescent="0.3">
      <c r="A1" t="s">
        <v>0</v>
      </c>
      <c r="B1" s="1"/>
      <c r="C1" s="1"/>
      <c r="D1" s="1"/>
      <c r="E1" s="1"/>
      <c r="F1" s="1"/>
      <c r="G1" s="26"/>
      <c r="H1" s="26"/>
      <c r="I1" s="1"/>
      <c r="N1" t="s">
        <v>1</v>
      </c>
    </row>
    <row r="2" spans="1:16" ht="24.9" customHeight="1" x14ac:dyDescent="0.3">
      <c r="B2" s="1"/>
      <c r="C2" s="1"/>
      <c r="D2" s="1"/>
      <c r="E2" s="2" t="s">
        <v>2</v>
      </c>
      <c r="F2" s="1"/>
      <c r="G2" s="26"/>
      <c r="H2" s="27"/>
      <c r="I2" s="3"/>
      <c r="M2" t="e">
        <f>0+#REF!+M9+#REF!</f>
        <v>#REF!</v>
      </c>
      <c r="N2" t="s">
        <v>1</v>
      </c>
    </row>
    <row r="3" spans="1:16" ht="15" customHeight="1" x14ac:dyDescent="0.3">
      <c r="A3" t="s">
        <v>3</v>
      </c>
      <c r="B3" s="4" t="s">
        <v>4</v>
      </c>
      <c r="C3" s="202"/>
      <c r="D3" s="203"/>
      <c r="E3" s="5" t="s">
        <v>96</v>
      </c>
      <c r="F3" s="1"/>
      <c r="G3" s="28"/>
      <c r="H3" s="35" t="s">
        <v>145</v>
      </c>
      <c r="I3" s="6"/>
      <c r="M3" t="s">
        <v>5</v>
      </c>
      <c r="N3" t="s">
        <v>6</v>
      </c>
    </row>
    <row r="4" spans="1:16" ht="15" customHeight="1" x14ac:dyDescent="0.3">
      <c r="A4" t="s">
        <v>7</v>
      </c>
      <c r="B4" s="4" t="s">
        <v>8</v>
      </c>
      <c r="C4" s="204" t="s">
        <v>142</v>
      </c>
      <c r="D4" s="197"/>
      <c r="E4" s="5" t="s">
        <v>144</v>
      </c>
      <c r="F4" s="1"/>
      <c r="G4" s="26"/>
      <c r="H4" s="29"/>
      <c r="I4" s="7"/>
      <c r="M4" t="s">
        <v>9</v>
      </c>
      <c r="N4" t="s">
        <v>6</v>
      </c>
    </row>
    <row r="5" spans="1:16" ht="14.4" x14ac:dyDescent="0.3">
      <c r="A5" t="s">
        <v>10</v>
      </c>
      <c r="B5" s="8" t="s">
        <v>11</v>
      </c>
      <c r="C5" s="205" t="s">
        <v>142</v>
      </c>
      <c r="D5" s="206"/>
      <c r="E5" s="9" t="s">
        <v>148</v>
      </c>
      <c r="F5" s="3"/>
      <c r="G5" s="27"/>
      <c r="H5" s="27"/>
      <c r="I5" s="3"/>
      <c r="M5" t="s">
        <v>12</v>
      </c>
      <c r="N5" t="s">
        <v>6</v>
      </c>
    </row>
    <row r="6" spans="1:16" ht="12.75" customHeight="1" x14ac:dyDescent="0.3">
      <c r="A6" s="200" t="s">
        <v>13</v>
      </c>
      <c r="B6" s="200" t="s">
        <v>14</v>
      </c>
      <c r="C6" s="200" t="s">
        <v>15</v>
      </c>
      <c r="D6" s="200" t="s">
        <v>16</v>
      </c>
      <c r="E6" s="200" t="s">
        <v>17</v>
      </c>
      <c r="F6" s="200" t="s">
        <v>18</v>
      </c>
      <c r="G6" s="201" t="s">
        <v>19</v>
      </c>
      <c r="H6" s="200" t="s">
        <v>20</v>
      </c>
      <c r="I6" s="200"/>
    </row>
    <row r="7" spans="1:16" ht="12.75" customHeight="1" x14ac:dyDescent="0.3">
      <c r="A7" s="200"/>
      <c r="B7" s="200"/>
      <c r="C7" s="200"/>
      <c r="D7" s="200"/>
      <c r="E7" s="200"/>
      <c r="F7" s="200"/>
      <c r="G7" s="201"/>
      <c r="H7" s="30" t="s">
        <v>21</v>
      </c>
      <c r="I7" s="10" t="s">
        <v>22</v>
      </c>
    </row>
    <row r="8" spans="1:16" ht="12.75" customHeight="1" x14ac:dyDescent="0.3">
      <c r="A8" s="10" t="s">
        <v>23</v>
      </c>
      <c r="B8" s="10" t="s">
        <v>24</v>
      </c>
      <c r="C8" s="10" t="s">
        <v>6</v>
      </c>
      <c r="D8" s="10" t="s">
        <v>1</v>
      </c>
      <c r="E8" s="10" t="s">
        <v>25</v>
      </c>
      <c r="F8" s="10" t="s">
        <v>26</v>
      </c>
      <c r="G8" s="30" t="s">
        <v>27</v>
      </c>
      <c r="H8" s="30" t="s">
        <v>28</v>
      </c>
      <c r="I8" s="10" t="s">
        <v>29</v>
      </c>
    </row>
    <row r="9" spans="1:16" ht="12.75" customHeight="1" x14ac:dyDescent="0.3">
      <c r="A9" s="3" t="s">
        <v>30</v>
      </c>
      <c r="B9" s="3"/>
      <c r="C9" s="21" t="s">
        <v>24</v>
      </c>
      <c r="D9" s="3"/>
      <c r="E9" s="13" t="s">
        <v>55</v>
      </c>
      <c r="F9" s="3"/>
      <c r="G9" s="27"/>
      <c r="H9" s="27"/>
      <c r="I9" s="22">
        <f>SUM(I10:I41)</f>
        <v>0</v>
      </c>
      <c r="M9" t="e">
        <f>0+P9</f>
        <v>#REF!</v>
      </c>
      <c r="O9" t="e">
        <f>0+#REF!+#REF!+#REF!+I10+I14+I18+#REF!+I22+I26+#REF!+#REF!+'SO 001'!I35+'SO 001'!I39+#REF!+'SO 001'!I43+#REF!+'SO 001'!I47+#REF!+#REF!+'SO 001'!I51+#REF!+'SO 001'!I55+'SO 001'!I59+'SO 001'!I63+#REF!</f>
        <v>#REF!</v>
      </c>
      <c r="P9" t="e">
        <f>0+#REF!+#REF!+#REF!+M10+M14+M18+#REF!+M22+M26+#REF!+#REF!+'SO 001'!M35+'SO 001'!M39+#REF!+'SO 001'!M43+#REF!+'SO 001'!M47+#REF!+#REF!+'SO 001'!M51+#REF!+'SO 001'!M55+'SO 001'!M59+'SO 001'!M63+#REF!</f>
        <v>#REF!</v>
      </c>
    </row>
    <row r="10" spans="1:16" ht="14.4" x14ac:dyDescent="0.3">
      <c r="A10" s="15" t="s">
        <v>32</v>
      </c>
      <c r="B10" s="16">
        <v>1</v>
      </c>
      <c r="C10" s="16" t="s">
        <v>57</v>
      </c>
      <c r="D10" s="15" t="s">
        <v>33</v>
      </c>
      <c r="E10" s="41" t="s">
        <v>58</v>
      </c>
      <c r="F10" s="17" t="s">
        <v>56</v>
      </c>
      <c r="G10" s="32">
        <v>7095</v>
      </c>
      <c r="H10" s="33">
        <v>0</v>
      </c>
      <c r="I10" s="18">
        <f>ROUND(ROUND(H10,2)*ROUND(G10,3),2)</f>
        <v>0</v>
      </c>
      <c r="M10">
        <f>(I10*21)/100</f>
        <v>0</v>
      </c>
      <c r="N10" t="s">
        <v>6</v>
      </c>
    </row>
    <row r="11" spans="1:16" ht="100.8" x14ac:dyDescent="0.3">
      <c r="A11" s="19" t="s">
        <v>34</v>
      </c>
      <c r="E11" s="42" t="s">
        <v>217</v>
      </c>
    </row>
    <row r="12" spans="1:16" ht="171.6" x14ac:dyDescent="0.3">
      <c r="A12" s="20" t="s">
        <v>35</v>
      </c>
      <c r="E12" s="43" t="s">
        <v>110</v>
      </c>
    </row>
    <row r="13" spans="1:16" ht="43.2" x14ac:dyDescent="0.3">
      <c r="A13" t="s">
        <v>36</v>
      </c>
      <c r="E13" s="42" t="s">
        <v>59</v>
      </c>
    </row>
    <row r="14" spans="1:16" ht="14.4" x14ac:dyDescent="0.3">
      <c r="A14" s="15" t="s">
        <v>32</v>
      </c>
      <c r="B14" s="16">
        <v>2</v>
      </c>
      <c r="C14" s="16" t="s">
        <v>60</v>
      </c>
      <c r="D14" s="15" t="s">
        <v>33</v>
      </c>
      <c r="E14" s="41" t="s">
        <v>61</v>
      </c>
      <c r="F14" s="17" t="s">
        <v>50</v>
      </c>
      <c r="G14" s="32">
        <v>49</v>
      </c>
      <c r="H14" s="33">
        <v>0</v>
      </c>
      <c r="I14" s="18">
        <f>ROUND(ROUND(H14,2)*ROUND(G14,3),2)</f>
        <v>0</v>
      </c>
      <c r="M14">
        <f>(I14*21)/100</f>
        <v>0</v>
      </c>
      <c r="N14" t="s">
        <v>6</v>
      </c>
    </row>
    <row r="15" spans="1:16" ht="100.8" x14ac:dyDescent="0.3">
      <c r="A15" s="19" t="s">
        <v>34</v>
      </c>
      <c r="E15" s="42" t="s">
        <v>217</v>
      </c>
    </row>
    <row r="16" spans="1:16" ht="184.8" x14ac:dyDescent="0.3">
      <c r="A16" s="20" t="s">
        <v>35</v>
      </c>
      <c r="E16" s="43" t="s">
        <v>115</v>
      </c>
    </row>
    <row r="17" spans="1:14" ht="187.2" x14ac:dyDescent="0.3">
      <c r="A17" t="s">
        <v>36</v>
      </c>
      <c r="E17" s="42" t="s">
        <v>113</v>
      </c>
    </row>
    <row r="18" spans="1:14" ht="14.4" x14ac:dyDescent="0.3">
      <c r="A18" s="15" t="s">
        <v>32</v>
      </c>
      <c r="B18" s="16">
        <v>3</v>
      </c>
      <c r="C18" s="16" t="s">
        <v>62</v>
      </c>
      <c r="D18" s="15" t="s">
        <v>33</v>
      </c>
      <c r="E18" s="41" t="s">
        <v>63</v>
      </c>
      <c r="F18" s="17" t="s">
        <v>50</v>
      </c>
      <c r="G18" s="32">
        <v>26</v>
      </c>
      <c r="H18" s="33">
        <v>0</v>
      </c>
      <c r="I18" s="18">
        <f>ROUND(ROUND(H18,2)*ROUND(G18,3),2)</f>
        <v>0</v>
      </c>
      <c r="M18">
        <f>(I18*21)/100</f>
        <v>0</v>
      </c>
      <c r="N18" t="s">
        <v>6</v>
      </c>
    </row>
    <row r="19" spans="1:14" ht="100.8" x14ac:dyDescent="0.3">
      <c r="A19" s="19" t="s">
        <v>34</v>
      </c>
      <c r="E19" s="42" t="s">
        <v>217</v>
      </c>
    </row>
    <row r="20" spans="1:14" ht="184.8" x14ac:dyDescent="0.3">
      <c r="A20" s="20" t="s">
        <v>35</v>
      </c>
      <c r="E20" s="43" t="s">
        <v>116</v>
      </c>
    </row>
    <row r="21" spans="1:14" ht="187.2" x14ac:dyDescent="0.3">
      <c r="A21" t="s">
        <v>36</v>
      </c>
      <c r="E21" s="42" t="s">
        <v>112</v>
      </c>
    </row>
    <row r="22" spans="1:14" ht="14.4" x14ac:dyDescent="0.3">
      <c r="A22" s="15" t="s">
        <v>32</v>
      </c>
      <c r="B22" s="16">
        <v>4</v>
      </c>
      <c r="C22" s="16" t="s">
        <v>64</v>
      </c>
      <c r="D22" s="15" t="s">
        <v>33</v>
      </c>
      <c r="E22" s="41" t="s">
        <v>65</v>
      </c>
      <c r="F22" s="17" t="s">
        <v>50</v>
      </c>
      <c r="G22" s="32">
        <v>275</v>
      </c>
      <c r="H22" s="33">
        <v>0</v>
      </c>
      <c r="I22" s="18">
        <f>ROUND(ROUND(H22,2)*ROUND(G22,3),2)</f>
        <v>0</v>
      </c>
      <c r="M22">
        <f>(I22*21)/100</f>
        <v>0</v>
      </c>
      <c r="N22" t="s">
        <v>6</v>
      </c>
    </row>
    <row r="23" spans="1:14" ht="100.8" x14ac:dyDescent="0.3">
      <c r="A23" s="19" t="s">
        <v>34</v>
      </c>
      <c r="E23" s="42" t="s">
        <v>217</v>
      </c>
    </row>
    <row r="24" spans="1:14" ht="184.8" x14ac:dyDescent="0.3">
      <c r="A24" s="20" t="s">
        <v>35</v>
      </c>
      <c r="E24" s="43" t="s">
        <v>117</v>
      </c>
    </row>
    <row r="25" spans="1:14" ht="187.2" x14ac:dyDescent="0.3">
      <c r="A25" t="s">
        <v>36</v>
      </c>
      <c r="E25" s="42" t="s">
        <v>111</v>
      </c>
    </row>
    <row r="26" spans="1:14" ht="14.4" x14ac:dyDescent="0.3">
      <c r="A26" s="15" t="s">
        <v>32</v>
      </c>
      <c r="B26" s="16">
        <v>5</v>
      </c>
      <c r="C26" s="16" t="s">
        <v>66</v>
      </c>
      <c r="D26" s="15" t="s">
        <v>33</v>
      </c>
      <c r="E26" s="41" t="s">
        <v>67</v>
      </c>
      <c r="F26" s="17" t="s">
        <v>50</v>
      </c>
      <c r="G26" s="32">
        <v>130</v>
      </c>
      <c r="H26" s="33">
        <v>0</v>
      </c>
      <c r="I26" s="18">
        <f>ROUND(ROUND(H26,2)*ROUND(G26,3),2)</f>
        <v>0</v>
      </c>
      <c r="M26">
        <f>(I26*21)/100</f>
        <v>0</v>
      </c>
      <c r="N26" t="s">
        <v>6</v>
      </c>
    </row>
    <row r="27" spans="1:14" ht="43.2" x14ac:dyDescent="0.3">
      <c r="A27" s="19" t="s">
        <v>34</v>
      </c>
      <c r="E27" s="42" t="s">
        <v>218</v>
      </c>
    </row>
    <row r="28" spans="1:14" ht="14.4" x14ac:dyDescent="0.3">
      <c r="A28" s="20" t="s">
        <v>35</v>
      </c>
      <c r="E28" s="43" t="s">
        <v>120</v>
      </c>
    </row>
    <row r="29" spans="1:14" ht="129.6" x14ac:dyDescent="0.3">
      <c r="A29" t="s">
        <v>36</v>
      </c>
      <c r="E29" s="42" t="s">
        <v>114</v>
      </c>
    </row>
    <row r="30" spans="1:14" ht="14.4" x14ac:dyDescent="0.3">
      <c r="A30" s="15" t="s">
        <v>32</v>
      </c>
      <c r="B30" s="16">
        <v>6</v>
      </c>
      <c r="C30" s="16" t="s">
        <v>68</v>
      </c>
      <c r="D30" s="15" t="s">
        <v>33</v>
      </c>
      <c r="E30" s="41" t="s">
        <v>69</v>
      </c>
      <c r="F30" s="17" t="s">
        <v>50</v>
      </c>
      <c r="G30" s="32">
        <v>55</v>
      </c>
      <c r="H30" s="33">
        <v>0</v>
      </c>
      <c r="I30" s="18">
        <f>ROUND(ROUND(H30,2)*ROUND(G30,3),2)</f>
        <v>0</v>
      </c>
      <c r="M30">
        <f>(I30*21)/100</f>
        <v>0</v>
      </c>
      <c r="N30" t="s">
        <v>6</v>
      </c>
    </row>
    <row r="31" spans="1:14" ht="43.2" x14ac:dyDescent="0.3">
      <c r="A31" s="19" t="s">
        <v>34</v>
      </c>
      <c r="E31" s="42" t="s">
        <v>218</v>
      </c>
    </row>
    <row r="32" spans="1:14" ht="14.4" x14ac:dyDescent="0.3">
      <c r="A32" s="20" t="s">
        <v>35</v>
      </c>
      <c r="E32" s="43" t="s">
        <v>119</v>
      </c>
    </row>
    <row r="33" spans="1:14" ht="129.6" x14ac:dyDescent="0.3">
      <c r="A33" t="s">
        <v>36</v>
      </c>
      <c r="E33" s="42" t="s">
        <v>114</v>
      </c>
    </row>
    <row r="34" spans="1:14" ht="14.4" x14ac:dyDescent="0.3">
      <c r="A34" s="15" t="s">
        <v>32</v>
      </c>
      <c r="B34" s="16">
        <v>7</v>
      </c>
      <c r="C34" s="16">
        <v>11223</v>
      </c>
      <c r="D34" s="15" t="s">
        <v>33</v>
      </c>
      <c r="E34" s="41" t="s">
        <v>109</v>
      </c>
      <c r="F34" s="17" t="s">
        <v>50</v>
      </c>
      <c r="G34" s="32">
        <v>5</v>
      </c>
      <c r="H34" s="33">
        <v>0</v>
      </c>
      <c r="I34" s="18">
        <f>ROUND(ROUND(H34,2)*ROUND(G34,3),2)</f>
        <v>0</v>
      </c>
      <c r="M34">
        <f>(I34*21)/100</f>
        <v>0</v>
      </c>
      <c r="N34" t="s">
        <v>6</v>
      </c>
    </row>
    <row r="35" spans="1:14" ht="43.2" x14ac:dyDescent="0.3">
      <c r="A35" s="19" t="s">
        <v>34</v>
      </c>
      <c r="E35" s="42" t="s">
        <v>218</v>
      </c>
    </row>
    <row r="36" spans="1:14" ht="14.4" x14ac:dyDescent="0.3">
      <c r="A36" s="20" t="s">
        <v>35</v>
      </c>
      <c r="E36" s="43" t="s">
        <v>118</v>
      </c>
    </row>
    <row r="37" spans="1:14" ht="129.6" x14ac:dyDescent="0.3">
      <c r="A37" t="s">
        <v>36</v>
      </c>
      <c r="E37" s="42" t="s">
        <v>114</v>
      </c>
    </row>
    <row r="38" spans="1:14" ht="14.4" x14ac:dyDescent="0.3">
      <c r="A38" s="15" t="s">
        <v>32</v>
      </c>
      <c r="B38" s="16">
        <v>8</v>
      </c>
      <c r="C38" s="16">
        <v>11525</v>
      </c>
      <c r="D38" s="15" t="s">
        <v>33</v>
      </c>
      <c r="E38" s="41" t="s">
        <v>103</v>
      </c>
      <c r="F38" s="17" t="s">
        <v>94</v>
      </c>
      <c r="G38" s="32">
        <v>9</v>
      </c>
      <c r="H38" s="33">
        <v>0</v>
      </c>
      <c r="I38" s="18">
        <f>ROUND(ROUND(H38,2)*ROUND(G38,3),2)</f>
        <v>0</v>
      </c>
      <c r="M38">
        <f>(I38*21)/100</f>
        <v>0</v>
      </c>
      <c r="N38" t="s">
        <v>6</v>
      </c>
    </row>
    <row r="39" spans="1:14" ht="57.6" x14ac:dyDescent="0.3">
      <c r="A39" s="19" t="s">
        <v>34</v>
      </c>
      <c r="E39" s="42" t="s">
        <v>203</v>
      </c>
    </row>
    <row r="40" spans="1:14" ht="39.6" x14ac:dyDescent="0.3">
      <c r="A40" s="20" t="s">
        <v>35</v>
      </c>
      <c r="E40" s="43" t="s">
        <v>152</v>
      </c>
    </row>
    <row r="41" spans="1:14" ht="43.2" x14ac:dyDescent="0.3">
      <c r="A41" t="s">
        <v>36</v>
      </c>
      <c r="E41" s="42" t="s">
        <v>104</v>
      </c>
    </row>
    <row r="80" spans="9:9" ht="12.75" customHeight="1" x14ac:dyDescent="0.3">
      <c r="I80" s="25"/>
    </row>
    <row r="81" spans="9:9" ht="12.75" customHeight="1" x14ac:dyDescent="0.3">
      <c r="I81" s="25"/>
    </row>
    <row r="82" spans="9:9" ht="12.75" customHeight="1" x14ac:dyDescent="0.3">
      <c r="I82" s="25"/>
    </row>
    <row r="83" spans="9:9" ht="12.75" customHeight="1" x14ac:dyDescent="0.3">
      <c r="I83" s="25"/>
    </row>
  </sheetData>
  <mergeCells count="11">
    <mergeCell ref="F6:F7"/>
    <mergeCell ref="G6:G7"/>
    <mergeCell ref="H6:I6"/>
    <mergeCell ref="C3:D3"/>
    <mergeCell ref="C4:D4"/>
    <mergeCell ref="C5:D5"/>
    <mergeCell ref="A6:A7"/>
    <mergeCell ref="B6:B7"/>
    <mergeCell ref="C6:C7"/>
    <mergeCell ref="D6:D7"/>
    <mergeCell ref="E6:E7"/>
  </mergeCells>
  <pageMargins left="0.25" right="0.25" top="0.75" bottom="0.75" header="0.3" footer="0.3"/>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3"/>
  <sheetViews>
    <sheetView zoomScale="85" zoomScaleNormal="85" workbookViewId="0">
      <selection activeCell="F56" sqref="F56"/>
    </sheetView>
  </sheetViews>
  <sheetFormatPr defaultColWidth="9.109375" defaultRowHeight="15.6" x14ac:dyDescent="0.3"/>
  <cols>
    <col min="1" max="1" width="59.109375" style="45" customWidth="1"/>
    <col min="2" max="2" width="10.33203125" style="46" bestFit="1" customWidth="1"/>
    <col min="3" max="3" width="11.44140625" style="46" customWidth="1"/>
    <col min="4" max="4" width="10.44140625" style="46" bestFit="1" customWidth="1"/>
    <col min="5" max="5" width="10.6640625" style="46" customWidth="1"/>
    <col min="6" max="6" width="15.5546875" style="46" bestFit="1" customWidth="1"/>
    <col min="7" max="7" width="18.88671875" style="65" bestFit="1" customWidth="1"/>
    <col min="8" max="8" width="3" style="46" customWidth="1"/>
    <col min="9" max="12" width="1.88671875" style="46" customWidth="1"/>
    <col min="13" max="16384" width="9.109375" style="46"/>
  </cols>
  <sheetData>
    <row r="1" spans="1:11" ht="20.399999999999999" x14ac:dyDescent="0.35">
      <c r="A1" s="120" t="s">
        <v>133</v>
      </c>
      <c r="G1" s="47" t="s">
        <v>199</v>
      </c>
    </row>
    <row r="2" spans="1:11" x14ac:dyDescent="0.3">
      <c r="G2" s="48"/>
    </row>
    <row r="3" spans="1:11" ht="30" x14ac:dyDescent="0.5">
      <c r="A3" s="218" t="s">
        <v>153</v>
      </c>
      <c r="B3" s="218"/>
      <c r="C3" s="218"/>
      <c r="D3" s="218"/>
      <c r="E3" s="218"/>
      <c r="F3" s="218"/>
      <c r="G3" s="218"/>
    </row>
    <row r="4" spans="1:11" ht="14.25" customHeight="1" thickBot="1" x14ac:dyDescent="0.35">
      <c r="A4" s="219"/>
      <c r="B4" s="219"/>
      <c r="C4" s="219"/>
      <c r="D4" s="219"/>
      <c r="E4" s="219"/>
      <c r="F4" s="219"/>
      <c r="G4" s="219"/>
    </row>
    <row r="5" spans="1:11" s="77" customFormat="1" ht="22.5" customHeight="1" thickBot="1" x14ac:dyDescent="0.35">
      <c r="A5" s="220" t="s">
        <v>154</v>
      </c>
      <c r="B5" s="221"/>
      <c r="C5" s="221"/>
      <c r="D5" s="221"/>
      <c r="E5" s="221"/>
      <c r="F5" s="221"/>
      <c r="G5" s="222"/>
    </row>
    <row r="6" spans="1:11" s="77" customFormat="1" ht="22.5" customHeight="1" thickBot="1" x14ac:dyDescent="0.35">
      <c r="A6" s="78" t="s">
        <v>155</v>
      </c>
      <c r="B6" s="79" t="s">
        <v>156</v>
      </c>
      <c r="C6" s="79" t="s">
        <v>157</v>
      </c>
      <c r="D6" s="79" t="s">
        <v>158</v>
      </c>
      <c r="E6" s="123" t="s">
        <v>159</v>
      </c>
      <c r="F6" s="123" t="s">
        <v>160</v>
      </c>
      <c r="G6" s="81" t="s">
        <v>161</v>
      </c>
    </row>
    <row r="7" spans="1:11" s="77" customFormat="1" ht="22.5" customHeight="1" thickBot="1" x14ac:dyDescent="0.35">
      <c r="A7" s="124" t="s">
        <v>219</v>
      </c>
      <c r="B7" s="125" t="s">
        <v>163</v>
      </c>
      <c r="C7" s="125">
        <v>1</v>
      </c>
      <c r="D7" s="125">
        <v>60</v>
      </c>
      <c r="E7" s="126">
        <v>480</v>
      </c>
      <c r="F7" s="127">
        <v>0</v>
      </c>
      <c r="G7" s="128">
        <f>E7*F7</f>
        <v>0</v>
      </c>
    </row>
    <row r="8" spans="1:11" s="77" customFormat="1" ht="22.5" customHeight="1" thickBot="1" x14ac:dyDescent="0.35">
      <c r="A8" s="78" t="s">
        <v>155</v>
      </c>
      <c r="B8" s="79" t="s">
        <v>156</v>
      </c>
      <c r="C8" s="79" t="s">
        <v>157</v>
      </c>
      <c r="D8" s="79" t="s">
        <v>158</v>
      </c>
      <c r="E8" s="123" t="s">
        <v>159</v>
      </c>
      <c r="F8" s="123" t="s">
        <v>160</v>
      </c>
      <c r="G8" s="81" t="s">
        <v>161</v>
      </c>
    </row>
    <row r="9" spans="1:11" s="77" customFormat="1" ht="22.5" customHeight="1" x14ac:dyDescent="0.3">
      <c r="A9" s="129" t="s">
        <v>162</v>
      </c>
      <c r="B9" s="130" t="s">
        <v>163</v>
      </c>
      <c r="C9" s="130">
        <v>1</v>
      </c>
      <c r="D9" s="130">
        <v>50</v>
      </c>
      <c r="E9" s="131">
        <v>400</v>
      </c>
      <c r="F9" s="132">
        <v>0</v>
      </c>
      <c r="G9" s="133">
        <f>E9*F9</f>
        <v>0</v>
      </c>
      <c r="K9" s="134"/>
    </row>
    <row r="10" spans="1:11" s="77" customFormat="1" ht="22.5" customHeight="1" x14ac:dyDescent="0.3">
      <c r="A10" s="135" t="s">
        <v>164</v>
      </c>
      <c r="B10" s="136" t="s">
        <v>163</v>
      </c>
      <c r="C10" s="136">
        <v>1</v>
      </c>
      <c r="D10" s="136">
        <v>50</v>
      </c>
      <c r="E10" s="137">
        <v>400</v>
      </c>
      <c r="F10" s="138">
        <v>0</v>
      </c>
      <c r="G10" s="100">
        <f t="shared" ref="G10:G12" si="0">E10*F10</f>
        <v>0</v>
      </c>
      <c r="K10" s="134"/>
    </row>
    <row r="11" spans="1:11" s="77" customFormat="1" ht="22.5" customHeight="1" x14ac:dyDescent="0.3">
      <c r="A11" s="135" t="s">
        <v>165</v>
      </c>
      <c r="B11" s="136" t="s">
        <v>163</v>
      </c>
      <c r="C11" s="136">
        <v>1</v>
      </c>
      <c r="D11" s="136">
        <v>50</v>
      </c>
      <c r="E11" s="137">
        <v>400</v>
      </c>
      <c r="F11" s="138">
        <v>0</v>
      </c>
      <c r="G11" s="100">
        <f t="shared" si="0"/>
        <v>0</v>
      </c>
      <c r="K11" s="134"/>
    </row>
    <row r="12" spans="1:11" s="77" customFormat="1" ht="22.5" customHeight="1" x14ac:dyDescent="0.3">
      <c r="A12" s="135" t="s">
        <v>166</v>
      </c>
      <c r="B12" s="136" t="s">
        <v>163</v>
      </c>
      <c r="C12" s="136">
        <v>1</v>
      </c>
      <c r="D12" s="136">
        <v>10</v>
      </c>
      <c r="E12" s="137">
        <v>80</v>
      </c>
      <c r="F12" s="138">
        <v>0</v>
      </c>
      <c r="G12" s="100">
        <f t="shared" si="0"/>
        <v>0</v>
      </c>
      <c r="K12" s="134"/>
    </row>
    <row r="13" spans="1:11" s="77" customFormat="1" ht="22.5" customHeight="1" x14ac:dyDescent="0.3">
      <c r="A13" s="139" t="s">
        <v>167</v>
      </c>
      <c r="B13" s="136" t="s">
        <v>163</v>
      </c>
      <c r="C13" s="136">
        <v>1</v>
      </c>
      <c r="D13" s="136">
        <v>10</v>
      </c>
      <c r="E13" s="137">
        <v>80</v>
      </c>
      <c r="F13" s="140">
        <v>0</v>
      </c>
      <c r="G13" s="100">
        <f>E13*F13</f>
        <v>0</v>
      </c>
      <c r="K13" s="141"/>
    </row>
    <row r="14" spans="1:11" s="77" customFormat="1" ht="22.5" customHeight="1" x14ac:dyDescent="0.3">
      <c r="A14" s="139" t="s">
        <v>168</v>
      </c>
      <c r="B14" s="136" t="s">
        <v>163</v>
      </c>
      <c r="C14" s="136">
        <v>5</v>
      </c>
      <c r="D14" s="136">
        <v>20</v>
      </c>
      <c r="E14" s="137">
        <v>800</v>
      </c>
      <c r="F14" s="140">
        <v>0</v>
      </c>
      <c r="G14" s="100">
        <f>E14*F14</f>
        <v>0</v>
      </c>
    </row>
    <row r="15" spans="1:11" s="77" customFormat="1" ht="22.5" customHeight="1" x14ac:dyDescent="0.3">
      <c r="A15" s="139" t="s">
        <v>169</v>
      </c>
      <c r="B15" s="136" t="s">
        <v>163</v>
      </c>
      <c r="C15" s="136">
        <v>1</v>
      </c>
      <c r="D15" s="136">
        <v>50</v>
      </c>
      <c r="E15" s="137">
        <v>400</v>
      </c>
      <c r="F15" s="140">
        <v>0</v>
      </c>
      <c r="G15" s="100">
        <f>E15*F15</f>
        <v>0</v>
      </c>
    </row>
    <row r="16" spans="1:11" s="77" customFormat="1" ht="22.5" customHeight="1" x14ac:dyDescent="0.3">
      <c r="A16" s="139" t="s">
        <v>170</v>
      </c>
      <c r="B16" s="136" t="s">
        <v>163</v>
      </c>
      <c r="C16" s="136">
        <v>1</v>
      </c>
      <c r="D16" s="136">
        <v>50</v>
      </c>
      <c r="E16" s="137">
        <v>400</v>
      </c>
      <c r="F16" s="140">
        <v>0</v>
      </c>
      <c r="G16" s="100">
        <f t="shared" ref="G16:G18" si="1">E16*F16</f>
        <v>0</v>
      </c>
    </row>
    <row r="17" spans="1:12" s="77" customFormat="1" ht="22.5" customHeight="1" x14ac:dyDescent="0.3">
      <c r="A17" s="139" t="s">
        <v>171</v>
      </c>
      <c r="B17" s="136" t="s">
        <v>163</v>
      </c>
      <c r="C17" s="136">
        <v>10</v>
      </c>
      <c r="D17" s="136">
        <v>50</v>
      </c>
      <c r="E17" s="137">
        <v>4000</v>
      </c>
      <c r="F17" s="140">
        <v>0</v>
      </c>
      <c r="G17" s="100">
        <f t="shared" si="1"/>
        <v>0</v>
      </c>
    </row>
    <row r="18" spans="1:12" s="77" customFormat="1" ht="22.5" customHeight="1" x14ac:dyDescent="0.3">
      <c r="A18" s="139" t="s">
        <v>172</v>
      </c>
      <c r="B18" s="136" t="s">
        <v>173</v>
      </c>
      <c r="C18" s="136"/>
      <c r="D18" s="136"/>
      <c r="E18" s="137">
        <v>1500</v>
      </c>
      <c r="F18" s="140">
        <v>0</v>
      </c>
      <c r="G18" s="100">
        <f t="shared" si="1"/>
        <v>0</v>
      </c>
    </row>
    <row r="19" spans="1:12" s="77" customFormat="1" ht="22.5" customHeight="1" thickBot="1" x14ac:dyDescent="0.35">
      <c r="A19" s="142" t="s">
        <v>174</v>
      </c>
      <c r="B19" s="143" t="s">
        <v>175</v>
      </c>
      <c r="C19" s="143"/>
      <c r="D19" s="143">
        <v>50</v>
      </c>
      <c r="E19" s="144">
        <v>50</v>
      </c>
      <c r="F19" s="145">
        <v>0</v>
      </c>
      <c r="G19" s="146">
        <f>E19*F19</f>
        <v>0</v>
      </c>
    </row>
    <row r="20" spans="1:12" s="77" customFormat="1" ht="22.5" customHeight="1" thickBot="1" x14ac:dyDescent="0.35">
      <c r="A20" s="147" t="s">
        <v>176</v>
      </c>
      <c r="B20" s="87"/>
      <c r="C20" s="87"/>
      <c r="D20" s="87"/>
      <c r="E20" s="87"/>
      <c r="F20" s="148" t="s">
        <v>220</v>
      </c>
      <c r="G20" s="88">
        <f>SUM(G9:G19)</f>
        <v>0</v>
      </c>
      <c r="H20" s="89"/>
    </row>
    <row r="21" spans="1:12" s="150" customFormat="1" ht="18.600000000000001" thickBot="1" x14ac:dyDescent="0.35">
      <c r="A21" s="149"/>
      <c r="E21" s="151"/>
      <c r="F21" s="151"/>
      <c r="G21" s="152"/>
    </row>
    <row r="22" spans="1:12" s="77" customFormat="1" ht="22.5" customHeight="1" thickBot="1" x14ac:dyDescent="0.35">
      <c r="A22" s="220" t="s">
        <v>177</v>
      </c>
      <c r="B22" s="221"/>
      <c r="C22" s="221"/>
      <c r="D22" s="221"/>
      <c r="E22" s="221"/>
      <c r="F22" s="221"/>
      <c r="G22" s="222"/>
      <c r="J22" s="90"/>
      <c r="K22" s="90"/>
      <c r="L22" s="90"/>
    </row>
    <row r="23" spans="1:12" s="77" customFormat="1" ht="22.5" customHeight="1" thickBot="1" x14ac:dyDescent="0.35">
      <c r="A23" s="78" t="s">
        <v>155</v>
      </c>
      <c r="B23" s="79" t="s">
        <v>156</v>
      </c>
      <c r="C23" s="79" t="s">
        <v>157</v>
      </c>
      <c r="D23" s="79" t="s">
        <v>158</v>
      </c>
      <c r="E23" s="123" t="s">
        <v>159</v>
      </c>
      <c r="F23" s="123" t="s">
        <v>160</v>
      </c>
      <c r="G23" s="81" t="s">
        <v>161</v>
      </c>
    </row>
    <row r="24" spans="1:12" s="77" customFormat="1" ht="22.5" customHeight="1" x14ac:dyDescent="0.3">
      <c r="A24" s="129" t="s">
        <v>221</v>
      </c>
      <c r="B24" s="130" t="s">
        <v>163</v>
      </c>
      <c r="C24" s="130">
        <v>1</v>
      </c>
      <c r="D24" s="130">
        <v>30</v>
      </c>
      <c r="E24" s="131">
        <v>240</v>
      </c>
      <c r="F24" s="132">
        <v>0</v>
      </c>
      <c r="G24" s="133">
        <f>E24*F24</f>
        <v>0</v>
      </c>
    </row>
    <row r="25" spans="1:12" s="77" customFormat="1" ht="22.5" customHeight="1" thickBot="1" x14ac:dyDescent="0.35">
      <c r="A25" s="153" t="s">
        <v>222</v>
      </c>
      <c r="B25" s="154" t="s">
        <v>163</v>
      </c>
      <c r="C25" s="154">
        <v>1</v>
      </c>
      <c r="D25" s="154">
        <v>30</v>
      </c>
      <c r="E25" s="155">
        <v>240</v>
      </c>
      <c r="F25" s="156">
        <v>0</v>
      </c>
      <c r="G25" s="105">
        <f>E25*F25</f>
        <v>0</v>
      </c>
    </row>
    <row r="26" spans="1:12" s="77" customFormat="1" ht="22.5" customHeight="1" thickBot="1" x14ac:dyDescent="0.35">
      <c r="A26" s="78" t="s">
        <v>155</v>
      </c>
      <c r="B26" s="79" t="s">
        <v>156</v>
      </c>
      <c r="C26" s="79" t="s">
        <v>157</v>
      </c>
      <c r="D26" s="79" t="s">
        <v>158</v>
      </c>
      <c r="E26" s="123" t="s">
        <v>159</v>
      </c>
      <c r="F26" s="123" t="s">
        <v>160</v>
      </c>
      <c r="G26" s="81" t="s">
        <v>161</v>
      </c>
    </row>
    <row r="27" spans="1:12" s="77" customFormat="1" ht="22.5" customHeight="1" x14ac:dyDescent="0.3">
      <c r="A27" s="129" t="s">
        <v>162</v>
      </c>
      <c r="B27" s="130" t="s">
        <v>163</v>
      </c>
      <c r="C27" s="157">
        <v>1</v>
      </c>
      <c r="D27" s="157">
        <v>30</v>
      </c>
      <c r="E27" s="131">
        <v>240</v>
      </c>
      <c r="F27" s="132">
        <v>0</v>
      </c>
      <c r="G27" s="133">
        <f>E27*F27</f>
        <v>0</v>
      </c>
    </row>
    <row r="28" spans="1:12" s="77" customFormat="1" ht="22.5" customHeight="1" x14ac:dyDescent="0.3">
      <c r="A28" s="135" t="s">
        <v>178</v>
      </c>
      <c r="B28" s="136" t="s">
        <v>163</v>
      </c>
      <c r="C28" s="136">
        <v>1</v>
      </c>
      <c r="D28" s="136">
        <v>30</v>
      </c>
      <c r="E28" s="137">
        <v>240</v>
      </c>
      <c r="F28" s="138">
        <v>0</v>
      </c>
      <c r="G28" s="100">
        <f t="shared" ref="G28" si="2">E28*F28</f>
        <v>0</v>
      </c>
      <c r="K28" s="134"/>
    </row>
    <row r="29" spans="1:12" s="77" customFormat="1" ht="22.5" customHeight="1" x14ac:dyDescent="0.3">
      <c r="A29" s="139" t="s">
        <v>167</v>
      </c>
      <c r="B29" s="136" t="s">
        <v>163</v>
      </c>
      <c r="C29" s="136">
        <v>1</v>
      </c>
      <c r="D29" s="158">
        <v>30</v>
      </c>
      <c r="E29" s="137">
        <v>240</v>
      </c>
      <c r="F29" s="140">
        <v>0</v>
      </c>
      <c r="G29" s="95">
        <f>E29*F29</f>
        <v>0</v>
      </c>
      <c r="K29" s="90"/>
      <c r="L29" s="90"/>
    </row>
    <row r="30" spans="1:12" s="77" customFormat="1" ht="22.5" customHeight="1" x14ac:dyDescent="0.3">
      <c r="A30" s="139" t="s">
        <v>170</v>
      </c>
      <c r="B30" s="136" t="s">
        <v>163</v>
      </c>
      <c r="C30" s="158">
        <v>1</v>
      </c>
      <c r="D30" s="158">
        <v>100</v>
      </c>
      <c r="E30" s="137">
        <v>800</v>
      </c>
      <c r="F30" s="140">
        <v>0</v>
      </c>
      <c r="G30" s="100">
        <f t="shared" ref="G30:G33" si="3">E30*F30</f>
        <v>0</v>
      </c>
      <c r="K30" s="134"/>
    </row>
    <row r="31" spans="1:12" s="77" customFormat="1" ht="22.5" customHeight="1" x14ac:dyDescent="0.3">
      <c r="A31" s="139" t="s">
        <v>171</v>
      </c>
      <c r="B31" s="136" t="s">
        <v>163</v>
      </c>
      <c r="C31" s="158">
        <v>2</v>
      </c>
      <c r="D31" s="158">
        <v>30</v>
      </c>
      <c r="E31" s="137">
        <v>480</v>
      </c>
      <c r="F31" s="140">
        <v>0</v>
      </c>
      <c r="G31" s="100">
        <f t="shared" si="3"/>
        <v>0</v>
      </c>
      <c r="K31" s="159"/>
    </row>
    <row r="32" spans="1:12" s="77" customFormat="1" ht="22.5" customHeight="1" x14ac:dyDescent="0.3">
      <c r="A32" s="139" t="s">
        <v>172</v>
      </c>
      <c r="B32" s="136" t="s">
        <v>173</v>
      </c>
      <c r="C32" s="158"/>
      <c r="D32" s="158"/>
      <c r="E32" s="137">
        <v>2500</v>
      </c>
      <c r="F32" s="140">
        <v>0</v>
      </c>
      <c r="G32" s="95">
        <f t="shared" si="3"/>
        <v>0</v>
      </c>
    </row>
    <row r="33" spans="1:12" s="77" customFormat="1" ht="22.5" customHeight="1" thickBot="1" x14ac:dyDescent="0.35">
      <c r="A33" s="139" t="s">
        <v>179</v>
      </c>
      <c r="B33" s="136" t="s">
        <v>175</v>
      </c>
      <c r="C33" s="158"/>
      <c r="D33" s="158">
        <v>100</v>
      </c>
      <c r="E33" s="137">
        <v>100</v>
      </c>
      <c r="F33" s="140">
        <v>0</v>
      </c>
      <c r="G33" s="95">
        <f t="shared" si="3"/>
        <v>0</v>
      </c>
      <c r="K33" s="90"/>
      <c r="L33" s="90"/>
    </row>
    <row r="34" spans="1:12" s="77" customFormat="1" ht="22.5" customHeight="1" thickBot="1" x14ac:dyDescent="0.35">
      <c r="A34" s="147" t="s">
        <v>180</v>
      </c>
      <c r="B34" s="87"/>
      <c r="C34" s="87"/>
      <c r="D34" s="87"/>
      <c r="E34" s="87"/>
      <c r="F34" s="148" t="s">
        <v>223</v>
      </c>
      <c r="G34" s="88">
        <f>SUM(G27:G33)</f>
        <v>0</v>
      </c>
      <c r="K34" s="90"/>
      <c r="L34" s="90"/>
    </row>
    <row r="35" spans="1:12" s="150" customFormat="1" ht="18.600000000000001" thickBot="1" x14ac:dyDescent="0.35">
      <c r="A35" s="149"/>
      <c r="G35" s="152"/>
    </row>
    <row r="36" spans="1:12" s="77" customFormat="1" ht="22.5" customHeight="1" thickBot="1" x14ac:dyDescent="0.35">
      <c r="A36" s="220" t="s">
        <v>181</v>
      </c>
      <c r="B36" s="221"/>
      <c r="C36" s="221"/>
      <c r="D36" s="221"/>
      <c r="E36" s="221"/>
      <c r="F36" s="221"/>
      <c r="G36" s="222"/>
    </row>
    <row r="37" spans="1:12" s="77" customFormat="1" ht="22.5" customHeight="1" thickBot="1" x14ac:dyDescent="0.35">
      <c r="A37" s="78" t="s">
        <v>155</v>
      </c>
      <c r="B37" s="79" t="s">
        <v>156</v>
      </c>
      <c r="C37" s="79" t="s">
        <v>157</v>
      </c>
      <c r="D37" s="79" t="s">
        <v>158</v>
      </c>
      <c r="E37" s="123" t="s">
        <v>159</v>
      </c>
      <c r="F37" s="123" t="s">
        <v>160</v>
      </c>
      <c r="G37" s="81" t="s">
        <v>161</v>
      </c>
    </row>
    <row r="38" spans="1:12" s="77" customFormat="1" ht="22.5" customHeight="1" x14ac:dyDescent="0.3">
      <c r="A38" s="135" t="s">
        <v>162</v>
      </c>
      <c r="B38" s="136" t="s">
        <v>163</v>
      </c>
      <c r="C38" s="158">
        <v>1</v>
      </c>
      <c r="D38" s="158">
        <v>60</v>
      </c>
      <c r="E38" s="137">
        <v>480</v>
      </c>
      <c r="F38" s="140">
        <v>0</v>
      </c>
      <c r="G38" s="95">
        <f>E38*F38</f>
        <v>0</v>
      </c>
    </row>
    <row r="39" spans="1:12" s="77" customFormat="1" ht="22.5" customHeight="1" x14ac:dyDescent="0.3">
      <c r="A39" s="135" t="s">
        <v>166</v>
      </c>
      <c r="B39" s="136" t="s">
        <v>163</v>
      </c>
      <c r="C39" s="158">
        <v>1</v>
      </c>
      <c r="D39" s="158">
        <v>30</v>
      </c>
      <c r="E39" s="137">
        <v>240</v>
      </c>
      <c r="F39" s="140">
        <v>0</v>
      </c>
      <c r="G39" s="95">
        <f t="shared" ref="G39:G42" si="4">E39*F39</f>
        <v>0</v>
      </c>
    </row>
    <row r="40" spans="1:12" s="77" customFormat="1" ht="22.5" customHeight="1" x14ac:dyDescent="0.3">
      <c r="A40" s="139" t="s">
        <v>170</v>
      </c>
      <c r="B40" s="136" t="s">
        <v>163</v>
      </c>
      <c r="C40" s="158">
        <v>2</v>
      </c>
      <c r="D40" s="158">
        <v>30</v>
      </c>
      <c r="E40" s="137">
        <v>480</v>
      </c>
      <c r="F40" s="140">
        <v>0</v>
      </c>
      <c r="G40" s="95">
        <f t="shared" si="4"/>
        <v>0</v>
      </c>
    </row>
    <row r="41" spans="1:12" s="77" customFormat="1" ht="22.5" customHeight="1" x14ac:dyDescent="0.3">
      <c r="A41" s="139" t="s">
        <v>182</v>
      </c>
      <c r="B41" s="136" t="s">
        <v>163</v>
      </c>
      <c r="C41" s="158">
        <v>5</v>
      </c>
      <c r="D41" s="158">
        <v>20</v>
      </c>
      <c r="E41" s="137">
        <v>800</v>
      </c>
      <c r="F41" s="140">
        <v>0</v>
      </c>
      <c r="G41" s="95">
        <f t="shared" si="4"/>
        <v>0</v>
      </c>
    </row>
    <row r="42" spans="1:12" s="77" customFormat="1" ht="22.5" customHeight="1" x14ac:dyDescent="0.3">
      <c r="A42" s="139" t="s">
        <v>183</v>
      </c>
      <c r="B42" s="136" t="s">
        <v>163</v>
      </c>
      <c r="C42" s="158">
        <v>1</v>
      </c>
      <c r="D42" s="158">
        <v>20</v>
      </c>
      <c r="E42" s="137">
        <v>160</v>
      </c>
      <c r="F42" s="140">
        <v>0</v>
      </c>
      <c r="G42" s="95">
        <f t="shared" si="4"/>
        <v>0</v>
      </c>
    </row>
    <row r="43" spans="1:12" s="77" customFormat="1" ht="22.5" customHeight="1" x14ac:dyDescent="0.3">
      <c r="A43" s="139" t="s">
        <v>172</v>
      </c>
      <c r="B43" s="136" t="s">
        <v>173</v>
      </c>
      <c r="C43" s="158"/>
      <c r="D43" s="158"/>
      <c r="E43" s="137">
        <v>10000</v>
      </c>
      <c r="F43" s="140">
        <v>0</v>
      </c>
      <c r="G43" s="95">
        <f>E43*F43</f>
        <v>0</v>
      </c>
    </row>
    <row r="44" spans="1:12" s="77" customFormat="1" ht="22.5" customHeight="1" thickBot="1" x14ac:dyDescent="0.35">
      <c r="A44" s="139" t="s">
        <v>184</v>
      </c>
      <c r="B44" s="136" t="s">
        <v>175</v>
      </c>
      <c r="C44" s="158"/>
      <c r="D44" s="158">
        <v>100</v>
      </c>
      <c r="E44" s="137">
        <v>100</v>
      </c>
      <c r="F44" s="140">
        <v>0</v>
      </c>
      <c r="G44" s="95">
        <f>E44*F44</f>
        <v>0</v>
      </c>
    </row>
    <row r="45" spans="1:12" s="77" customFormat="1" ht="22.5" customHeight="1" thickBot="1" x14ac:dyDescent="0.35">
      <c r="A45" s="147" t="s">
        <v>185</v>
      </c>
      <c r="B45" s="87"/>
      <c r="C45" s="87"/>
      <c r="D45" s="87"/>
      <c r="E45" s="87"/>
      <c r="F45" s="148" t="s">
        <v>224</v>
      </c>
      <c r="G45" s="88">
        <f>SUM(G38:G44)</f>
        <v>0</v>
      </c>
    </row>
    <row r="46" spans="1:12" s="150" customFormat="1" ht="18.600000000000001" thickBot="1" x14ac:dyDescent="0.35">
      <c r="A46" s="149"/>
      <c r="G46" s="152"/>
    </row>
    <row r="47" spans="1:12" s="77" customFormat="1" ht="22.5" customHeight="1" thickBot="1" x14ac:dyDescent="0.35">
      <c r="A47" s="223" t="s">
        <v>186</v>
      </c>
      <c r="B47" s="224"/>
      <c r="C47" s="224"/>
      <c r="D47" s="224"/>
      <c r="E47" s="224"/>
      <c r="F47" s="224"/>
      <c r="G47" s="225"/>
    </row>
    <row r="48" spans="1:12" s="77" customFormat="1" ht="22.5" customHeight="1" x14ac:dyDescent="0.3">
      <c r="A48" s="160" t="s">
        <v>154</v>
      </c>
      <c r="B48" s="92"/>
      <c r="C48" s="92"/>
      <c r="D48" s="92"/>
      <c r="E48" s="92"/>
      <c r="F48" s="161" t="s">
        <v>220</v>
      </c>
      <c r="G48" s="95">
        <f>G20</f>
        <v>0</v>
      </c>
    </row>
    <row r="49" spans="1:7" s="77" customFormat="1" ht="22.5" customHeight="1" x14ac:dyDescent="0.3">
      <c r="A49" s="160" t="s">
        <v>177</v>
      </c>
      <c r="B49" s="162"/>
      <c r="C49" s="162"/>
      <c r="D49" s="162"/>
      <c r="E49" s="162"/>
      <c r="F49" s="163" t="s">
        <v>223</v>
      </c>
      <c r="G49" s="100">
        <f>G34</f>
        <v>0</v>
      </c>
    </row>
    <row r="50" spans="1:7" s="77" customFormat="1" ht="22.5" customHeight="1" thickBot="1" x14ac:dyDescent="0.35">
      <c r="A50" s="160" t="s">
        <v>181</v>
      </c>
      <c r="B50" s="164"/>
      <c r="C50" s="164"/>
      <c r="D50" s="164"/>
      <c r="E50" s="164"/>
      <c r="F50" s="165" t="s">
        <v>224</v>
      </c>
      <c r="G50" s="105">
        <f>G45</f>
        <v>0</v>
      </c>
    </row>
    <row r="51" spans="1:7" s="77" customFormat="1" ht="22.5" customHeight="1" x14ac:dyDescent="0.3">
      <c r="A51" s="209" t="s">
        <v>187</v>
      </c>
      <c r="B51" s="210"/>
      <c r="C51" s="210"/>
      <c r="D51" s="210"/>
      <c r="E51" s="211"/>
      <c r="F51" s="211"/>
      <c r="G51" s="110">
        <f>SUM(G48:G50)</f>
        <v>0</v>
      </c>
    </row>
    <row r="52" spans="1:7" s="77" customFormat="1" ht="22.5" customHeight="1" x14ac:dyDescent="0.3">
      <c r="A52" s="212" t="s">
        <v>188</v>
      </c>
      <c r="B52" s="213"/>
      <c r="C52" s="213"/>
      <c r="D52" s="213"/>
      <c r="E52" s="214"/>
      <c r="F52" s="214"/>
      <c r="G52" s="115">
        <f>G51*0.21</f>
        <v>0</v>
      </c>
    </row>
    <row r="53" spans="1:7" s="77" customFormat="1" ht="22.5" customHeight="1" thickBot="1" x14ac:dyDescent="0.35">
      <c r="A53" s="215" t="s">
        <v>189</v>
      </c>
      <c r="B53" s="216"/>
      <c r="C53" s="216"/>
      <c r="D53" s="216"/>
      <c r="E53" s="216"/>
      <c r="F53" s="217"/>
      <c r="G53" s="119">
        <f>G51*1.21</f>
        <v>0</v>
      </c>
    </row>
  </sheetData>
  <mergeCells count="9">
    <mergeCell ref="A51:F51"/>
    <mergeCell ref="A52:F52"/>
    <mergeCell ref="A53:F53"/>
    <mergeCell ref="A3:G3"/>
    <mergeCell ref="A4:G4"/>
    <mergeCell ref="A5:G5"/>
    <mergeCell ref="A22:G22"/>
    <mergeCell ref="A36:G36"/>
    <mergeCell ref="A47:G47"/>
  </mergeCells>
  <pageMargins left="0.7" right="0.7"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67"/>
  <sheetViews>
    <sheetView tabSelected="1" topLeftCell="A47" zoomScale="80" zoomScaleNormal="80" workbookViewId="0">
      <selection activeCell="D66" sqref="D66"/>
    </sheetView>
  </sheetViews>
  <sheetFormatPr defaultColWidth="9.109375" defaultRowHeight="15.6" x14ac:dyDescent="0.3"/>
  <cols>
    <col min="1" max="1" width="48.5546875" style="45" customWidth="1"/>
    <col min="2" max="2" width="35.6640625" style="46" customWidth="1"/>
    <col min="3" max="3" width="10.33203125" style="46" bestFit="1" customWidth="1"/>
    <col min="4" max="4" width="14.44140625" style="46" bestFit="1" customWidth="1"/>
    <col min="5" max="5" width="10.44140625" style="46" bestFit="1" customWidth="1"/>
    <col min="6" max="6" width="10.6640625" style="46" customWidth="1"/>
    <col min="7" max="7" width="11.5546875" style="46" bestFit="1" customWidth="1"/>
    <col min="8" max="38" width="3.5546875" style="166" customWidth="1"/>
    <col min="39" max="39" width="10.6640625" style="46" customWidth="1"/>
    <col min="40" max="40" width="21.44140625" style="65" customWidth="1"/>
    <col min="41" max="41" width="10.6640625" style="46" customWidth="1"/>
    <col min="42" max="42" width="21.44140625" style="65" customWidth="1"/>
    <col min="43" max="43" width="10.6640625" style="46" customWidth="1"/>
    <col min="44" max="44" width="21.44140625" style="65" customWidth="1"/>
    <col min="45" max="45" width="3" style="46" customWidth="1"/>
    <col min="46" max="49" width="1.88671875" style="46" customWidth="1"/>
    <col min="50" max="16384" width="9.109375" style="46"/>
  </cols>
  <sheetData>
    <row r="1" spans="1:48" ht="20.399999999999999" x14ac:dyDescent="0.35">
      <c r="A1" s="120" t="s">
        <v>133</v>
      </c>
      <c r="AN1" s="47"/>
      <c r="AP1" s="47"/>
      <c r="AR1" s="47" t="s">
        <v>200</v>
      </c>
    </row>
    <row r="2" spans="1:48" x14ac:dyDescent="0.3">
      <c r="AN2" s="48"/>
      <c r="AP2" s="48"/>
      <c r="AR2" s="48"/>
    </row>
    <row r="3" spans="1:48" ht="30" x14ac:dyDescent="0.5">
      <c r="A3" s="70" t="s">
        <v>190</v>
      </c>
      <c r="B3" s="71"/>
      <c r="C3" s="71"/>
      <c r="D3" s="71"/>
      <c r="E3" s="71"/>
      <c r="F3" s="71"/>
      <c r="G3" s="7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71"/>
      <c r="AN3" s="71"/>
      <c r="AO3" s="71"/>
      <c r="AP3" s="71"/>
      <c r="AQ3" s="71"/>
      <c r="AR3" s="71"/>
    </row>
    <row r="4" spans="1:48" ht="14.25" customHeight="1" thickBot="1" x14ac:dyDescent="0.35">
      <c r="A4" s="72"/>
      <c r="B4" s="73"/>
      <c r="C4" s="73"/>
      <c r="D4" s="73"/>
      <c r="E4" s="73"/>
      <c r="F4" s="73"/>
      <c r="G4" s="73"/>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73"/>
      <c r="AN4" s="73"/>
      <c r="AO4" s="73"/>
      <c r="AP4" s="73"/>
      <c r="AQ4" s="73"/>
      <c r="AR4" s="73"/>
    </row>
    <row r="5" spans="1:48" s="77" customFormat="1" ht="24.9" customHeight="1" thickBot="1" x14ac:dyDescent="0.35">
      <c r="A5" s="74" t="s">
        <v>154</v>
      </c>
      <c r="B5" s="75"/>
      <c r="C5" s="75"/>
      <c r="D5" s="75"/>
      <c r="E5" s="75"/>
      <c r="F5" s="75"/>
      <c r="G5" s="75"/>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75"/>
      <c r="AN5" s="76"/>
      <c r="AO5" s="75"/>
      <c r="AP5" s="76"/>
      <c r="AQ5" s="75"/>
      <c r="AR5" s="76"/>
    </row>
    <row r="6" spans="1:48" s="77" customFormat="1" ht="31.8" thickBot="1" x14ac:dyDescent="0.35">
      <c r="A6" s="78" t="s">
        <v>155</v>
      </c>
      <c r="B6" s="79" t="s">
        <v>191</v>
      </c>
      <c r="C6" s="79" t="s">
        <v>156</v>
      </c>
      <c r="D6" s="168" t="s">
        <v>237</v>
      </c>
      <c r="E6" s="169" t="s">
        <v>193</v>
      </c>
      <c r="F6" s="170" t="s">
        <v>194</v>
      </c>
      <c r="G6" s="171" t="s">
        <v>225</v>
      </c>
      <c r="H6" s="167">
        <v>1</v>
      </c>
      <c r="I6" s="172">
        <v>2</v>
      </c>
      <c r="J6" s="172">
        <v>3</v>
      </c>
      <c r="K6" s="172">
        <v>4</v>
      </c>
      <c r="L6" s="172">
        <v>5</v>
      </c>
      <c r="M6" s="172">
        <v>6</v>
      </c>
      <c r="N6" s="172">
        <v>7</v>
      </c>
      <c r="O6" s="172">
        <v>8</v>
      </c>
      <c r="P6" s="172">
        <v>9</v>
      </c>
      <c r="Q6" s="172">
        <v>10</v>
      </c>
      <c r="R6" s="172">
        <v>11</v>
      </c>
      <c r="S6" s="172">
        <v>12</v>
      </c>
      <c r="T6" s="172">
        <v>13</v>
      </c>
      <c r="U6" s="172">
        <v>14</v>
      </c>
      <c r="V6" s="172">
        <v>15</v>
      </c>
      <c r="W6" s="172">
        <v>16</v>
      </c>
      <c r="X6" s="172">
        <v>17</v>
      </c>
      <c r="Y6" s="172">
        <v>18</v>
      </c>
      <c r="Z6" s="172">
        <v>19</v>
      </c>
      <c r="AA6" s="172">
        <v>20</v>
      </c>
      <c r="AB6" s="172">
        <v>21</v>
      </c>
      <c r="AC6" s="172">
        <v>22</v>
      </c>
      <c r="AD6" s="172">
        <v>23</v>
      </c>
      <c r="AE6" s="172">
        <v>24</v>
      </c>
      <c r="AF6" s="172">
        <v>25</v>
      </c>
      <c r="AG6" s="172">
        <v>26</v>
      </c>
      <c r="AH6" s="172">
        <v>27</v>
      </c>
      <c r="AI6" s="172">
        <v>28</v>
      </c>
      <c r="AJ6" s="172">
        <v>29</v>
      </c>
      <c r="AK6" s="172">
        <v>30</v>
      </c>
      <c r="AL6" s="172">
        <v>31</v>
      </c>
      <c r="AM6" s="170" t="s">
        <v>226</v>
      </c>
      <c r="AN6" s="173" t="s">
        <v>227</v>
      </c>
      <c r="AO6" s="80" t="s">
        <v>228</v>
      </c>
      <c r="AP6" s="174" t="s">
        <v>229</v>
      </c>
      <c r="AQ6" s="80" t="s">
        <v>230</v>
      </c>
      <c r="AR6" s="81" t="s">
        <v>231</v>
      </c>
    </row>
    <row r="7" spans="1:48" ht="16.2" thickBot="1" x14ac:dyDescent="0.35">
      <c r="A7" s="58" t="s">
        <v>195</v>
      </c>
      <c r="B7" s="67"/>
      <c r="C7" s="55" t="s">
        <v>163</v>
      </c>
      <c r="D7" s="175">
        <v>0</v>
      </c>
      <c r="E7" s="176">
        <v>60</v>
      </c>
      <c r="F7" s="56">
        <v>480</v>
      </c>
      <c r="G7" s="177">
        <v>0</v>
      </c>
      <c r="H7" s="178"/>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56">
        <f>SUM(H7:AL7)</f>
        <v>0</v>
      </c>
      <c r="AN7" s="57">
        <f>D7*AM7</f>
        <v>0</v>
      </c>
      <c r="AO7" s="56">
        <f>G7+AM7</f>
        <v>0</v>
      </c>
      <c r="AP7" s="57">
        <f t="shared" ref="AP7:AP31" si="0">AO7*D7</f>
        <v>0</v>
      </c>
      <c r="AQ7" s="56">
        <f t="shared" ref="AQ7:AQ31" si="1">F7-AO7</f>
        <v>480</v>
      </c>
      <c r="AR7" s="57">
        <f t="shared" ref="AR7:AR31" si="2">AQ7*D7</f>
        <v>0</v>
      </c>
    </row>
    <row r="8" spans="1:48" x14ac:dyDescent="0.3">
      <c r="A8" s="49" t="s">
        <v>162</v>
      </c>
      <c r="B8" s="66"/>
      <c r="C8" s="50" t="s">
        <v>163</v>
      </c>
      <c r="D8" s="179">
        <v>0</v>
      </c>
      <c r="E8" s="180">
        <v>50</v>
      </c>
      <c r="F8" s="51">
        <v>400</v>
      </c>
      <c r="G8" s="181">
        <v>0</v>
      </c>
      <c r="H8" s="182"/>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51">
        <f t="shared" ref="AM8:AM31" si="3">SUM(H8:AL8)</f>
        <v>0</v>
      </c>
      <c r="AN8" s="52">
        <f t="shared" ref="AN8:AN31" si="4">D8*AM8</f>
        <v>0</v>
      </c>
      <c r="AO8" s="51">
        <f t="shared" ref="AO8:AO31" si="5">G8+AM8</f>
        <v>0</v>
      </c>
      <c r="AP8" s="52">
        <f t="shared" si="0"/>
        <v>0</v>
      </c>
      <c r="AQ8" s="51">
        <f t="shared" si="1"/>
        <v>400</v>
      </c>
      <c r="AR8" s="52">
        <f t="shared" si="2"/>
        <v>0</v>
      </c>
      <c r="AV8" s="53"/>
    </row>
    <row r="9" spans="1:48" x14ac:dyDescent="0.3">
      <c r="A9" s="54" t="s">
        <v>196</v>
      </c>
      <c r="B9" s="67"/>
      <c r="C9" s="55" t="s">
        <v>163</v>
      </c>
      <c r="D9" s="183">
        <v>0</v>
      </c>
      <c r="E9" s="176">
        <v>50</v>
      </c>
      <c r="F9" s="56">
        <v>400</v>
      </c>
      <c r="G9" s="177">
        <v>0</v>
      </c>
      <c r="H9" s="178"/>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56">
        <f t="shared" si="3"/>
        <v>0</v>
      </c>
      <c r="AN9" s="57">
        <f t="shared" si="4"/>
        <v>0</v>
      </c>
      <c r="AO9" s="56">
        <f t="shared" si="5"/>
        <v>0</v>
      </c>
      <c r="AP9" s="57">
        <f t="shared" si="0"/>
        <v>0</v>
      </c>
      <c r="AQ9" s="56">
        <f t="shared" si="1"/>
        <v>400</v>
      </c>
      <c r="AR9" s="57">
        <f t="shared" si="2"/>
        <v>0</v>
      </c>
      <c r="AV9" s="53"/>
    </row>
    <row r="10" spans="1:48" x14ac:dyDescent="0.3">
      <c r="A10" s="54" t="s">
        <v>165</v>
      </c>
      <c r="B10" s="67"/>
      <c r="C10" s="55" t="s">
        <v>163</v>
      </c>
      <c r="D10" s="183">
        <v>0</v>
      </c>
      <c r="E10" s="176">
        <v>50</v>
      </c>
      <c r="F10" s="56">
        <v>400</v>
      </c>
      <c r="G10" s="177">
        <v>0</v>
      </c>
      <c r="H10" s="178"/>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56">
        <f t="shared" si="3"/>
        <v>0</v>
      </c>
      <c r="AN10" s="57">
        <f t="shared" si="4"/>
        <v>0</v>
      </c>
      <c r="AO10" s="56">
        <f t="shared" si="5"/>
        <v>0</v>
      </c>
      <c r="AP10" s="57">
        <f t="shared" si="0"/>
        <v>0</v>
      </c>
      <c r="AQ10" s="56">
        <f t="shared" si="1"/>
        <v>400</v>
      </c>
      <c r="AR10" s="57">
        <f t="shared" si="2"/>
        <v>0</v>
      </c>
      <c r="AV10" s="53"/>
    </row>
    <row r="11" spans="1:48" x14ac:dyDescent="0.3">
      <c r="A11" s="54" t="s">
        <v>166</v>
      </c>
      <c r="B11" s="67"/>
      <c r="C11" s="55" t="s">
        <v>163</v>
      </c>
      <c r="D11" s="183">
        <v>0</v>
      </c>
      <c r="E11" s="176">
        <v>10</v>
      </c>
      <c r="F11" s="56">
        <v>80</v>
      </c>
      <c r="G11" s="177">
        <v>0</v>
      </c>
      <c r="H11" s="178"/>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56">
        <f t="shared" si="3"/>
        <v>0</v>
      </c>
      <c r="AN11" s="57">
        <f t="shared" si="4"/>
        <v>0</v>
      </c>
      <c r="AO11" s="56">
        <f t="shared" si="5"/>
        <v>0</v>
      </c>
      <c r="AP11" s="57">
        <f t="shared" si="0"/>
        <v>0</v>
      </c>
      <c r="AQ11" s="56">
        <f t="shared" si="1"/>
        <v>80</v>
      </c>
      <c r="AR11" s="57">
        <f t="shared" si="2"/>
        <v>0</v>
      </c>
      <c r="AV11" s="53"/>
    </row>
    <row r="12" spans="1:48" x14ac:dyDescent="0.3">
      <c r="A12" s="58" t="s">
        <v>167</v>
      </c>
      <c r="B12" s="67"/>
      <c r="C12" s="55" t="s">
        <v>163</v>
      </c>
      <c r="D12" s="175">
        <v>0</v>
      </c>
      <c r="E12" s="176">
        <v>10</v>
      </c>
      <c r="F12" s="56">
        <v>80</v>
      </c>
      <c r="G12" s="177">
        <v>0</v>
      </c>
      <c r="H12" s="178"/>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56">
        <f t="shared" si="3"/>
        <v>0</v>
      </c>
      <c r="AN12" s="57">
        <f t="shared" si="4"/>
        <v>0</v>
      </c>
      <c r="AO12" s="56">
        <f t="shared" si="5"/>
        <v>0</v>
      </c>
      <c r="AP12" s="57">
        <f t="shared" si="0"/>
        <v>0</v>
      </c>
      <c r="AQ12" s="56">
        <f t="shared" si="1"/>
        <v>80</v>
      </c>
      <c r="AR12" s="57">
        <f t="shared" si="2"/>
        <v>0</v>
      </c>
      <c r="AV12" s="59"/>
    </row>
    <row r="13" spans="1:48" x14ac:dyDescent="0.3">
      <c r="A13" s="58" t="s">
        <v>168</v>
      </c>
      <c r="B13" s="67"/>
      <c r="C13" s="55" t="s">
        <v>163</v>
      </c>
      <c r="D13" s="175">
        <v>0</v>
      </c>
      <c r="E13" s="176">
        <v>20</v>
      </c>
      <c r="F13" s="56">
        <v>160</v>
      </c>
      <c r="G13" s="177">
        <v>0</v>
      </c>
      <c r="H13" s="178"/>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56">
        <f t="shared" si="3"/>
        <v>0</v>
      </c>
      <c r="AN13" s="57">
        <f t="shared" si="4"/>
        <v>0</v>
      </c>
      <c r="AO13" s="56">
        <f t="shared" si="5"/>
        <v>0</v>
      </c>
      <c r="AP13" s="57">
        <f t="shared" si="0"/>
        <v>0</v>
      </c>
      <c r="AQ13" s="56">
        <f t="shared" si="1"/>
        <v>160</v>
      </c>
      <c r="AR13" s="57">
        <f t="shared" si="2"/>
        <v>0</v>
      </c>
    </row>
    <row r="14" spans="1:48" x14ac:dyDescent="0.3">
      <c r="A14" s="58" t="s">
        <v>168</v>
      </c>
      <c r="B14" s="67"/>
      <c r="C14" s="55" t="s">
        <v>163</v>
      </c>
      <c r="D14" s="175">
        <v>0</v>
      </c>
      <c r="E14" s="176">
        <v>20</v>
      </c>
      <c r="F14" s="56">
        <v>160</v>
      </c>
      <c r="G14" s="177">
        <v>0</v>
      </c>
      <c r="H14" s="178"/>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56">
        <f t="shared" si="3"/>
        <v>0</v>
      </c>
      <c r="AN14" s="57">
        <f t="shared" si="4"/>
        <v>0</v>
      </c>
      <c r="AO14" s="56">
        <f t="shared" si="5"/>
        <v>0</v>
      </c>
      <c r="AP14" s="57">
        <f t="shared" si="0"/>
        <v>0</v>
      </c>
      <c r="AQ14" s="56">
        <f t="shared" si="1"/>
        <v>160</v>
      </c>
      <c r="AR14" s="57">
        <f t="shared" si="2"/>
        <v>0</v>
      </c>
    </row>
    <row r="15" spans="1:48" x14ac:dyDescent="0.3">
      <c r="A15" s="58" t="s">
        <v>168</v>
      </c>
      <c r="B15" s="67"/>
      <c r="C15" s="55" t="s">
        <v>163</v>
      </c>
      <c r="D15" s="175">
        <v>0</v>
      </c>
      <c r="E15" s="176">
        <v>20</v>
      </c>
      <c r="F15" s="56">
        <v>160</v>
      </c>
      <c r="G15" s="177">
        <v>0</v>
      </c>
      <c r="H15" s="178"/>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56">
        <f t="shared" si="3"/>
        <v>0</v>
      </c>
      <c r="AN15" s="57">
        <f t="shared" si="4"/>
        <v>0</v>
      </c>
      <c r="AO15" s="56">
        <f t="shared" si="5"/>
        <v>0</v>
      </c>
      <c r="AP15" s="57">
        <f t="shared" si="0"/>
        <v>0</v>
      </c>
      <c r="AQ15" s="56">
        <f t="shared" si="1"/>
        <v>160</v>
      </c>
      <c r="AR15" s="57">
        <f t="shared" si="2"/>
        <v>0</v>
      </c>
    </row>
    <row r="16" spans="1:48" x14ac:dyDescent="0.3">
      <c r="A16" s="58" t="s">
        <v>168</v>
      </c>
      <c r="B16" s="67"/>
      <c r="C16" s="55" t="s">
        <v>163</v>
      </c>
      <c r="D16" s="175">
        <v>0</v>
      </c>
      <c r="E16" s="176">
        <v>20</v>
      </c>
      <c r="F16" s="56">
        <v>160</v>
      </c>
      <c r="G16" s="177">
        <v>0</v>
      </c>
      <c r="H16" s="178"/>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56">
        <f t="shared" si="3"/>
        <v>0</v>
      </c>
      <c r="AN16" s="57">
        <f t="shared" si="4"/>
        <v>0</v>
      </c>
      <c r="AO16" s="56">
        <f t="shared" si="5"/>
        <v>0</v>
      </c>
      <c r="AP16" s="57">
        <f t="shared" si="0"/>
        <v>0</v>
      </c>
      <c r="AQ16" s="56">
        <f t="shared" si="1"/>
        <v>160</v>
      </c>
      <c r="AR16" s="57">
        <f t="shared" si="2"/>
        <v>0</v>
      </c>
    </row>
    <row r="17" spans="1:45" x14ac:dyDescent="0.3">
      <c r="A17" s="58" t="s">
        <v>168</v>
      </c>
      <c r="B17" s="67"/>
      <c r="C17" s="55" t="s">
        <v>163</v>
      </c>
      <c r="D17" s="175">
        <v>0</v>
      </c>
      <c r="E17" s="176">
        <v>20</v>
      </c>
      <c r="F17" s="56">
        <v>160</v>
      </c>
      <c r="G17" s="177">
        <v>0</v>
      </c>
      <c r="H17" s="178"/>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56">
        <f t="shared" si="3"/>
        <v>0</v>
      </c>
      <c r="AN17" s="57">
        <f t="shared" si="4"/>
        <v>0</v>
      </c>
      <c r="AO17" s="56">
        <f t="shared" si="5"/>
        <v>0</v>
      </c>
      <c r="AP17" s="57">
        <f t="shared" si="0"/>
        <v>0</v>
      </c>
      <c r="AQ17" s="56">
        <f t="shared" si="1"/>
        <v>160</v>
      </c>
      <c r="AR17" s="57">
        <f t="shared" si="2"/>
        <v>0</v>
      </c>
    </row>
    <row r="18" spans="1:45" x14ac:dyDescent="0.3">
      <c r="A18" s="58" t="s">
        <v>169</v>
      </c>
      <c r="B18" s="67"/>
      <c r="C18" s="55" t="s">
        <v>163</v>
      </c>
      <c r="D18" s="175">
        <v>0</v>
      </c>
      <c r="E18" s="176">
        <v>50</v>
      </c>
      <c r="F18" s="56">
        <v>400</v>
      </c>
      <c r="G18" s="177">
        <v>0</v>
      </c>
      <c r="H18" s="178"/>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56">
        <f t="shared" si="3"/>
        <v>0</v>
      </c>
      <c r="AN18" s="57">
        <f t="shared" si="4"/>
        <v>0</v>
      </c>
      <c r="AO18" s="56">
        <f t="shared" si="5"/>
        <v>0</v>
      </c>
      <c r="AP18" s="57">
        <f t="shared" si="0"/>
        <v>0</v>
      </c>
      <c r="AQ18" s="56">
        <f t="shared" si="1"/>
        <v>400</v>
      </c>
      <c r="AR18" s="57">
        <f t="shared" si="2"/>
        <v>0</v>
      </c>
    </row>
    <row r="19" spans="1:45" x14ac:dyDescent="0.3">
      <c r="A19" s="58" t="s">
        <v>170</v>
      </c>
      <c r="B19" s="67"/>
      <c r="C19" s="55" t="s">
        <v>163</v>
      </c>
      <c r="D19" s="175">
        <v>0</v>
      </c>
      <c r="E19" s="176">
        <v>50</v>
      </c>
      <c r="F19" s="56">
        <v>400</v>
      </c>
      <c r="G19" s="177">
        <v>0</v>
      </c>
      <c r="H19" s="178"/>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56">
        <f t="shared" si="3"/>
        <v>0</v>
      </c>
      <c r="AN19" s="57">
        <f t="shared" si="4"/>
        <v>0</v>
      </c>
      <c r="AO19" s="56">
        <f t="shared" si="5"/>
        <v>0</v>
      </c>
      <c r="AP19" s="57">
        <f t="shared" si="0"/>
        <v>0</v>
      </c>
      <c r="AQ19" s="56">
        <f t="shared" si="1"/>
        <v>400</v>
      </c>
      <c r="AR19" s="57">
        <f t="shared" si="2"/>
        <v>0</v>
      </c>
    </row>
    <row r="20" spans="1:45" x14ac:dyDescent="0.3">
      <c r="A20" s="58" t="s">
        <v>171</v>
      </c>
      <c r="B20" s="67"/>
      <c r="C20" s="55" t="s">
        <v>163</v>
      </c>
      <c r="D20" s="175">
        <v>0</v>
      </c>
      <c r="E20" s="176">
        <v>50</v>
      </c>
      <c r="F20" s="56">
        <v>400</v>
      </c>
      <c r="G20" s="177">
        <v>0</v>
      </c>
      <c r="H20" s="178"/>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56">
        <f t="shared" si="3"/>
        <v>0</v>
      </c>
      <c r="AN20" s="57">
        <f t="shared" si="4"/>
        <v>0</v>
      </c>
      <c r="AO20" s="56">
        <f t="shared" si="5"/>
        <v>0</v>
      </c>
      <c r="AP20" s="57">
        <f t="shared" si="0"/>
        <v>0</v>
      </c>
      <c r="AQ20" s="56">
        <f t="shared" si="1"/>
        <v>400</v>
      </c>
      <c r="AR20" s="57">
        <f t="shared" si="2"/>
        <v>0</v>
      </c>
    </row>
    <row r="21" spans="1:45" x14ac:dyDescent="0.3">
      <c r="A21" s="58" t="s">
        <v>171</v>
      </c>
      <c r="B21" s="67"/>
      <c r="C21" s="55" t="s">
        <v>163</v>
      </c>
      <c r="D21" s="175">
        <v>0</v>
      </c>
      <c r="E21" s="176">
        <v>50</v>
      </c>
      <c r="F21" s="56">
        <v>400</v>
      </c>
      <c r="G21" s="177">
        <v>0</v>
      </c>
      <c r="H21" s="178"/>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56">
        <f t="shared" si="3"/>
        <v>0</v>
      </c>
      <c r="AN21" s="57">
        <f t="shared" si="4"/>
        <v>0</v>
      </c>
      <c r="AO21" s="56">
        <f t="shared" si="5"/>
        <v>0</v>
      </c>
      <c r="AP21" s="57">
        <f t="shared" si="0"/>
        <v>0</v>
      </c>
      <c r="AQ21" s="56">
        <f t="shared" si="1"/>
        <v>400</v>
      </c>
      <c r="AR21" s="57">
        <f t="shared" si="2"/>
        <v>0</v>
      </c>
    </row>
    <row r="22" spans="1:45" x14ac:dyDescent="0.3">
      <c r="A22" s="58" t="s">
        <v>171</v>
      </c>
      <c r="B22" s="67"/>
      <c r="C22" s="55" t="s">
        <v>163</v>
      </c>
      <c r="D22" s="175">
        <v>0</v>
      </c>
      <c r="E22" s="176">
        <v>50</v>
      </c>
      <c r="F22" s="56">
        <v>400</v>
      </c>
      <c r="G22" s="177">
        <v>0</v>
      </c>
      <c r="H22" s="178"/>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56">
        <f t="shared" si="3"/>
        <v>0</v>
      </c>
      <c r="AN22" s="57">
        <f t="shared" si="4"/>
        <v>0</v>
      </c>
      <c r="AO22" s="56">
        <f t="shared" si="5"/>
        <v>0</v>
      </c>
      <c r="AP22" s="57">
        <f t="shared" si="0"/>
        <v>0</v>
      </c>
      <c r="AQ22" s="56">
        <f t="shared" si="1"/>
        <v>400</v>
      </c>
      <c r="AR22" s="57">
        <f t="shared" si="2"/>
        <v>0</v>
      </c>
    </row>
    <row r="23" spans="1:45" x14ac:dyDescent="0.3">
      <c r="A23" s="58" t="s">
        <v>171</v>
      </c>
      <c r="B23" s="67"/>
      <c r="C23" s="55" t="s">
        <v>163</v>
      </c>
      <c r="D23" s="175">
        <v>0</v>
      </c>
      <c r="E23" s="176">
        <v>50</v>
      </c>
      <c r="F23" s="56">
        <v>400</v>
      </c>
      <c r="G23" s="177">
        <v>0</v>
      </c>
      <c r="H23" s="178"/>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56">
        <f t="shared" si="3"/>
        <v>0</v>
      </c>
      <c r="AN23" s="57">
        <f t="shared" si="4"/>
        <v>0</v>
      </c>
      <c r="AO23" s="56">
        <f t="shared" si="5"/>
        <v>0</v>
      </c>
      <c r="AP23" s="57">
        <f t="shared" si="0"/>
        <v>0</v>
      </c>
      <c r="AQ23" s="56">
        <f t="shared" si="1"/>
        <v>400</v>
      </c>
      <c r="AR23" s="57">
        <f t="shared" si="2"/>
        <v>0</v>
      </c>
    </row>
    <row r="24" spans="1:45" x14ac:dyDescent="0.3">
      <c r="A24" s="58" t="s">
        <v>171</v>
      </c>
      <c r="B24" s="67"/>
      <c r="C24" s="55" t="s">
        <v>163</v>
      </c>
      <c r="D24" s="175">
        <v>0</v>
      </c>
      <c r="E24" s="176">
        <v>50</v>
      </c>
      <c r="F24" s="56">
        <v>400</v>
      </c>
      <c r="G24" s="177">
        <v>0</v>
      </c>
      <c r="H24" s="178"/>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56">
        <f t="shared" si="3"/>
        <v>0</v>
      </c>
      <c r="AN24" s="57">
        <f t="shared" si="4"/>
        <v>0</v>
      </c>
      <c r="AO24" s="56">
        <f t="shared" si="5"/>
        <v>0</v>
      </c>
      <c r="AP24" s="57">
        <f t="shared" si="0"/>
        <v>0</v>
      </c>
      <c r="AQ24" s="56">
        <f t="shared" si="1"/>
        <v>400</v>
      </c>
      <c r="AR24" s="57">
        <f t="shared" si="2"/>
        <v>0</v>
      </c>
    </row>
    <row r="25" spans="1:45" x14ac:dyDescent="0.3">
      <c r="A25" s="58" t="s">
        <v>171</v>
      </c>
      <c r="B25" s="67"/>
      <c r="C25" s="55" t="s">
        <v>163</v>
      </c>
      <c r="D25" s="175">
        <v>0</v>
      </c>
      <c r="E25" s="176">
        <v>50</v>
      </c>
      <c r="F25" s="56">
        <v>400</v>
      </c>
      <c r="G25" s="177">
        <v>0</v>
      </c>
      <c r="H25" s="178"/>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56">
        <f t="shared" si="3"/>
        <v>0</v>
      </c>
      <c r="AN25" s="57">
        <f t="shared" si="4"/>
        <v>0</v>
      </c>
      <c r="AO25" s="56">
        <f t="shared" si="5"/>
        <v>0</v>
      </c>
      <c r="AP25" s="57">
        <f t="shared" si="0"/>
        <v>0</v>
      </c>
      <c r="AQ25" s="56">
        <f t="shared" si="1"/>
        <v>400</v>
      </c>
      <c r="AR25" s="57">
        <f t="shared" si="2"/>
        <v>0</v>
      </c>
    </row>
    <row r="26" spans="1:45" x14ac:dyDescent="0.3">
      <c r="A26" s="58" t="s">
        <v>171</v>
      </c>
      <c r="B26" s="67"/>
      <c r="C26" s="55" t="s">
        <v>163</v>
      </c>
      <c r="D26" s="175">
        <v>0</v>
      </c>
      <c r="E26" s="176">
        <v>50</v>
      </c>
      <c r="F26" s="56">
        <v>400</v>
      </c>
      <c r="G26" s="177">
        <v>0</v>
      </c>
      <c r="H26" s="178"/>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56">
        <f t="shared" si="3"/>
        <v>0</v>
      </c>
      <c r="AN26" s="57">
        <f t="shared" si="4"/>
        <v>0</v>
      </c>
      <c r="AO26" s="56">
        <f t="shared" si="5"/>
        <v>0</v>
      </c>
      <c r="AP26" s="57">
        <f t="shared" si="0"/>
        <v>0</v>
      </c>
      <c r="AQ26" s="56">
        <f t="shared" si="1"/>
        <v>400</v>
      </c>
      <c r="AR26" s="57">
        <f t="shared" si="2"/>
        <v>0</v>
      </c>
    </row>
    <row r="27" spans="1:45" x14ac:dyDescent="0.3">
      <c r="A27" s="58" t="s">
        <v>171</v>
      </c>
      <c r="B27" s="67"/>
      <c r="C27" s="55" t="s">
        <v>163</v>
      </c>
      <c r="D27" s="175">
        <v>0</v>
      </c>
      <c r="E27" s="176">
        <v>50</v>
      </c>
      <c r="F27" s="56">
        <v>400</v>
      </c>
      <c r="G27" s="177">
        <v>0</v>
      </c>
      <c r="H27" s="178"/>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56">
        <f t="shared" si="3"/>
        <v>0</v>
      </c>
      <c r="AN27" s="57">
        <f t="shared" si="4"/>
        <v>0</v>
      </c>
      <c r="AO27" s="56">
        <f t="shared" si="5"/>
        <v>0</v>
      </c>
      <c r="AP27" s="57">
        <f t="shared" si="0"/>
        <v>0</v>
      </c>
      <c r="AQ27" s="56">
        <f t="shared" si="1"/>
        <v>400</v>
      </c>
      <c r="AR27" s="57">
        <f t="shared" si="2"/>
        <v>0</v>
      </c>
    </row>
    <row r="28" spans="1:45" x14ac:dyDescent="0.3">
      <c r="A28" s="58" t="s">
        <v>171</v>
      </c>
      <c r="B28" s="67"/>
      <c r="C28" s="55" t="s">
        <v>163</v>
      </c>
      <c r="D28" s="175">
        <v>0</v>
      </c>
      <c r="E28" s="176">
        <v>50</v>
      </c>
      <c r="F28" s="56">
        <v>400</v>
      </c>
      <c r="G28" s="177">
        <v>0</v>
      </c>
      <c r="H28" s="178"/>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56">
        <f t="shared" si="3"/>
        <v>0</v>
      </c>
      <c r="AN28" s="57">
        <f t="shared" si="4"/>
        <v>0</v>
      </c>
      <c r="AO28" s="56">
        <f t="shared" si="5"/>
        <v>0</v>
      </c>
      <c r="AP28" s="57">
        <f t="shared" si="0"/>
        <v>0</v>
      </c>
      <c r="AQ28" s="56">
        <f t="shared" si="1"/>
        <v>400</v>
      </c>
      <c r="AR28" s="57">
        <f t="shared" si="2"/>
        <v>0</v>
      </c>
    </row>
    <row r="29" spans="1:45" x14ac:dyDescent="0.3">
      <c r="A29" s="58" t="s">
        <v>171</v>
      </c>
      <c r="B29" s="67"/>
      <c r="C29" s="55" t="s">
        <v>163</v>
      </c>
      <c r="D29" s="175">
        <v>0</v>
      </c>
      <c r="E29" s="176">
        <v>50</v>
      </c>
      <c r="F29" s="56">
        <v>400</v>
      </c>
      <c r="G29" s="177">
        <v>0</v>
      </c>
      <c r="H29" s="178"/>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56">
        <f t="shared" si="3"/>
        <v>0</v>
      </c>
      <c r="AN29" s="57">
        <f t="shared" si="4"/>
        <v>0</v>
      </c>
      <c r="AO29" s="56">
        <f t="shared" si="5"/>
        <v>0</v>
      </c>
      <c r="AP29" s="57">
        <f t="shared" si="0"/>
        <v>0</v>
      </c>
      <c r="AQ29" s="56">
        <f t="shared" si="1"/>
        <v>400</v>
      </c>
      <c r="AR29" s="57">
        <f t="shared" si="2"/>
        <v>0</v>
      </c>
    </row>
    <row r="30" spans="1:45" x14ac:dyDescent="0.3">
      <c r="A30" s="58" t="s">
        <v>172</v>
      </c>
      <c r="B30" s="67"/>
      <c r="C30" s="55" t="s">
        <v>173</v>
      </c>
      <c r="D30" s="175">
        <v>0</v>
      </c>
      <c r="E30" s="176"/>
      <c r="F30" s="56">
        <v>1500</v>
      </c>
      <c r="G30" s="177">
        <v>0</v>
      </c>
      <c r="H30" s="178"/>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56">
        <f t="shared" si="3"/>
        <v>0</v>
      </c>
      <c r="AN30" s="57">
        <f t="shared" si="4"/>
        <v>0</v>
      </c>
      <c r="AO30" s="56">
        <f t="shared" si="5"/>
        <v>0</v>
      </c>
      <c r="AP30" s="57">
        <f t="shared" si="0"/>
        <v>0</v>
      </c>
      <c r="AQ30" s="56">
        <f t="shared" si="1"/>
        <v>1500</v>
      </c>
      <c r="AR30" s="57">
        <f t="shared" si="2"/>
        <v>0</v>
      </c>
    </row>
    <row r="31" spans="1:45" ht="16.2" thickBot="1" x14ac:dyDescent="0.35">
      <c r="A31" s="60" t="s">
        <v>174</v>
      </c>
      <c r="B31" s="84"/>
      <c r="C31" s="61" t="s">
        <v>175</v>
      </c>
      <c r="D31" s="184">
        <v>0</v>
      </c>
      <c r="E31" s="185">
        <v>50</v>
      </c>
      <c r="F31" s="186">
        <v>50</v>
      </c>
      <c r="G31" s="187">
        <v>0</v>
      </c>
      <c r="H31" s="188"/>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62">
        <f t="shared" si="3"/>
        <v>0</v>
      </c>
      <c r="AN31" s="63">
        <f t="shared" si="4"/>
        <v>0</v>
      </c>
      <c r="AO31" s="62">
        <f t="shared" si="5"/>
        <v>0</v>
      </c>
      <c r="AP31" s="63">
        <f t="shared" si="0"/>
        <v>0</v>
      </c>
      <c r="AQ31" s="62">
        <f t="shared" si="1"/>
        <v>50</v>
      </c>
      <c r="AR31" s="63">
        <f t="shared" si="2"/>
        <v>0</v>
      </c>
    </row>
    <row r="32" spans="1:45" s="77" customFormat="1" ht="24.9" customHeight="1" thickBot="1" x14ac:dyDescent="0.35">
      <c r="A32" s="86" t="s">
        <v>176</v>
      </c>
      <c r="B32" s="87"/>
      <c r="C32" s="87"/>
      <c r="D32" s="87"/>
      <c r="E32" s="147"/>
      <c r="F32" s="87"/>
      <c r="G32" s="87"/>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87"/>
      <c r="AN32" s="88">
        <f>SUM(AN8:AN31)</f>
        <v>0</v>
      </c>
      <c r="AO32" s="87"/>
      <c r="AP32" s="88">
        <f>SUM(AP8:AP31)</f>
        <v>0</v>
      </c>
      <c r="AQ32" s="87"/>
      <c r="AR32" s="88">
        <f>SUM(AR8:AR31)</f>
        <v>0</v>
      </c>
      <c r="AS32" s="89"/>
    </row>
    <row r="33" spans="1:49" ht="24.9" customHeight="1" thickBot="1" x14ac:dyDescent="0.35">
      <c r="D33" s="64"/>
      <c r="F33" s="64"/>
      <c r="G33" s="64"/>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64"/>
      <c r="AO33" s="64"/>
      <c r="AQ33" s="64"/>
    </row>
    <row r="34" spans="1:49" s="77" customFormat="1" ht="24.9" customHeight="1" thickBot="1" x14ac:dyDescent="0.35">
      <c r="A34" s="74" t="s">
        <v>177</v>
      </c>
      <c r="B34" s="75" t="s">
        <v>177</v>
      </c>
      <c r="C34" s="75"/>
      <c r="D34" s="75"/>
      <c r="E34" s="75"/>
      <c r="F34" s="75"/>
      <c r="G34" s="75"/>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75"/>
      <c r="AN34" s="76"/>
      <c r="AO34" s="75"/>
      <c r="AP34" s="76"/>
      <c r="AQ34" s="75"/>
      <c r="AR34" s="76"/>
      <c r="AU34" s="90"/>
      <c r="AV34" s="90"/>
      <c r="AW34" s="90"/>
    </row>
    <row r="35" spans="1:49" s="77" customFormat="1" ht="31.8" thickBot="1" x14ac:dyDescent="0.35">
      <c r="A35" s="78" t="s">
        <v>155</v>
      </c>
      <c r="B35" s="79" t="s">
        <v>191</v>
      </c>
      <c r="C35" s="79" t="s">
        <v>156</v>
      </c>
      <c r="D35" s="168" t="s">
        <v>192</v>
      </c>
      <c r="E35" s="169" t="s">
        <v>193</v>
      </c>
      <c r="F35" s="170" t="s">
        <v>194</v>
      </c>
      <c r="G35" s="171" t="s">
        <v>225</v>
      </c>
      <c r="H35" s="167">
        <v>1</v>
      </c>
      <c r="I35" s="172">
        <v>2</v>
      </c>
      <c r="J35" s="172">
        <v>3</v>
      </c>
      <c r="K35" s="172">
        <v>4</v>
      </c>
      <c r="L35" s="172">
        <v>5</v>
      </c>
      <c r="M35" s="172">
        <v>6</v>
      </c>
      <c r="N35" s="172">
        <v>7</v>
      </c>
      <c r="O35" s="172">
        <v>8</v>
      </c>
      <c r="P35" s="172">
        <v>9</v>
      </c>
      <c r="Q35" s="172">
        <v>10</v>
      </c>
      <c r="R35" s="172">
        <v>11</v>
      </c>
      <c r="S35" s="172">
        <v>12</v>
      </c>
      <c r="T35" s="172">
        <v>13</v>
      </c>
      <c r="U35" s="172">
        <v>14</v>
      </c>
      <c r="V35" s="172">
        <v>15</v>
      </c>
      <c r="W35" s="172">
        <v>16</v>
      </c>
      <c r="X35" s="172">
        <v>17</v>
      </c>
      <c r="Y35" s="172">
        <v>18</v>
      </c>
      <c r="Z35" s="172">
        <v>19</v>
      </c>
      <c r="AA35" s="172">
        <v>20</v>
      </c>
      <c r="AB35" s="172">
        <v>21</v>
      </c>
      <c r="AC35" s="172">
        <v>22</v>
      </c>
      <c r="AD35" s="172">
        <v>23</v>
      </c>
      <c r="AE35" s="172">
        <v>24</v>
      </c>
      <c r="AF35" s="172">
        <v>25</v>
      </c>
      <c r="AG35" s="172">
        <v>26</v>
      </c>
      <c r="AH35" s="172">
        <v>27</v>
      </c>
      <c r="AI35" s="172">
        <v>28</v>
      </c>
      <c r="AJ35" s="172">
        <v>29</v>
      </c>
      <c r="AK35" s="172">
        <v>30</v>
      </c>
      <c r="AL35" s="172">
        <v>31</v>
      </c>
      <c r="AM35" s="170" t="s">
        <v>226</v>
      </c>
      <c r="AN35" s="173" t="s">
        <v>227</v>
      </c>
      <c r="AO35" s="80" t="s">
        <v>228</v>
      </c>
      <c r="AP35" s="174" t="s">
        <v>229</v>
      </c>
      <c r="AQ35" s="80" t="s">
        <v>230</v>
      </c>
      <c r="AR35" s="81" t="s">
        <v>231</v>
      </c>
    </row>
    <row r="36" spans="1:49" x14ac:dyDescent="0.3">
      <c r="A36" s="58" t="s">
        <v>195</v>
      </c>
      <c r="B36" s="67"/>
      <c r="C36" s="55" t="s">
        <v>163</v>
      </c>
      <c r="D36" s="175">
        <v>0</v>
      </c>
      <c r="E36" s="176">
        <v>30</v>
      </c>
      <c r="F36" s="56">
        <v>240</v>
      </c>
      <c r="G36" s="177">
        <v>0</v>
      </c>
      <c r="H36" s="178"/>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56">
        <f t="shared" ref="AM36:AM45" si="6">SUM(H36:AL36)</f>
        <v>0</v>
      </c>
      <c r="AN36" s="57">
        <f t="shared" ref="AN36:AN45" si="7">D36*AM36</f>
        <v>0</v>
      </c>
      <c r="AO36" s="56">
        <f t="shared" ref="AO36:AO45" si="8">G36+AM36</f>
        <v>0</v>
      </c>
      <c r="AP36" s="57">
        <f t="shared" ref="AP36:AP45" si="9">AO36*D36</f>
        <v>0</v>
      </c>
      <c r="AQ36" s="56">
        <f t="shared" ref="AQ36:AQ45" si="10">F36-AO36</f>
        <v>240</v>
      </c>
      <c r="AR36" s="57">
        <f t="shared" ref="AR36:AR45" si="11">AQ36*D36</f>
        <v>0</v>
      </c>
    </row>
    <row r="37" spans="1:49" ht="16.2" thickBot="1" x14ac:dyDescent="0.35">
      <c r="A37" s="58" t="s">
        <v>197</v>
      </c>
      <c r="B37" s="67"/>
      <c r="C37" s="55" t="s">
        <v>163</v>
      </c>
      <c r="D37" s="175">
        <v>0</v>
      </c>
      <c r="E37" s="176">
        <v>30</v>
      </c>
      <c r="F37" s="56">
        <v>240</v>
      </c>
      <c r="G37" s="177">
        <v>0</v>
      </c>
      <c r="H37" s="178"/>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56">
        <f t="shared" si="6"/>
        <v>0</v>
      </c>
      <c r="AN37" s="68">
        <f t="shared" si="7"/>
        <v>0</v>
      </c>
      <c r="AO37" s="56">
        <f t="shared" si="8"/>
        <v>0</v>
      </c>
      <c r="AP37" s="68">
        <f t="shared" si="9"/>
        <v>0</v>
      </c>
      <c r="AQ37" s="56">
        <f t="shared" si="10"/>
        <v>240</v>
      </c>
      <c r="AR37" s="68">
        <f t="shared" si="11"/>
        <v>0</v>
      </c>
    </row>
    <row r="38" spans="1:49" x14ac:dyDescent="0.3">
      <c r="A38" s="49" t="s">
        <v>162</v>
      </c>
      <c r="B38" s="66"/>
      <c r="C38" s="50" t="s">
        <v>163</v>
      </c>
      <c r="D38" s="179">
        <v>0</v>
      </c>
      <c r="E38" s="180">
        <v>30</v>
      </c>
      <c r="F38" s="51">
        <v>240</v>
      </c>
      <c r="G38" s="181">
        <v>0</v>
      </c>
      <c r="H38" s="182"/>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51">
        <f t="shared" si="6"/>
        <v>0</v>
      </c>
      <c r="AN38" s="52">
        <f t="shared" si="7"/>
        <v>0</v>
      </c>
      <c r="AO38" s="51">
        <f t="shared" si="8"/>
        <v>0</v>
      </c>
      <c r="AP38" s="52">
        <f t="shared" si="9"/>
        <v>0</v>
      </c>
      <c r="AQ38" s="51">
        <f t="shared" si="10"/>
        <v>240</v>
      </c>
      <c r="AR38" s="52">
        <f t="shared" si="11"/>
        <v>0</v>
      </c>
    </row>
    <row r="39" spans="1:49" x14ac:dyDescent="0.3">
      <c r="A39" s="54" t="s">
        <v>198</v>
      </c>
      <c r="B39" s="67"/>
      <c r="C39" s="55" t="s">
        <v>163</v>
      </c>
      <c r="D39" s="183">
        <v>0</v>
      </c>
      <c r="E39" s="176">
        <v>30</v>
      </c>
      <c r="F39" s="56">
        <v>240</v>
      </c>
      <c r="G39" s="177">
        <v>0</v>
      </c>
      <c r="H39" s="178"/>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56">
        <f t="shared" si="6"/>
        <v>0</v>
      </c>
      <c r="AN39" s="57">
        <f t="shared" si="7"/>
        <v>0</v>
      </c>
      <c r="AO39" s="56">
        <f t="shared" si="8"/>
        <v>0</v>
      </c>
      <c r="AP39" s="57">
        <f t="shared" si="9"/>
        <v>0</v>
      </c>
      <c r="AQ39" s="56">
        <f t="shared" si="10"/>
        <v>240</v>
      </c>
      <c r="AR39" s="57">
        <f t="shared" si="11"/>
        <v>0</v>
      </c>
      <c r="AV39" s="53"/>
    </row>
    <row r="40" spans="1:49" x14ac:dyDescent="0.3">
      <c r="A40" s="58" t="s">
        <v>167</v>
      </c>
      <c r="B40" s="67"/>
      <c r="C40" s="55" t="s">
        <v>163</v>
      </c>
      <c r="D40" s="175">
        <v>0</v>
      </c>
      <c r="E40" s="176">
        <v>30</v>
      </c>
      <c r="F40" s="56">
        <v>240</v>
      </c>
      <c r="G40" s="177">
        <v>0</v>
      </c>
      <c r="H40" s="178"/>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56">
        <f t="shared" si="6"/>
        <v>0</v>
      </c>
      <c r="AN40" s="68">
        <f t="shared" si="7"/>
        <v>0</v>
      </c>
      <c r="AO40" s="56">
        <f t="shared" si="8"/>
        <v>0</v>
      </c>
      <c r="AP40" s="68">
        <f t="shared" si="9"/>
        <v>0</v>
      </c>
      <c r="AQ40" s="56">
        <f t="shared" si="10"/>
        <v>240</v>
      </c>
      <c r="AR40" s="68">
        <f t="shared" si="11"/>
        <v>0</v>
      </c>
      <c r="AV40" s="64"/>
      <c r="AW40" s="64"/>
    </row>
    <row r="41" spans="1:49" x14ac:dyDescent="0.3">
      <c r="A41" s="58" t="s">
        <v>170</v>
      </c>
      <c r="B41" s="67"/>
      <c r="C41" s="55" t="s">
        <v>163</v>
      </c>
      <c r="D41" s="175">
        <v>0</v>
      </c>
      <c r="E41" s="176">
        <v>100</v>
      </c>
      <c r="F41" s="56">
        <v>800</v>
      </c>
      <c r="G41" s="177">
        <v>0</v>
      </c>
      <c r="H41" s="178"/>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56">
        <f t="shared" si="6"/>
        <v>0</v>
      </c>
      <c r="AN41" s="57">
        <f t="shared" si="7"/>
        <v>0</v>
      </c>
      <c r="AO41" s="56">
        <f t="shared" si="8"/>
        <v>0</v>
      </c>
      <c r="AP41" s="57">
        <f t="shared" si="9"/>
        <v>0</v>
      </c>
      <c r="AQ41" s="56">
        <f t="shared" si="10"/>
        <v>800</v>
      </c>
      <c r="AR41" s="57">
        <f t="shared" si="11"/>
        <v>0</v>
      </c>
      <c r="AV41" s="53"/>
    </row>
    <row r="42" spans="1:49" x14ac:dyDescent="0.3">
      <c r="A42" s="58" t="s">
        <v>171</v>
      </c>
      <c r="B42" s="67"/>
      <c r="C42" s="55" t="s">
        <v>163</v>
      </c>
      <c r="D42" s="175">
        <v>0</v>
      </c>
      <c r="E42" s="176">
        <v>30</v>
      </c>
      <c r="F42" s="56">
        <v>240</v>
      </c>
      <c r="G42" s="177">
        <v>0</v>
      </c>
      <c r="H42" s="178"/>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56">
        <f t="shared" si="6"/>
        <v>0</v>
      </c>
      <c r="AN42" s="57">
        <f t="shared" si="7"/>
        <v>0</v>
      </c>
      <c r="AO42" s="56">
        <f t="shared" si="8"/>
        <v>0</v>
      </c>
      <c r="AP42" s="57">
        <f t="shared" si="9"/>
        <v>0</v>
      </c>
      <c r="AQ42" s="56">
        <f t="shared" si="10"/>
        <v>240</v>
      </c>
      <c r="AR42" s="57">
        <f t="shared" si="11"/>
        <v>0</v>
      </c>
      <c r="AV42" s="69"/>
    </row>
    <row r="43" spans="1:49" x14ac:dyDescent="0.3">
      <c r="A43" s="58" t="s">
        <v>171</v>
      </c>
      <c r="B43" s="67"/>
      <c r="C43" s="55" t="s">
        <v>163</v>
      </c>
      <c r="D43" s="175">
        <v>0</v>
      </c>
      <c r="E43" s="176">
        <v>30</v>
      </c>
      <c r="F43" s="56">
        <v>240</v>
      </c>
      <c r="G43" s="177">
        <v>0</v>
      </c>
      <c r="H43" s="178"/>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56">
        <f t="shared" si="6"/>
        <v>0</v>
      </c>
      <c r="AN43" s="57">
        <f t="shared" si="7"/>
        <v>0</v>
      </c>
      <c r="AO43" s="56">
        <f t="shared" si="8"/>
        <v>0</v>
      </c>
      <c r="AP43" s="57">
        <f t="shared" si="9"/>
        <v>0</v>
      </c>
      <c r="AQ43" s="56">
        <f t="shared" si="10"/>
        <v>240</v>
      </c>
      <c r="AR43" s="57">
        <f t="shared" si="11"/>
        <v>0</v>
      </c>
      <c r="AV43" s="69"/>
    </row>
    <row r="44" spans="1:49" x14ac:dyDescent="0.3">
      <c r="A44" s="58" t="s">
        <v>172</v>
      </c>
      <c r="B44" s="67"/>
      <c r="C44" s="55" t="s">
        <v>173</v>
      </c>
      <c r="D44" s="175">
        <v>0</v>
      </c>
      <c r="E44" s="176"/>
      <c r="F44" s="56">
        <v>2500</v>
      </c>
      <c r="G44" s="177">
        <v>0</v>
      </c>
      <c r="H44" s="178"/>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56">
        <f t="shared" si="6"/>
        <v>0</v>
      </c>
      <c r="AN44" s="68">
        <f t="shared" si="7"/>
        <v>0</v>
      </c>
      <c r="AO44" s="56">
        <f t="shared" si="8"/>
        <v>0</v>
      </c>
      <c r="AP44" s="68">
        <f t="shared" si="9"/>
        <v>0</v>
      </c>
      <c r="AQ44" s="56">
        <f t="shared" si="10"/>
        <v>2500</v>
      </c>
      <c r="AR44" s="68">
        <f t="shared" si="11"/>
        <v>0</v>
      </c>
    </row>
    <row r="45" spans="1:49" ht="16.2" thickBot="1" x14ac:dyDescent="0.35">
      <c r="A45" s="58" t="s">
        <v>179</v>
      </c>
      <c r="B45" s="67"/>
      <c r="C45" s="55" t="s">
        <v>175</v>
      </c>
      <c r="D45" s="175">
        <v>0</v>
      </c>
      <c r="E45" s="185">
        <v>100</v>
      </c>
      <c r="F45" s="186">
        <v>100</v>
      </c>
      <c r="G45" s="187">
        <v>0</v>
      </c>
      <c r="H45" s="178"/>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56">
        <f t="shared" si="6"/>
        <v>0</v>
      </c>
      <c r="AN45" s="68">
        <f t="shared" si="7"/>
        <v>0</v>
      </c>
      <c r="AO45" s="56">
        <f t="shared" si="8"/>
        <v>0</v>
      </c>
      <c r="AP45" s="68">
        <f t="shared" si="9"/>
        <v>0</v>
      </c>
      <c r="AQ45" s="56">
        <f t="shared" si="10"/>
        <v>100</v>
      </c>
      <c r="AR45" s="68">
        <f t="shared" si="11"/>
        <v>0</v>
      </c>
      <c r="AV45" s="64"/>
      <c r="AW45" s="64"/>
    </row>
    <row r="46" spans="1:49" s="77" customFormat="1" ht="24.9" customHeight="1" thickBot="1" x14ac:dyDescent="0.35">
      <c r="A46" s="86" t="s">
        <v>180</v>
      </c>
      <c r="B46" s="87"/>
      <c r="C46" s="87"/>
      <c r="D46" s="87"/>
      <c r="E46" s="147"/>
      <c r="F46" s="87"/>
      <c r="G46" s="87"/>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87"/>
      <c r="AN46" s="88">
        <f>SUM(AN38:AN45)</f>
        <v>0</v>
      </c>
      <c r="AO46" s="87"/>
      <c r="AP46" s="88">
        <f>SUM(AP38:AP45)</f>
        <v>0</v>
      </c>
      <c r="AQ46" s="87"/>
      <c r="AR46" s="88">
        <f>SUM(AR38:AR45)</f>
        <v>0</v>
      </c>
      <c r="AV46" s="90"/>
      <c r="AW46" s="90"/>
    </row>
    <row r="47" spans="1:49" ht="24.9" customHeight="1" thickBot="1" x14ac:dyDescent="0.35"/>
    <row r="48" spans="1:49" s="77" customFormat="1" ht="24.9" customHeight="1" thickBot="1" x14ac:dyDescent="0.35">
      <c r="A48" s="74" t="s">
        <v>181</v>
      </c>
      <c r="B48" s="75"/>
      <c r="C48" s="75"/>
      <c r="D48" s="75"/>
      <c r="E48" s="75"/>
      <c r="F48" s="75"/>
      <c r="G48" s="75"/>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75"/>
      <c r="AN48" s="76"/>
      <c r="AO48" s="75"/>
      <c r="AP48" s="76"/>
      <c r="AQ48" s="75"/>
      <c r="AR48" s="76"/>
    </row>
    <row r="49" spans="1:44" s="77" customFormat="1" ht="31.8" thickBot="1" x14ac:dyDescent="0.35">
      <c r="A49" s="78" t="s">
        <v>155</v>
      </c>
      <c r="B49" s="79" t="s">
        <v>191</v>
      </c>
      <c r="C49" s="79" t="s">
        <v>156</v>
      </c>
      <c r="D49" s="168" t="s">
        <v>192</v>
      </c>
      <c r="E49" s="169" t="s">
        <v>193</v>
      </c>
      <c r="F49" s="170" t="s">
        <v>194</v>
      </c>
      <c r="G49" s="171" t="s">
        <v>225</v>
      </c>
      <c r="H49" s="167">
        <v>1</v>
      </c>
      <c r="I49" s="172">
        <v>2</v>
      </c>
      <c r="J49" s="172">
        <v>3</v>
      </c>
      <c r="K49" s="172">
        <v>4</v>
      </c>
      <c r="L49" s="172">
        <v>5</v>
      </c>
      <c r="M49" s="172">
        <v>6</v>
      </c>
      <c r="N49" s="172">
        <v>7</v>
      </c>
      <c r="O49" s="172">
        <v>8</v>
      </c>
      <c r="P49" s="172">
        <v>9</v>
      </c>
      <c r="Q49" s="172">
        <v>10</v>
      </c>
      <c r="R49" s="172">
        <v>11</v>
      </c>
      <c r="S49" s="172">
        <v>12</v>
      </c>
      <c r="T49" s="172">
        <v>13</v>
      </c>
      <c r="U49" s="172">
        <v>14</v>
      </c>
      <c r="V49" s="172">
        <v>15</v>
      </c>
      <c r="W49" s="172">
        <v>16</v>
      </c>
      <c r="X49" s="172">
        <v>17</v>
      </c>
      <c r="Y49" s="172">
        <v>18</v>
      </c>
      <c r="Z49" s="172">
        <v>19</v>
      </c>
      <c r="AA49" s="172">
        <v>20</v>
      </c>
      <c r="AB49" s="172">
        <v>21</v>
      </c>
      <c r="AC49" s="172">
        <v>22</v>
      </c>
      <c r="AD49" s="172">
        <v>23</v>
      </c>
      <c r="AE49" s="172">
        <v>24</v>
      </c>
      <c r="AF49" s="172">
        <v>25</v>
      </c>
      <c r="AG49" s="172">
        <v>26</v>
      </c>
      <c r="AH49" s="172">
        <v>27</v>
      </c>
      <c r="AI49" s="172">
        <v>28</v>
      </c>
      <c r="AJ49" s="172">
        <v>29</v>
      </c>
      <c r="AK49" s="172">
        <v>30</v>
      </c>
      <c r="AL49" s="172">
        <v>31</v>
      </c>
      <c r="AM49" s="170" t="s">
        <v>226</v>
      </c>
      <c r="AN49" s="173" t="s">
        <v>227</v>
      </c>
      <c r="AO49" s="80" t="s">
        <v>228</v>
      </c>
      <c r="AP49" s="174" t="s">
        <v>229</v>
      </c>
      <c r="AQ49" s="80" t="s">
        <v>230</v>
      </c>
      <c r="AR49" s="81" t="s">
        <v>231</v>
      </c>
    </row>
    <row r="50" spans="1:44" x14ac:dyDescent="0.3">
      <c r="A50" s="54" t="s">
        <v>162</v>
      </c>
      <c r="B50" s="67"/>
      <c r="C50" s="55" t="s">
        <v>163</v>
      </c>
      <c r="D50" s="175">
        <v>0</v>
      </c>
      <c r="E50" s="176">
        <v>60</v>
      </c>
      <c r="F50" s="56">
        <v>480</v>
      </c>
      <c r="G50" s="177">
        <v>0</v>
      </c>
      <c r="H50" s="178"/>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56">
        <f t="shared" ref="AM50:AM56" si="12">SUM(H50:AL50)</f>
        <v>0</v>
      </c>
      <c r="AN50" s="68">
        <f t="shared" ref="AN50:AN56" si="13">D50*AM50</f>
        <v>0</v>
      </c>
      <c r="AO50" s="56">
        <f t="shared" ref="AO50:AO56" si="14">G50+AM50</f>
        <v>0</v>
      </c>
      <c r="AP50" s="68">
        <f t="shared" ref="AP50:AP56" si="15">AO50*D50</f>
        <v>0</v>
      </c>
      <c r="AQ50" s="56">
        <f t="shared" ref="AQ50:AQ56" si="16">F50-AO50</f>
        <v>480</v>
      </c>
      <c r="AR50" s="68">
        <f t="shared" ref="AR50:AR56" si="17">AQ50*D50</f>
        <v>0</v>
      </c>
    </row>
    <row r="51" spans="1:44" x14ac:dyDescent="0.3">
      <c r="A51" s="54" t="s">
        <v>166</v>
      </c>
      <c r="B51" s="67"/>
      <c r="C51" s="55" t="s">
        <v>163</v>
      </c>
      <c r="D51" s="175">
        <v>0</v>
      </c>
      <c r="E51" s="176">
        <v>30</v>
      </c>
      <c r="F51" s="56">
        <v>240</v>
      </c>
      <c r="G51" s="177">
        <v>0</v>
      </c>
      <c r="H51" s="178"/>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56">
        <f t="shared" si="12"/>
        <v>0</v>
      </c>
      <c r="AN51" s="68">
        <f t="shared" si="13"/>
        <v>0</v>
      </c>
      <c r="AO51" s="56">
        <f t="shared" si="14"/>
        <v>0</v>
      </c>
      <c r="AP51" s="68">
        <f t="shared" si="15"/>
        <v>0</v>
      </c>
      <c r="AQ51" s="56">
        <f t="shared" si="16"/>
        <v>240</v>
      </c>
      <c r="AR51" s="68">
        <f t="shared" si="17"/>
        <v>0</v>
      </c>
    </row>
    <row r="52" spans="1:44" x14ac:dyDescent="0.3">
      <c r="A52" s="58" t="s">
        <v>170</v>
      </c>
      <c r="B52" s="67"/>
      <c r="C52" s="55" t="s">
        <v>163</v>
      </c>
      <c r="D52" s="175">
        <v>0</v>
      </c>
      <c r="E52" s="176">
        <v>30</v>
      </c>
      <c r="F52" s="56">
        <v>480</v>
      </c>
      <c r="G52" s="177">
        <v>0</v>
      </c>
      <c r="H52" s="178"/>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56">
        <f t="shared" si="12"/>
        <v>0</v>
      </c>
      <c r="AN52" s="68">
        <f t="shared" si="13"/>
        <v>0</v>
      </c>
      <c r="AO52" s="56">
        <f t="shared" si="14"/>
        <v>0</v>
      </c>
      <c r="AP52" s="68">
        <f t="shared" si="15"/>
        <v>0</v>
      </c>
      <c r="AQ52" s="56">
        <f t="shared" si="16"/>
        <v>480</v>
      </c>
      <c r="AR52" s="68">
        <f t="shared" si="17"/>
        <v>0</v>
      </c>
    </row>
    <row r="53" spans="1:44" x14ac:dyDescent="0.3">
      <c r="A53" s="58" t="s">
        <v>182</v>
      </c>
      <c r="B53" s="67"/>
      <c r="C53" s="55" t="s">
        <v>163</v>
      </c>
      <c r="D53" s="175">
        <v>0</v>
      </c>
      <c r="E53" s="176">
        <v>20</v>
      </c>
      <c r="F53" s="56">
        <v>800</v>
      </c>
      <c r="G53" s="177">
        <v>0</v>
      </c>
      <c r="H53" s="178"/>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56">
        <f t="shared" si="12"/>
        <v>0</v>
      </c>
      <c r="AN53" s="68">
        <f t="shared" si="13"/>
        <v>0</v>
      </c>
      <c r="AO53" s="56">
        <f t="shared" si="14"/>
        <v>0</v>
      </c>
      <c r="AP53" s="68">
        <f t="shared" si="15"/>
        <v>0</v>
      </c>
      <c r="AQ53" s="56">
        <f t="shared" si="16"/>
        <v>800</v>
      </c>
      <c r="AR53" s="68">
        <f t="shared" si="17"/>
        <v>0</v>
      </c>
    </row>
    <row r="54" spans="1:44" x14ac:dyDescent="0.3">
      <c r="A54" s="58" t="s">
        <v>183</v>
      </c>
      <c r="B54" s="67"/>
      <c r="C54" s="55" t="s">
        <v>163</v>
      </c>
      <c r="D54" s="175">
        <v>0</v>
      </c>
      <c r="E54" s="176">
        <v>20</v>
      </c>
      <c r="F54" s="56">
        <v>160</v>
      </c>
      <c r="G54" s="177">
        <v>0</v>
      </c>
      <c r="H54" s="178"/>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56">
        <f t="shared" si="12"/>
        <v>0</v>
      </c>
      <c r="AN54" s="68">
        <f t="shared" si="13"/>
        <v>0</v>
      </c>
      <c r="AO54" s="56">
        <f t="shared" si="14"/>
        <v>0</v>
      </c>
      <c r="AP54" s="68">
        <f t="shared" si="15"/>
        <v>0</v>
      </c>
      <c r="AQ54" s="56">
        <f t="shared" si="16"/>
        <v>160</v>
      </c>
      <c r="AR54" s="68">
        <f t="shared" si="17"/>
        <v>0</v>
      </c>
    </row>
    <row r="55" spans="1:44" x14ac:dyDescent="0.3">
      <c r="A55" s="58" t="s">
        <v>172</v>
      </c>
      <c r="B55" s="67"/>
      <c r="C55" s="55" t="s">
        <v>173</v>
      </c>
      <c r="D55" s="175">
        <v>0</v>
      </c>
      <c r="E55" s="176"/>
      <c r="F55" s="56">
        <v>10000</v>
      </c>
      <c r="G55" s="177">
        <v>0</v>
      </c>
      <c r="H55" s="178"/>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56">
        <f t="shared" si="12"/>
        <v>0</v>
      </c>
      <c r="AN55" s="68">
        <f t="shared" si="13"/>
        <v>0</v>
      </c>
      <c r="AO55" s="56">
        <f t="shared" si="14"/>
        <v>0</v>
      </c>
      <c r="AP55" s="68">
        <f t="shared" si="15"/>
        <v>0</v>
      </c>
      <c r="AQ55" s="56">
        <f t="shared" si="16"/>
        <v>10000</v>
      </c>
      <c r="AR55" s="68">
        <f t="shared" si="17"/>
        <v>0</v>
      </c>
    </row>
    <row r="56" spans="1:44" ht="16.2" thickBot="1" x14ac:dyDescent="0.35">
      <c r="A56" s="58" t="s">
        <v>184</v>
      </c>
      <c r="B56" s="67"/>
      <c r="C56" s="55" t="s">
        <v>175</v>
      </c>
      <c r="D56" s="175">
        <v>0</v>
      </c>
      <c r="E56" s="185">
        <v>100</v>
      </c>
      <c r="F56" s="186">
        <v>100</v>
      </c>
      <c r="G56" s="187">
        <v>0</v>
      </c>
      <c r="H56" s="178"/>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56">
        <f t="shared" si="12"/>
        <v>0</v>
      </c>
      <c r="AN56" s="68">
        <f t="shared" si="13"/>
        <v>0</v>
      </c>
      <c r="AO56" s="56">
        <f t="shared" si="14"/>
        <v>0</v>
      </c>
      <c r="AP56" s="68">
        <f t="shared" si="15"/>
        <v>0</v>
      </c>
      <c r="AQ56" s="56">
        <f t="shared" si="16"/>
        <v>100</v>
      </c>
      <c r="AR56" s="68">
        <f t="shared" si="17"/>
        <v>0</v>
      </c>
    </row>
    <row r="57" spans="1:44" s="77" customFormat="1" ht="24.9" customHeight="1" thickBot="1" x14ac:dyDescent="0.35">
      <c r="A57" s="86" t="s">
        <v>185</v>
      </c>
      <c r="B57" s="87"/>
      <c r="C57" s="87"/>
      <c r="D57" s="87"/>
      <c r="E57" s="147"/>
      <c r="F57" s="87"/>
      <c r="G57" s="87"/>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87"/>
      <c r="AN57" s="88">
        <f>SUM(AN50:AN56)</f>
        <v>0</v>
      </c>
      <c r="AO57" s="87"/>
      <c r="AP57" s="88">
        <f>SUM(AP50:AP56)</f>
        <v>0</v>
      </c>
      <c r="AQ57" s="87"/>
      <c r="AR57" s="88">
        <f>SUM(AR50:AR56)</f>
        <v>0</v>
      </c>
    </row>
    <row r="58" spans="1:44" ht="24.9" customHeight="1" thickBot="1" x14ac:dyDescent="0.35"/>
    <row r="59" spans="1:44" s="77" customFormat="1" ht="24.9" customHeight="1" thickBot="1" x14ac:dyDescent="0.35">
      <c r="A59" s="74" t="s">
        <v>186</v>
      </c>
      <c r="B59" s="75"/>
      <c r="C59" s="75"/>
      <c r="D59" s="75"/>
      <c r="E59" s="75"/>
      <c r="F59" s="75"/>
      <c r="G59" s="75"/>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75"/>
      <c r="AN59" s="76"/>
      <c r="AO59" s="75"/>
      <c r="AP59" s="76"/>
      <c r="AQ59" s="75"/>
      <c r="AR59" s="76"/>
    </row>
    <row r="60" spans="1:44" s="77" customFormat="1" ht="24.9" customHeight="1" x14ac:dyDescent="0.3">
      <c r="A60" s="91" t="s">
        <v>154</v>
      </c>
      <c r="B60" s="92"/>
      <c r="C60" s="92"/>
      <c r="D60" s="92"/>
      <c r="E60" s="92"/>
      <c r="F60" s="92"/>
      <c r="G60" s="92"/>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93"/>
      <c r="AN60" s="95">
        <f>AN32</f>
        <v>0</v>
      </c>
      <c r="AO60" s="94"/>
      <c r="AP60" s="95">
        <f>AP32</f>
        <v>0</v>
      </c>
      <c r="AQ60" s="94"/>
      <c r="AR60" s="95">
        <f>AR32</f>
        <v>0</v>
      </c>
    </row>
    <row r="61" spans="1:44" s="77" customFormat="1" ht="24.9" customHeight="1" x14ac:dyDescent="0.3">
      <c r="A61" s="96" t="s">
        <v>177</v>
      </c>
      <c r="B61" s="97"/>
      <c r="C61" s="97"/>
      <c r="D61" s="97"/>
      <c r="E61" s="97"/>
      <c r="F61" s="97"/>
      <c r="G61" s="97"/>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98"/>
      <c r="AN61" s="100">
        <f>AN46</f>
        <v>0</v>
      </c>
      <c r="AO61" s="99"/>
      <c r="AP61" s="100">
        <f>AP46</f>
        <v>0</v>
      </c>
      <c r="AQ61" s="99"/>
      <c r="AR61" s="100">
        <f>AR46</f>
        <v>0</v>
      </c>
    </row>
    <row r="62" spans="1:44" s="77" customFormat="1" ht="24.9" customHeight="1" thickBot="1" x14ac:dyDescent="0.35">
      <c r="A62" s="101" t="s">
        <v>181</v>
      </c>
      <c r="B62" s="102"/>
      <c r="C62" s="102"/>
      <c r="D62" s="102"/>
      <c r="E62" s="102"/>
      <c r="F62" s="102"/>
      <c r="G62" s="102"/>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03"/>
      <c r="AN62" s="105">
        <f>AN57</f>
        <v>0</v>
      </c>
      <c r="AO62" s="104"/>
      <c r="AP62" s="105">
        <f>AP57</f>
        <v>0</v>
      </c>
      <c r="AQ62" s="104"/>
      <c r="AR62" s="105">
        <f>AR57</f>
        <v>0</v>
      </c>
    </row>
    <row r="63" spans="1:44" s="77" customFormat="1" ht="24.9" customHeight="1" x14ac:dyDescent="0.3">
      <c r="A63" s="106" t="s">
        <v>187</v>
      </c>
      <c r="B63" s="107"/>
      <c r="C63" s="107"/>
      <c r="D63" s="107"/>
      <c r="E63" s="107"/>
      <c r="F63" s="107"/>
      <c r="G63" s="107"/>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08"/>
      <c r="AN63" s="110">
        <f>SUM(AN60:AN62)</f>
        <v>0</v>
      </c>
      <c r="AO63" s="109"/>
      <c r="AP63" s="110">
        <f>SUM(AP60:AP62)</f>
        <v>0</v>
      </c>
      <c r="AQ63" s="109"/>
      <c r="AR63" s="110">
        <f>SUM(AR60:AR62)</f>
        <v>0</v>
      </c>
    </row>
    <row r="64" spans="1:44" s="77" customFormat="1" ht="24.9" customHeight="1" x14ac:dyDescent="0.3">
      <c r="A64" s="111" t="s">
        <v>188</v>
      </c>
      <c r="B64" s="112"/>
      <c r="C64" s="112"/>
      <c r="D64" s="112"/>
      <c r="E64" s="112"/>
      <c r="F64" s="112"/>
      <c r="G64" s="112"/>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13"/>
      <c r="AN64" s="115">
        <f>AN63*0.21</f>
        <v>0</v>
      </c>
      <c r="AO64" s="114"/>
      <c r="AP64" s="115">
        <f>AP63*0.21</f>
        <v>0</v>
      </c>
      <c r="AQ64" s="114"/>
      <c r="AR64" s="115">
        <f>AR63*0.21</f>
        <v>0</v>
      </c>
    </row>
    <row r="65" spans="1:44" s="77" customFormat="1" ht="24.9" customHeight="1" thickBot="1" x14ac:dyDescent="0.35">
      <c r="A65" s="116" t="s">
        <v>189</v>
      </c>
      <c r="B65" s="117"/>
      <c r="C65" s="117"/>
      <c r="D65" s="117"/>
      <c r="E65" s="117"/>
      <c r="F65" s="117"/>
      <c r="G65" s="117"/>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18"/>
      <c r="AN65" s="119">
        <f>AN63*1.21</f>
        <v>0</v>
      </c>
      <c r="AO65" s="117"/>
      <c r="AP65" s="119">
        <f>AP63*1.21</f>
        <v>0</v>
      </c>
      <c r="AQ65" s="117"/>
      <c r="AR65" s="119">
        <f>AR63*1.21</f>
        <v>0</v>
      </c>
    </row>
    <row r="67" spans="1:44" x14ac:dyDescent="0.3">
      <c r="A67" s="45" t="s">
        <v>232</v>
      </c>
    </row>
  </sheetData>
  <pageMargins left="0.7" right="0.7"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vt:i4>
      </vt:variant>
    </vt:vector>
  </HeadingPairs>
  <TitlesOfParts>
    <vt:vector size="7" baseType="lpstr">
      <vt:lpstr>Rekapitulace</vt:lpstr>
      <vt:lpstr>SO 000</vt:lpstr>
      <vt:lpstr>SO 001</vt:lpstr>
      <vt:lpstr>SO 010</vt:lpstr>
      <vt:lpstr>Př_SO 001</vt:lpstr>
      <vt:lpstr>Výkaz čerpání</vt:lpstr>
      <vt:lpstr>'Př_SO 001'!Oblast_tisku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Macek</dc:creator>
  <cp:lastModifiedBy>Kateřina Morávková</cp:lastModifiedBy>
  <cp:lastPrinted>2023-03-06T10:12:50Z</cp:lastPrinted>
  <dcterms:created xsi:type="dcterms:W3CDTF">2023-01-17T13:37:42Z</dcterms:created>
  <dcterms:modified xsi:type="dcterms:W3CDTF">2023-03-07T16:53:07Z</dcterms:modified>
</cp:coreProperties>
</file>