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50" firstSheet="3" activeTab="8"/>
  </bookViews>
  <sheets>
    <sheet name="Rekapitulace stavby" sheetId="1" r:id="rId1"/>
    <sheet name="01 - SO02 - bourací práce" sheetId="2" r:id="rId2"/>
    <sheet name="02 - SO02 - nové konstrukce" sheetId="3" r:id="rId3"/>
    <sheet name="05.1 - Uznatelné položky" sheetId="4" r:id="rId4"/>
    <sheet name="05.2 - Neuznatelné položky" sheetId="5" r:id="rId5"/>
    <sheet name="06.2 - ROZVADĚČE - SO02" sheetId="6" r:id="rId6"/>
    <sheet name="06.3 - ELEKTRO - stavební..." sheetId="7" r:id="rId7"/>
    <sheet name="07 - ÚT - SO02 - dle samo..." sheetId="8" r:id="rId8"/>
    <sheet name="VRN - Vedlejší rozpočtové..." sheetId="9" r:id="rId9"/>
  </sheets>
  <definedNames>
    <definedName name="_xlnm._FilterDatabase" localSheetId="1" hidden="1">'01 - SO02 - bourací práce'!$C$124:$K$376</definedName>
    <definedName name="_xlnm._FilterDatabase" localSheetId="2" hidden="1">'02 - SO02 - nové konstrukce'!$C$128:$K$584</definedName>
    <definedName name="_xlnm._FilterDatabase" localSheetId="3" hidden="1">'05.1 - Uznatelné položky'!$C$125:$K$162</definedName>
    <definedName name="_xlnm._FilterDatabase" localSheetId="4" hidden="1">'05.2 - Neuznatelné položky'!$C$125:$K$151</definedName>
    <definedName name="_xlnm._FilterDatabase" localSheetId="5" hidden="1">'06.2 - ROZVADĚČE - SO02'!$C$125:$K$206</definedName>
    <definedName name="_xlnm._FilterDatabase" localSheetId="6" hidden="1">'06.3 - ELEKTRO - stavební...'!$C$127:$K$201</definedName>
    <definedName name="_xlnm._FilterDatabase" localSheetId="7" hidden="1">'07 - ÚT - SO02 - dle samo...'!$C$115:$K$123</definedName>
    <definedName name="_xlnm._FilterDatabase" localSheetId="8" hidden="1">'VRN - Vedlejší rozpočtové...'!$C$116:$K$127</definedName>
    <definedName name="_xlnm.Print_Area" localSheetId="1">'01 - SO02 - bourací práce'!$C$4:$J$76,'01 - SO02 - bourací práce'!$C$82:$J$106,'01 - SO02 - bourací práce'!$C$112:$K$376</definedName>
    <definedName name="_xlnm.Print_Area" localSheetId="2">'02 - SO02 - nové konstrukce'!$C$4:$J$76,'02 - SO02 - nové konstrukce'!$C$82:$J$110,'02 - SO02 - nové konstrukce'!$C$116:$K$584</definedName>
    <definedName name="_xlnm.Print_Area" localSheetId="3">'05.1 - Uznatelné položky'!$C$4:$J$76,'05.1 - Uznatelné položky'!$C$82:$J$105,'05.1 - Uznatelné položky'!$C$111:$K$162</definedName>
    <definedName name="_xlnm.Print_Area" localSheetId="4">'05.2 - Neuznatelné položky'!$C$4:$J$76,'05.2 - Neuznatelné položky'!$C$82:$J$105,'05.2 - Neuznatelné položky'!$C$111:$K$151</definedName>
    <definedName name="_xlnm.Print_Area" localSheetId="5">'06.2 - ROZVADĚČE - SO02'!$C$4:$J$76,'06.2 - ROZVADĚČE - SO02'!$C$82:$J$105,'06.2 - ROZVADĚČE - SO02'!$C$111:$K$206</definedName>
    <definedName name="_xlnm.Print_Area" localSheetId="6">'06.3 - ELEKTRO - stavební...'!$C$4:$J$76,'06.3 - ELEKTRO - stavební...'!$C$82:$J$107,'06.3 - ELEKTRO - stavební...'!$C$113:$K$201</definedName>
    <definedName name="_xlnm.Print_Area" localSheetId="7">'07 - ÚT - SO02 - dle samo...'!$C$4:$J$76,'07 - ÚT - SO02 - dle samo...'!$C$82:$J$97,'07 - ÚT - SO02 - dle samo...'!$C$103:$K$123</definedName>
    <definedName name="_xlnm.Print_Area" localSheetId="0">'Rekapitulace stavby'!$D$4:$AO$76,'Rekapitulace stavby'!$C$82:$AQ$105</definedName>
    <definedName name="_xlnm.Print_Area" localSheetId="8">'VRN - Vedlejší rozpočtové...'!$C$4:$J$76,'VRN - Vedlejší rozpočtové...'!$C$82:$J$98,'VRN - Vedlejší rozpočtové...'!$C$104:$K$127</definedName>
    <definedName name="_xlnm.Print_Titles" localSheetId="0">'Rekapitulace stavby'!$92:$92</definedName>
    <definedName name="_xlnm.Print_Titles" localSheetId="1">'01 - SO02 - bourací práce'!$124:$124</definedName>
    <definedName name="_xlnm.Print_Titles" localSheetId="2">'02 - SO02 - nové konstrukce'!$128:$128</definedName>
    <definedName name="_xlnm.Print_Titles" localSheetId="3">'05.1 - Uznatelné položky'!$125:$125</definedName>
    <definedName name="_xlnm.Print_Titles" localSheetId="4">'05.2 - Neuznatelné položky'!$125:$125</definedName>
    <definedName name="_xlnm.Print_Titles" localSheetId="5">'06.2 - ROZVADĚČE - SO02'!$125:$125</definedName>
    <definedName name="_xlnm.Print_Titles" localSheetId="6">'06.3 - ELEKTRO - stavební...'!$127:$127</definedName>
    <definedName name="_xlnm.Print_Titles" localSheetId="7">'07 - ÚT - SO02 - dle samo...'!$115:$115</definedName>
    <definedName name="_xlnm.Print_Titles" localSheetId="8">'VRN - Vedlejší rozpočtové...'!$116:$116</definedName>
  </definedNames>
  <calcPr calcId="162913"/>
</workbook>
</file>

<file path=xl/sharedStrings.xml><?xml version="1.0" encoding="utf-8"?>
<sst xmlns="http://schemas.openxmlformats.org/spreadsheetml/2006/main" count="11252" uniqueCount="1159">
  <si>
    <t>Export Komplet</t>
  </si>
  <si>
    <t/>
  </si>
  <si>
    <t>2.0</t>
  </si>
  <si>
    <t>ZAMOK</t>
  </si>
  <si>
    <t>False</t>
  </si>
  <si>
    <t>{2ba41a18-5cbf-49be-91fa-5ac52d8a574b}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</si>
  <si>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</si>
  <si>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</si>
  <si>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</si>
  <si>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</si>
  <si>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</si>
  <si>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</si>
  <si>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</si>
  <si>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</si>
  <si>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20220031REV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</si>
  <si>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</si>
  <si>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</si>
  <si>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laboratoří fyziky, biologie a chemie, Komenského 77, Nový Bydžov</t>
  </si>
  <si>
    <t>KSO:</t>
  </si>
  <si>
    <t>CC-CZ:</t>
  </si>
  <si>
    <t>Místo:</t>
  </si>
  <si>
    <t>Nový Bydžov</t>
  </si>
  <si>
    <t>Datum:</t>
  </si>
  <si>
    <t>6. 6. 2022</t>
  </si>
  <si>
    <t>Zadavatel:</t>
  </si>
  <si>
    <t>IČ:</t>
  </si>
  <si>
    <t>Gymnázium, SOŠ a VOŠ, Nový Bydžov</t>
  </si>
  <si>
    <t>DIČ:</t>
  </si>
  <si>
    <t>Uchazeč:</t>
  </si>
  <si>
    <t>Vyplň údaj</t>
  </si>
  <si>
    <t>Projektant:</t>
  </si>
  <si>
    <t>IRBOS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</si>
  <si>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</si>
  <si>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</si>
  <si>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</si>
  <si>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</si>
  <si>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</si>
  <si>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</si>
  <si>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</si>
  <si>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</si>
  <si>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</si>
  <si>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</si>
  <si>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</si>
  <si>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</si>
  <si>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</si>
  <si>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</si>
  <si>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</si>
  <si>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</si>
  <si>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</si>
  <si>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</si>
  <si>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</si>
  <si>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</si>
  <si>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</si>
  <si>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</si>
  <si>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</si>
  <si>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</si>
  <si>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</si>
  <si>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</si>
  <si>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</si>
  <si>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</si>
  <si>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</si>
  <si>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</si>
  <si>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</si>
  <si>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</si>
  <si>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</si>
  <si>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</si>
  <si>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</si>
  <si>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</si>
  <si>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</si>
  <si>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</si>
  <si>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</si>
  <si>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</si>
  <si>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</si>
  <si>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</si>
  <si>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</si>
  <si>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</si>
  <si>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</si>
  <si>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</si>
  <si>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</si>
  <si>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</si>
  <si>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</si>
  <si>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</si>
  <si>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SO02 - bourací práce</t>
  </si>
  <si>
    <t>STA</t>
  </si>
  <si>
    <t>1</t>
  </si>
  <si>
    <t>{870d758e-826b-4ede-b475-85c49fd699ec}</t>
  </si>
  <si>
    <t>2</t>
  </si>
  <si>
    <t>02</t>
  </si>
  <si>
    <t>SO02 - nové konstrukce</t>
  </si>
  <si>
    <t>{e99f03ab-ebc9-477a-92cf-3b2afbff8a64}</t>
  </si>
  <si>
    <t>05</t>
  </si>
  <si>
    <t>ZTI, VODA, PLYN - dle samostatné cenové nabídky</t>
  </si>
  <si>
    <t>{9ac6e5ce-7d5b-41fb-a948-9857dfdb3a41}</t>
  </si>
  <si>
    <t>05.1</t>
  </si>
  <si>
    <t>Uznatelné položky</t>
  </si>
  <si>
    <t>Soupis</t>
  </si>
  <si>
    <t>{f06fc487-45ee-47a3-bda4-bba23abf5208}</t>
  </si>
  <si>
    <t>05.2</t>
  </si>
  <si>
    <t>Neuznatelné položky</t>
  </si>
  <si>
    <t>{11c2b3f3-6d40-47f5-a3c0-1e916a845596}</t>
  </si>
  <si>
    <t>06</t>
  </si>
  <si>
    <t>Elektroinstalace - dle samostatné cenové nabídky</t>
  </si>
  <si>
    <t>{d537106a-f976-4907-a673-fbca2187f7a6}</t>
  </si>
  <si>
    <t>06.2</t>
  </si>
  <si>
    <t>ROZVADĚČE - SO02</t>
  </si>
  <si>
    <t>{83a5865e-e50c-4555-ac90-4ff1960d29fa}</t>
  </si>
  <si>
    <t>06.3</t>
  </si>
  <si>
    <t>ELEKTRO - stavební úpravy laboratoří</t>
  </si>
  <si>
    <t>{51b4f78a-8d23-4826-9c3e-15fdb8599d8d}</t>
  </si>
  <si>
    <t>07</t>
  </si>
  <si>
    <t>ÚT - SO02 - dle samostatné cenové nabídky</t>
  </si>
  <si>
    <t>{118f797e-5acb-4827-9c22-6b457a7eb407}</t>
  </si>
  <si>
    <t>VRN</t>
  </si>
  <si>
    <t>Vedlejší rozpočtové náklady</t>
  </si>
  <si>
    <t>{9fa89e80-7cea-426d-98a2-f5a2b80cbc86}</t>
  </si>
  <si>
    <t>KRYCÍ LIST SOUPISU PRACÍ</t>
  </si>
  <si>
    <t>Objekt:</t>
  </si>
  <si>
    <t>01 - SO02 -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</si>
  <si>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</si>
  <si>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</si>
  <si>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</si>
  <si>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</si>
  <si>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</si>
  <si>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</si>
  <si>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</si>
  <si>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</si>
  <si>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</si>
  <si>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</si>
  <si>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</si>
  <si>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</si>
  <si>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</si>
  <si>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</si>
  <si>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</si>
  <si>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</si>
  <si>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</si>
  <si>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</si>
  <si>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</si>
  <si>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</si>
  <si>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</si>
  <si>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</si>
  <si>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</si>
  <si>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</si>
  <si>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</si>
  <si>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</si>
  <si>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</si>
  <si>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</si>
  <si>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</si>
  <si>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</si>
  <si>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</si>
  <si>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</si>
  <si>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</si>
  <si>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952901111</t>
  </si>
  <si>
    <t>Vyčištění budov bytové a občanské výstavby při výšce podlaží do 4 m</t>
  </si>
  <si>
    <t>m2</t>
  </si>
  <si>
    <t>CS ÚRS 2022 02</t>
  </si>
  <si>
    <t>4</t>
  </si>
  <si>
    <t>969435377</t>
  </si>
  <si>
    <t>VV</t>
  </si>
  <si>
    <t xml:space="preserve">Vystěhování vybavení, pomocné práce - demontáže věšáků apod., demontáž a zpětná montáž vybavení </t>
  </si>
  <si>
    <t>262</t>
  </si>
  <si>
    <t>962032230</t>
  </si>
  <si>
    <t>Bourání zdiva z cihel pálených nebo vápenopískových na MV nebo MVC do 1 m3</t>
  </si>
  <si>
    <t>m3</t>
  </si>
  <si>
    <t>-1955183353</t>
  </si>
  <si>
    <t>dle popius  PD v.č D.1.1.2 - 5</t>
  </si>
  <si>
    <t>vybourání pilířku v podkroví</t>
  </si>
  <si>
    <t>0,5*0,5*0,3*2</t>
  </si>
  <si>
    <t>0,5*0,8*0,3</t>
  </si>
  <si>
    <t>0,8*0,8*0,3</t>
  </si>
  <si>
    <t>Součet</t>
  </si>
  <si>
    <t>3</t>
  </si>
  <si>
    <t>965043331</t>
  </si>
  <si>
    <t>Bourání podkladů pod dlažby betonových s potěrem nebo teracem tl do 100 mm p</t>
  </si>
  <si>
    <t>-170530080</t>
  </si>
  <si>
    <t>dle popisu v PD v.č. D.1.1.2-5</t>
  </si>
  <si>
    <t>2NP</t>
  </si>
  <si>
    <t>m.č.2.17</t>
  </si>
  <si>
    <t>65,52</t>
  </si>
  <si>
    <t>m.č.2.16</t>
  </si>
  <si>
    <t>38,22</t>
  </si>
  <si>
    <t>m.č.2.14</t>
  </si>
  <si>
    <t>24,96</t>
  </si>
  <si>
    <t>Mezisoučet</t>
  </si>
  <si>
    <t>m.č.2.13</t>
  </si>
  <si>
    <t>55,77</t>
  </si>
  <si>
    <t>3NP</t>
  </si>
  <si>
    <t>m.č.3.12</t>
  </si>
  <si>
    <t>20,2</t>
  </si>
  <si>
    <t>m.č. 3.11</t>
  </si>
  <si>
    <t>57,3</t>
  </si>
  <si>
    <t>261,97*0,05</t>
  </si>
  <si>
    <t>968072456</t>
  </si>
  <si>
    <t>Vybourání kovových dveřních zárubní pl přes 2 m2</t>
  </si>
  <si>
    <t>-316017660</t>
  </si>
  <si>
    <t>0,9*1,97</t>
  </si>
  <si>
    <t>0,8*1,97</t>
  </si>
  <si>
    <t>0,8*1,97*2</t>
  </si>
  <si>
    <t>5</t>
  </si>
  <si>
    <t>977151116</t>
  </si>
  <si>
    <t>Jádrové vrty diamantovými korunkami do stavebních materiálů D přes 70 do 80 mm</t>
  </si>
  <si>
    <t>m</t>
  </si>
  <si>
    <t>2092552385</t>
  </si>
  <si>
    <t>Dle popisu v PD - prostupy</t>
  </si>
  <si>
    <t>strop</t>
  </si>
  <si>
    <t>14*0,3</t>
  </si>
  <si>
    <t>12*0,3</t>
  </si>
  <si>
    <t>příčka</t>
  </si>
  <si>
    <t>3*0,2</t>
  </si>
  <si>
    <t>2*0,2</t>
  </si>
  <si>
    <t>6</t>
  </si>
  <si>
    <t>978013141</t>
  </si>
  <si>
    <t>Otlučení (osekání) vnitřní vápenné nebo vápenocementové omítky stěn v rozsahu přes 10 do 30 %</t>
  </si>
  <si>
    <t>-699936075</t>
  </si>
  <si>
    <t xml:space="preserve">dle popisu v PD a TZ v.č. D.1.1.2 -5 - předpoklad 20% z plochy - úprava u podlahy po bourání </t>
  </si>
  <si>
    <t>1NP</t>
  </si>
  <si>
    <t>m.č.1.03</t>
  </si>
  <si>
    <t>(3+3+7,5+7,5)*4</t>
  </si>
  <si>
    <t>m.č.1.01</t>
  </si>
  <si>
    <t>(7,63+7,63+7,5+7,5)*4</t>
  </si>
  <si>
    <t>m.č.1.21</t>
  </si>
  <si>
    <t>(2,8+2,8+7,5+7,5)*4</t>
  </si>
  <si>
    <t>m.č.1.2</t>
  </si>
  <si>
    <t>(5,5+5,5+7,5+7,5)*4</t>
  </si>
  <si>
    <t>m.č.1.19</t>
  </si>
  <si>
    <t>m.č.1.18</t>
  </si>
  <si>
    <t>(4,2+4,2+7,5+7,5)*4</t>
  </si>
  <si>
    <t>m.č.1.17</t>
  </si>
  <si>
    <t>(8,1+8,1+7,5+7,5)*4</t>
  </si>
  <si>
    <t>m.č.1.16</t>
  </si>
  <si>
    <t>4*(2,5+2,5+7,5+7,5)</t>
  </si>
  <si>
    <t>m.č.1.15</t>
  </si>
  <si>
    <t>4*(7,5+7,5+7,5+7,5)</t>
  </si>
  <si>
    <t>(7,8+7,8+8,13+8,13)*4</t>
  </si>
  <si>
    <t>(7,8+7,8+5,1+5,1)*4</t>
  </si>
  <si>
    <t>m.č.2,18</t>
  </si>
  <si>
    <t>(7,8+7,8+5,6+5,6)*4</t>
  </si>
  <si>
    <t>m.č.2.15</t>
  </si>
  <si>
    <t>(7,8+7,8+7,9+7,9)*4</t>
  </si>
  <si>
    <t>(7,8+7,8+3,1+3,1)*4</t>
  </si>
  <si>
    <t>(7,8+7,8+7,4+7,4)*4</t>
  </si>
  <si>
    <t>m.č.2.12</t>
  </si>
  <si>
    <t>(7,8+7,8+7,6+7,6)*4</t>
  </si>
  <si>
    <t>m.č.2.11</t>
  </si>
  <si>
    <t>(8+8+7,6+7,6)*4</t>
  </si>
  <si>
    <t>m.č.3.17</t>
  </si>
  <si>
    <t>(3,22+3,22+7,9+7,9)*3,8</t>
  </si>
  <si>
    <t>m.č.3.16</t>
  </si>
  <si>
    <t>(7,8+7,8+7,9+7,9)*3,8</t>
  </si>
  <si>
    <t>m.č.3.15</t>
  </si>
  <si>
    <t>(7,9+7,9+7,9+7,9)*3,8</t>
  </si>
  <si>
    <t>m.č.3.14</t>
  </si>
  <si>
    <t>m.č.3.13</t>
  </si>
  <si>
    <t>(8+8+7,9+7,9)*3,8</t>
  </si>
  <si>
    <t>m.č.3,12</t>
  </si>
  <si>
    <t>(2,6+2,6+7,9+7,9)*3,8</t>
  </si>
  <si>
    <t>m.č.3.11</t>
  </si>
  <si>
    <t>(7,3+7,3+7,9+7,9)*3,8</t>
  </si>
  <si>
    <t>m.č.3.10</t>
  </si>
  <si>
    <t>(7,3+7,3+8+8)*3,8</t>
  </si>
  <si>
    <t>997</t>
  </si>
  <si>
    <t>Přesun sutě</t>
  </si>
  <si>
    <t>7</t>
  </si>
  <si>
    <t>997006002</t>
  </si>
  <si>
    <t>Třídění stavebního odpadu na jednotlivé druhy</t>
  </si>
  <si>
    <t>t</t>
  </si>
  <si>
    <t>60336456</t>
  </si>
  <si>
    <t>8</t>
  </si>
  <si>
    <t>997013116</t>
  </si>
  <si>
    <t>Vnitrostaveništní doprava suti a vybouraných hmot pro budovy v do 21 m s použitím mechanizace</t>
  </si>
  <si>
    <t>-186564912</t>
  </si>
  <si>
    <t>997013501</t>
  </si>
  <si>
    <t>Odvoz suti a vybouraných hmot na skládku nebo meziskládku do 1 km se složením</t>
  </si>
  <si>
    <t>1434590607</t>
  </si>
  <si>
    <t>10</t>
  </si>
  <si>
    <t>997013509</t>
  </si>
  <si>
    <t>Příplatek k odvozu suti a vybouraných hmot na skládku ZKD 1 km přes 1 km</t>
  </si>
  <si>
    <t>-2095882230</t>
  </si>
  <si>
    <t>82,078*19 'Přepočtené koeficientem množství</t>
  </si>
  <si>
    <t>11</t>
  </si>
  <si>
    <t>997013631</t>
  </si>
  <si>
    <t>Poplatek za uložení na skládce (skládkovné) stavebního odpadu směsného kód odpadu 17 09 04</t>
  </si>
  <si>
    <t>-725835749</t>
  </si>
  <si>
    <t>82,078*0,99 'Přepočtené koeficientem množství</t>
  </si>
  <si>
    <t>12</t>
  </si>
  <si>
    <t>997013814</t>
  </si>
  <si>
    <t>Poplatek za uložení na skládce (skládkovné) stavebního odpadu izolací kód odpadu 17 06 04</t>
  </si>
  <si>
    <t>1574173392</t>
  </si>
  <si>
    <t>82,078*0,01 'Přepočtené koeficientem množství</t>
  </si>
  <si>
    <t>PSV</t>
  </si>
  <si>
    <t>Práce a dodávky PSV</t>
  </si>
  <si>
    <t>713</t>
  </si>
  <si>
    <t>Izolace tepelné</t>
  </si>
  <si>
    <t>13</t>
  </si>
  <si>
    <t>713120811</t>
  </si>
  <si>
    <t>Odstranění tepelné izolace podlah volně kladené z vláknitých materiálů suchých tl do 100 mm</t>
  </si>
  <si>
    <t>16</t>
  </si>
  <si>
    <t>1995789169</t>
  </si>
  <si>
    <t>demontáž kročejové izolace - dle popisu v PĎ</t>
  </si>
  <si>
    <t>766</t>
  </si>
  <si>
    <t>Konstrukce truhlářské</t>
  </si>
  <si>
    <t>14</t>
  </si>
  <si>
    <t>766691914</t>
  </si>
  <si>
    <t>Vyvěšení nebo zavěšení dřevěných křídel dveří pl do 2 m2</t>
  </si>
  <si>
    <t>kus</t>
  </si>
  <si>
    <t>-1197164260</t>
  </si>
  <si>
    <t>dle popisu v PD v.č. D.1.1.2 - 5</t>
  </si>
  <si>
    <t>m.č. 3.12</t>
  </si>
  <si>
    <t>771</t>
  </si>
  <si>
    <t>Podlahy z dlaždic</t>
  </si>
  <si>
    <t>771551810</t>
  </si>
  <si>
    <t>Demontáž podlah z dlaždic teracových kladených do malty</t>
  </si>
  <si>
    <t>1715296318</t>
  </si>
  <si>
    <t>776</t>
  </si>
  <si>
    <t>Podlahy povlakové</t>
  </si>
  <si>
    <t>776201812</t>
  </si>
  <si>
    <t>Demontáž lepených povlakových podlah s podložkou ručně</t>
  </si>
  <si>
    <t>-772018478</t>
  </si>
  <si>
    <t>781</t>
  </si>
  <si>
    <t>Dokončovací práce - obklady</t>
  </si>
  <si>
    <t>17</t>
  </si>
  <si>
    <t>781471810</t>
  </si>
  <si>
    <t>Demontáž obkladů z obkladaček keramických kladených do malty</t>
  </si>
  <si>
    <t>1123008313</t>
  </si>
  <si>
    <t>dle popisu v PD  v.č. D.1.1. 2 - 5</t>
  </si>
  <si>
    <t>m.č. 1.03</t>
  </si>
  <si>
    <t>1,6*1,5</t>
  </si>
  <si>
    <t>m.č. 1.17</t>
  </si>
  <si>
    <t>1,75*1,5</t>
  </si>
  <si>
    <t>m.č. 1.16</t>
  </si>
  <si>
    <t>1,7*1,5</t>
  </si>
  <si>
    <t>m.č.2.18</t>
  </si>
  <si>
    <t>2*1,5</t>
  </si>
  <si>
    <t>2,5*1,5</t>
  </si>
  <si>
    <t>m.č. 3.13</t>
  </si>
  <si>
    <t>m-č.3.11</t>
  </si>
  <si>
    <t>02 - SO02 - nové konstrukce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</si>
  <si>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</si>
  <si>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</si>
  <si>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</si>
  <si>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763 - Konstrukce suché výstavby</t>
  </si>
  <si>
    <t xml:space="preserve">    766-1 - Výplně otvorů</t>
  </si>
  <si>
    <t xml:space="preserve">    784 - Dokončovací práce - malby a tapety</t>
  </si>
  <si>
    <t>Svislé a kompletní konstrukce</t>
  </si>
  <si>
    <t>340271035</t>
  </si>
  <si>
    <t>Zazdívka otvorů v příčkách nebo stěnách pl přes 1 do 4 m2 tvárnicemi pórobetonovými tl 125 mm</t>
  </si>
  <si>
    <t>-571505128</t>
  </si>
  <si>
    <t>Dozdění otvoru po dveřích v m.č. 2.13</t>
  </si>
  <si>
    <t>0,9*2,1</t>
  </si>
  <si>
    <t>342291121</t>
  </si>
  <si>
    <t>Ukotvení příček k cihelným konstrukcím plochými kotvami</t>
  </si>
  <si>
    <t>630477159</t>
  </si>
  <si>
    <t>2,1*2</t>
  </si>
  <si>
    <t>Úpravy povrchů, podlahy a osazování výplní</t>
  </si>
  <si>
    <t>612325113</t>
  </si>
  <si>
    <t>Vápenocementová hladká omítka rýh ve stěnách š přes 300 mm</t>
  </si>
  <si>
    <t>-383430267</t>
  </si>
  <si>
    <t>dle popisu v PD - oprava po stoupacím potrubí</t>
  </si>
  <si>
    <t>4*0,5*5</t>
  </si>
  <si>
    <t>4,2*0,5*5</t>
  </si>
  <si>
    <t>612325225</t>
  </si>
  <si>
    <t>Vápenocementová štuková omítka malých ploch přes 1 do 4 m2 na stěnách</t>
  </si>
  <si>
    <t>-1830594187</t>
  </si>
  <si>
    <t>omítka po zazděných dveřích</t>
  </si>
  <si>
    <t>po stoupačkách</t>
  </si>
  <si>
    <t>5*3</t>
  </si>
  <si>
    <t>612325417</t>
  </si>
  <si>
    <t>Oprava vnitřní vápenocementové hladké omítky stěn v rozsahu plochy přes 10 do 30 %  s celoplošným přeštukováním</t>
  </si>
  <si>
    <t>1590059086</t>
  </si>
  <si>
    <t>2688,152*0,2</t>
  </si>
  <si>
    <t>619991001</t>
  </si>
  <si>
    <t>Zakrytí podlah fólií přilepenou lepící páskou</t>
  </si>
  <si>
    <t>762239053</t>
  </si>
  <si>
    <t>dle popisu v PD a v.č. D1.1.2 - 5</t>
  </si>
  <si>
    <t>22,5+41,76+14,41+21+41,06+60,75+18,75+56,25</t>
  </si>
  <si>
    <t>59,6+58,11+55,77+24,96+58,89+38,22+66,52+42,51</t>
  </si>
  <si>
    <t>59,6+57,3+20,2+62,8+61,22+62,01+61,23+25,28</t>
  </si>
  <si>
    <t>půda</t>
  </si>
  <si>
    <t>25</t>
  </si>
  <si>
    <t>619991011</t>
  </si>
  <si>
    <t>Obalení konstrukcí a prvků fólií přilepenou lepící páskou</t>
  </si>
  <si>
    <t>797111508</t>
  </si>
  <si>
    <t>300" práce spojené s rekonstrukcí</t>
  </si>
  <si>
    <t>619996145</t>
  </si>
  <si>
    <t>Ochrana konstrukcí nebo samostatných prvků obalením geotextilií</t>
  </si>
  <si>
    <t>678594674</t>
  </si>
  <si>
    <t>180</t>
  </si>
  <si>
    <t>631311121</t>
  </si>
  <si>
    <t>Doplnění dosavadních mazanin betonem prostým plochy do 1 m2 tloušťky do 80 mm</t>
  </si>
  <si>
    <t>5104347</t>
  </si>
  <si>
    <t xml:space="preserve"> doplnění podlahy u prostupů v podkroví</t>
  </si>
  <si>
    <t>1,5</t>
  </si>
  <si>
    <t>631319111</t>
  </si>
  <si>
    <t>Příplatek k mazanině za provedení odtokového žlábku do 200x100 mm</t>
  </si>
  <si>
    <t>-788242820</t>
  </si>
  <si>
    <t>dle popisu v PD  ozn. OV2 - pouze stavební část</t>
  </si>
  <si>
    <t>18,5</t>
  </si>
  <si>
    <t>632451234</t>
  </si>
  <si>
    <t>Potěr cementový samonivelační litý C25 tl přes 45 do 50 mm</t>
  </si>
  <si>
    <t>-1518303977</t>
  </si>
  <si>
    <t>dle popius  v PD v.č. D.1.1.2 - 5</t>
  </si>
  <si>
    <t>skl. S1</t>
  </si>
  <si>
    <t>64,9+40,3+24,52+52,85</t>
  </si>
  <si>
    <t>20,46+57,6</t>
  </si>
  <si>
    <t>632451292</t>
  </si>
  <si>
    <t>Příplatek k cementovému samonivelačnímu litému potěru C25 ZKD 5 mm tl přes 50 mm</t>
  </si>
  <si>
    <t>1574778125</t>
  </si>
  <si>
    <t>260,63*2</t>
  </si>
  <si>
    <t>642944121</t>
  </si>
  <si>
    <t>Osazování ocelových zárubní dodatečné pl do 2,5 m2</t>
  </si>
  <si>
    <t>36420028</t>
  </si>
  <si>
    <t>ozn .D1 a D2</t>
  </si>
  <si>
    <t>2+3</t>
  </si>
  <si>
    <t>3+2+1</t>
  </si>
  <si>
    <t>M</t>
  </si>
  <si>
    <t>55331437</t>
  </si>
  <si>
    <t>zárubeň jednokřídlá ocelová pro dodatečnou montáž tl stěny 110-150mm rozměru 800/1970, 2100mm</t>
  </si>
  <si>
    <t>-806818151</t>
  </si>
  <si>
    <t>P</t>
  </si>
  <si>
    <t>Poznámka k položce:
DZUP</t>
  </si>
  <si>
    <t>55331438</t>
  </si>
  <si>
    <t>zárubeň jednokřídlá ocelová pro dodatečnou montáž tl stěny 110-150mm rozměru 900/1970, 2100mm</t>
  </si>
  <si>
    <t>2090874812</t>
  </si>
  <si>
    <t>949101111</t>
  </si>
  <si>
    <t>Lešení pomocné pro objekty pozemních staveb s lešeňovou podlahou v do 1,9 m zatížení do 150 kg/m2</t>
  </si>
  <si>
    <t>-931901784</t>
  </si>
  <si>
    <t>952901114</t>
  </si>
  <si>
    <t>Vyčištění budov bytové a občanské výstavby při výšce podlaží přes 4 m</t>
  </si>
  <si>
    <t>902454361</t>
  </si>
  <si>
    <t>1115,7</t>
  </si>
  <si>
    <t>998</t>
  </si>
  <si>
    <t>Přesun hmot</t>
  </si>
  <si>
    <t>18</t>
  </si>
  <si>
    <t>998017003</t>
  </si>
  <si>
    <t>Přesun hmot s omezením mechanizace pro budovy v přes 12 do 24 m</t>
  </si>
  <si>
    <t>1217834634</t>
  </si>
  <si>
    <t>19</t>
  </si>
  <si>
    <t>713121111</t>
  </si>
  <si>
    <t>Montáž izolace tepelné podlah volně kladenými rohožemi, pásy, dílci, deskami 1 vrstva</t>
  </si>
  <si>
    <t>-630786784</t>
  </si>
  <si>
    <t>20</t>
  </si>
  <si>
    <t>63231205</t>
  </si>
  <si>
    <t>deska čedičová minerální pro snížení kročejového hluku (max. zatížení 4 kN/m2) tl 30mm</t>
  </si>
  <si>
    <t>32</t>
  </si>
  <si>
    <t>-2007231084</t>
  </si>
  <si>
    <t>260,63</t>
  </si>
  <si>
    <t>260,63*1,1 'Přepočtené koeficientem množství</t>
  </si>
  <si>
    <t>713191133</t>
  </si>
  <si>
    <t>Montáž izolace tepelné podlah, stropů vrchem nebo střech překrytí fólií s přelepeným spojem</t>
  </si>
  <si>
    <t>1225954903</t>
  </si>
  <si>
    <t>22</t>
  </si>
  <si>
    <t>28329042</t>
  </si>
  <si>
    <t>fólie PE separační či ochranná tl 0,2mm</t>
  </si>
  <si>
    <t>83359583</t>
  </si>
  <si>
    <t>260,63*1,1655 'Přepočtené koeficientem množství</t>
  </si>
  <si>
    <t>23</t>
  </si>
  <si>
    <t>998713103</t>
  </si>
  <si>
    <t>Přesun hmot tonážní pro izolace tepelné v objektech v přes 12 do 24 m</t>
  </si>
  <si>
    <t>419423269</t>
  </si>
  <si>
    <t>763</t>
  </si>
  <si>
    <t>Konstrukce suché výstavby</t>
  </si>
  <si>
    <t>24</t>
  </si>
  <si>
    <t>763131471</t>
  </si>
  <si>
    <t xml:space="preserve">SDK podhled deska 1xDFH2 12,5 bez izolace dvouvrstvá spodní kce profil CD+UD </t>
  </si>
  <si>
    <t>1096050535</t>
  </si>
  <si>
    <t>7,625*4,5</t>
  </si>
  <si>
    <t>8,1*7,5</t>
  </si>
  <si>
    <t>7,5*2,5</t>
  </si>
  <si>
    <t>58,11</t>
  </si>
  <si>
    <t>763131751</t>
  </si>
  <si>
    <t>Montáž parotěsné zábrany do SDK podhledu</t>
  </si>
  <si>
    <t>1269199523</t>
  </si>
  <si>
    <t>171,923</t>
  </si>
  <si>
    <t>26</t>
  </si>
  <si>
    <t>28329276</t>
  </si>
  <si>
    <t>fólie PE vyztužená pro parotěsnou vrstvu (reakce na oheň - třída E) 140g/m2</t>
  </si>
  <si>
    <t>1978112028</t>
  </si>
  <si>
    <t>171,923*1,1 'Přepočtené koeficientem množství</t>
  </si>
  <si>
    <t>27</t>
  </si>
  <si>
    <t>763131771</t>
  </si>
  <si>
    <t>Příplatek k SDK podhledu za rovinnost kvality Q3</t>
  </si>
  <si>
    <t>1717491411</t>
  </si>
  <si>
    <t>28</t>
  </si>
  <si>
    <t>763135102</t>
  </si>
  <si>
    <t>Montáž SDK kazetového podhledu z kazet 600x600 mm na zavěšenou polozapuštěnou nosnou konstrukci</t>
  </si>
  <si>
    <t>-1100853066</t>
  </si>
  <si>
    <t>ozn. P1</t>
  </si>
  <si>
    <t>29</t>
  </si>
  <si>
    <t>59030586</t>
  </si>
  <si>
    <t>podhled kazetový polozapuštěný rastr tl 10mm 600x1200mm</t>
  </si>
  <si>
    <t>937518628</t>
  </si>
  <si>
    <t>30</t>
  </si>
  <si>
    <t>763172353</t>
  </si>
  <si>
    <t>Montáž dvířek revizních jednoplášťových SDK kcí vel. 400 x 400 mm pro podhledy</t>
  </si>
  <si>
    <t>-426368443</t>
  </si>
  <si>
    <t>dle popius  PD v.č. D.1.1.6 - 10 ozn. OV3</t>
  </si>
  <si>
    <t>9+3</t>
  </si>
  <si>
    <t>31</t>
  </si>
  <si>
    <t>59030755</t>
  </si>
  <si>
    <t>dvířka revizní jednokřídlá ozn. OV3</t>
  </si>
  <si>
    <t>2138914602</t>
  </si>
  <si>
    <t>998763302</t>
  </si>
  <si>
    <t>Přesun hmot tonážní pro sádrokartonové konstrukce v objektech v přes 6 do 12 m</t>
  </si>
  <si>
    <t>-1943149950</t>
  </si>
  <si>
    <t>766-1</t>
  </si>
  <si>
    <t>Výplně otvorů</t>
  </si>
  <si>
    <t>33</t>
  </si>
  <si>
    <t>766-RDV</t>
  </si>
  <si>
    <t>Dodávka a montáž vnitřních dveří 900 x 1970 mm</t>
  </si>
  <si>
    <t>CS Vlastní</t>
  </si>
  <si>
    <t>549309736</t>
  </si>
  <si>
    <t>Poznámka k položce:
Kompletní provedení vč. přesunu hmot a stavebních přípomocí.</t>
  </si>
  <si>
    <t>dle popisu v PD a tabulky výrobků ozn. D1 - dle samostatné nabídky</t>
  </si>
  <si>
    <t>34</t>
  </si>
  <si>
    <t>766-RDV1</t>
  </si>
  <si>
    <t>Dodávka a montáž vnitřních dveří 800 x 1970 mm</t>
  </si>
  <si>
    <t>414263691</t>
  </si>
  <si>
    <t>dle popisu v PD a tabulky výrobků ozn. ozn. D2 - dle samostatné nabídky</t>
  </si>
  <si>
    <t>35</t>
  </si>
  <si>
    <t>771111011</t>
  </si>
  <si>
    <t>Vysátí podkladu před pokládkou dlažby</t>
  </si>
  <si>
    <t>-1002215348</t>
  </si>
  <si>
    <t>dle popisu v PD v.č. D.1.1.6 - 10</t>
  </si>
  <si>
    <t>57,6</t>
  </si>
  <si>
    <t>36</t>
  </si>
  <si>
    <t>771121011</t>
  </si>
  <si>
    <t>Nátěr penetrační na podlahu</t>
  </si>
  <si>
    <t>608381545</t>
  </si>
  <si>
    <t>37</t>
  </si>
  <si>
    <t>771151011</t>
  </si>
  <si>
    <t>Samonivelační stěrka podlah pevnosti 20 MPa tl 3 mm</t>
  </si>
  <si>
    <t>293228990</t>
  </si>
  <si>
    <t>38</t>
  </si>
  <si>
    <t>771574111</t>
  </si>
  <si>
    <t>Montáž podlah keramických hladkých lepených flexibilním lepidlem do 9 ks/m2 vč. soklu</t>
  </si>
  <si>
    <t>-600553489</t>
  </si>
  <si>
    <t xml:space="preserve">dle popisu v PD </t>
  </si>
  <si>
    <t>39</t>
  </si>
  <si>
    <t>59761011</t>
  </si>
  <si>
    <t>dlažba keramická slinutá hladká do interiéru i exteriéru do 9ks/m2</t>
  </si>
  <si>
    <t>1752886861</t>
  </si>
  <si>
    <t>57,6*1,1 'Přepočtené koeficientem množství</t>
  </si>
  <si>
    <t>40</t>
  </si>
  <si>
    <t>771577121</t>
  </si>
  <si>
    <t>Příplatek k montáž podlah keramických za plochu do 5 m2</t>
  </si>
  <si>
    <t>595953416</t>
  </si>
  <si>
    <t>41</t>
  </si>
  <si>
    <t>771577125</t>
  </si>
  <si>
    <t>Příplatek k montáž podlah keramických za lepení dvousložkovým lepidlem</t>
  </si>
  <si>
    <t>-1569052573</t>
  </si>
  <si>
    <t>42</t>
  </si>
  <si>
    <t>771591115</t>
  </si>
  <si>
    <t>Podlahy spárování silikonem</t>
  </si>
  <si>
    <t>-1830001781</t>
  </si>
  <si>
    <t>dle popisu v PD v.č. D.1.1.6-10</t>
  </si>
  <si>
    <t>7,3+7,3+7,9+7,9</t>
  </si>
  <si>
    <t>30,4*2</t>
  </si>
  <si>
    <t>43</t>
  </si>
  <si>
    <t>998771103</t>
  </si>
  <si>
    <t>Přesun hmot tonážní pro podlahy z dlaždic v objektech v přes 12 do 24 m</t>
  </si>
  <si>
    <t>-820240300</t>
  </si>
  <si>
    <t>44</t>
  </si>
  <si>
    <t>776111111</t>
  </si>
  <si>
    <t>Broušení anhydritového podkladu povlakových podlah</t>
  </si>
  <si>
    <t>-474560493</t>
  </si>
  <si>
    <t>20,46</t>
  </si>
  <si>
    <t>45</t>
  </si>
  <si>
    <t>776111311</t>
  </si>
  <si>
    <t>Vysátí podkladu povlakových podlah</t>
  </si>
  <si>
    <t>-1406063262</t>
  </si>
  <si>
    <t>203,03</t>
  </si>
  <si>
    <t>46</t>
  </si>
  <si>
    <t>776121111</t>
  </si>
  <si>
    <t>Vodou ředitelná penetrace savého podkladu povlakových podlah ředěná v poměru 1:3</t>
  </si>
  <si>
    <t>-475014351</t>
  </si>
  <si>
    <t>47</t>
  </si>
  <si>
    <t>776141121</t>
  </si>
  <si>
    <t>Vyrovnání podkladu povlakových podlah stěrkou pevnosti 30 MPa tl 3 mm</t>
  </si>
  <si>
    <t>-740903153</t>
  </si>
  <si>
    <t>48</t>
  </si>
  <si>
    <t>776221111</t>
  </si>
  <si>
    <t>Lepení pásů z PVC standardním lepidlem</t>
  </si>
  <si>
    <t>1820567235</t>
  </si>
  <si>
    <t>49</t>
  </si>
  <si>
    <t>28412285R</t>
  </si>
  <si>
    <t>krytina podlahová heterogenní tl 2mm vč. lišt</t>
  </si>
  <si>
    <t>-206343003</t>
  </si>
  <si>
    <t>Poznámka k položce:
kompletní provedení vč. přesunu hmot a stavebních přípomocí</t>
  </si>
  <si>
    <t>dle samostatné cenové nabídky</t>
  </si>
  <si>
    <t>203,03*1,1 'Přepočtené koeficientem množství</t>
  </si>
  <si>
    <t>50</t>
  </si>
  <si>
    <t>998776103</t>
  </si>
  <si>
    <t>Přesun hmot tonážní pro podlahy povlakové v objektech v přes 12 do 24 m</t>
  </si>
  <si>
    <t>1581469267</t>
  </si>
  <si>
    <t>51</t>
  </si>
  <si>
    <t>781121011</t>
  </si>
  <si>
    <t>Nátěr penetrační na stěnu</t>
  </si>
  <si>
    <t>1682673193</t>
  </si>
  <si>
    <t>1,55*1,5</t>
  </si>
  <si>
    <t>1,8*1,5</t>
  </si>
  <si>
    <t>2,1*1,5</t>
  </si>
  <si>
    <t>1,5*1,5</t>
  </si>
  <si>
    <t>1,9*1,5</t>
  </si>
  <si>
    <t>52</t>
  </si>
  <si>
    <t>781131112</t>
  </si>
  <si>
    <t>Izolace pod obklad nátěrem nebo stěrkou ve dvou vrstvách</t>
  </si>
  <si>
    <t>-1441896390</t>
  </si>
  <si>
    <t>42,225</t>
  </si>
  <si>
    <t>53</t>
  </si>
  <si>
    <t>781474114</t>
  </si>
  <si>
    <t>Montáž obkladů vnitřních keramických hladkých do 22 ks/m2 lepených flexibilním lepidlem</t>
  </si>
  <si>
    <t>1843145417</t>
  </si>
  <si>
    <t>54</t>
  </si>
  <si>
    <t>59761071</t>
  </si>
  <si>
    <t>obklad keramický hladký přes 12 do 19ks/m2</t>
  </si>
  <si>
    <t>-1027702476</t>
  </si>
  <si>
    <t>42,225*1,15</t>
  </si>
  <si>
    <t>55</t>
  </si>
  <si>
    <t>781477111</t>
  </si>
  <si>
    <t>Příplatek k montáži obkladů vnitřních keramických hladkých za plochu do 10 m2</t>
  </si>
  <si>
    <t>1125930346</t>
  </si>
  <si>
    <t>56</t>
  </si>
  <si>
    <t>781477112</t>
  </si>
  <si>
    <t>Příplatek k montáži obkladů vnitřních keramických hladkých za omezený prostor</t>
  </si>
  <si>
    <t>291318221</t>
  </si>
  <si>
    <t>57</t>
  </si>
  <si>
    <t>781477114</t>
  </si>
  <si>
    <t>Příplatek k montáži obkladů vnitřních keramických hladkých za spárování</t>
  </si>
  <si>
    <t>-1354949859</t>
  </si>
  <si>
    <t>58</t>
  </si>
  <si>
    <t>781495115</t>
  </si>
  <si>
    <t>Spárování vnitřních obkladů silikonem</t>
  </si>
  <si>
    <t>-1740254743</t>
  </si>
  <si>
    <t>1,5*34</t>
  </si>
  <si>
    <t>(1,7+1,7+1,8+1,8+1,8+1,9+2,1)*2</t>
  </si>
  <si>
    <t>(1,7+1,8+1,8+2,1+1,5+1,75)*2</t>
  </si>
  <si>
    <t>(1,7+1,75+1,55+1,7)*2</t>
  </si>
  <si>
    <t>59</t>
  </si>
  <si>
    <t>998781103</t>
  </si>
  <si>
    <t>Přesun hmot tonážní pro obklady keramické v objektech v přes 12 do 24 m</t>
  </si>
  <si>
    <t>160914882</t>
  </si>
  <si>
    <t>784</t>
  </si>
  <si>
    <t>Dokončovací práce - malby a tapety</t>
  </si>
  <si>
    <t>60</t>
  </si>
  <si>
    <t>784121001</t>
  </si>
  <si>
    <t>Oškrabání malby v mísnostech v do 3,80 m</t>
  </si>
  <si>
    <t>-273981693</t>
  </si>
  <si>
    <t>61</t>
  </si>
  <si>
    <t>784181101</t>
  </si>
  <si>
    <t>Základní akrylátová jednonásobná penetrace podkladu v místnostech výšky do 3,80m</t>
  </si>
  <si>
    <t>-2064310865</t>
  </si>
  <si>
    <t>dle popisu v PD a TZ v.č. D.1.1.6 - 10 stěny vč. špalet</t>
  </si>
  <si>
    <t>stropy</t>
  </si>
  <si>
    <t>41,76+14,41+22,5+58,5+56,25+18,75+60,75+31,5+21+41,06+21</t>
  </si>
  <si>
    <t>59,6+58,11+55,77+24,96+58,89+38,22+65,52+42,51</t>
  </si>
  <si>
    <t>odpočet kazetový podhled</t>
  </si>
  <si>
    <t>-260,63</t>
  </si>
  <si>
    <t>62</t>
  </si>
  <si>
    <t>784211101</t>
  </si>
  <si>
    <t>Dvojnásobné bílé malby ze směsí za mokra výborně otěruvzdorných v místnostech výšky do 3,80 m</t>
  </si>
  <si>
    <t>640025156</t>
  </si>
  <si>
    <t>3628,222</t>
  </si>
  <si>
    <t>05 - ZTI, VODA, PLYN - dle samostatné cenové nabídky</t>
  </si>
  <si>
    <t>Soupis:</t>
  </si>
  <si>
    <t>05.1 - Uznatelné položky</t>
  </si>
  <si>
    <t>D1 - Demontáže</t>
  </si>
  <si>
    <t>D2 - Ohřívače, zařízení</t>
  </si>
  <si>
    <t>D3 - Zařizovací předměty, připojení zařizovacích předmětů</t>
  </si>
  <si>
    <t>D4 - Potrubí, izolace</t>
  </si>
  <si>
    <t>D5 - Potrubí kanalizační a větrací</t>
  </si>
  <si>
    <t>D6 - Montáž, zkoušky, ostatní</t>
  </si>
  <si>
    <t>D1</t>
  </si>
  <si>
    <t>Demontáže</t>
  </si>
  <si>
    <t>Pol1</t>
  </si>
  <si>
    <t>odpojení a likvidace el. zásobníkových ohřívačů o obj. 200 l</t>
  </si>
  <si>
    <t>ks</t>
  </si>
  <si>
    <t>800407055</t>
  </si>
  <si>
    <t>Pol2</t>
  </si>
  <si>
    <t>odpojení a likvidace keramických umyvadel</t>
  </si>
  <si>
    <t>278950284</t>
  </si>
  <si>
    <t>Pol3</t>
  </si>
  <si>
    <t>demontáž a likvidace připojovacího potrubí kanalizace do DN 75</t>
  </si>
  <si>
    <t>1954097960</t>
  </si>
  <si>
    <t>Pol4</t>
  </si>
  <si>
    <t>demontáž a likvidace ocelového připojovacího potrubí vodovodu do DN 25</t>
  </si>
  <si>
    <t>-520827416</t>
  </si>
  <si>
    <t>Pol5</t>
  </si>
  <si>
    <t>demontáž a likvidace stoupacího potrubí z trub litinových do DN 125</t>
  </si>
  <si>
    <t>-872446209</t>
  </si>
  <si>
    <t>Pol6</t>
  </si>
  <si>
    <t>demontáž a likvidace měděných rozvodů plynu ve stávajících kanálcích laboratoře do DN 20</t>
  </si>
  <si>
    <t>1519760696</t>
  </si>
  <si>
    <t>D2</t>
  </si>
  <si>
    <t>Ohřívače, zařízení</t>
  </si>
  <si>
    <t>Pol7</t>
  </si>
  <si>
    <t>maloobjemový zásobníkový el. ohřívač, objem cca 15 l, umístitelný nad odběrné místo</t>
  </si>
  <si>
    <t>-820370494</t>
  </si>
  <si>
    <t>D3</t>
  </si>
  <si>
    <t>Zařizovací předměty, připojení zařizovacích předmětů</t>
  </si>
  <si>
    <t>Pol8</t>
  </si>
  <si>
    <t>umyvadlo keramické (cca 60x50 cm)</t>
  </si>
  <si>
    <t>-736619332</t>
  </si>
  <si>
    <t>Pol9</t>
  </si>
  <si>
    <t>rohový vodovodní ventil 1/2"</t>
  </si>
  <si>
    <t>-998438500</t>
  </si>
  <si>
    <t>Pol10</t>
  </si>
  <si>
    <t>připojovací hadička</t>
  </si>
  <si>
    <t>-1210167898</t>
  </si>
  <si>
    <t>Pol11</t>
  </si>
  <si>
    <t>baterie umyvadlová stojánková TV+SV</t>
  </si>
  <si>
    <t>315230365</t>
  </si>
  <si>
    <t>Pol12</t>
  </si>
  <si>
    <t>přímý vodovodní ventil 1/2" vnější závit</t>
  </si>
  <si>
    <t>-1563249632</t>
  </si>
  <si>
    <t>Pol13</t>
  </si>
  <si>
    <t>sifon umyvadlový</t>
  </si>
  <si>
    <t>1827200975</t>
  </si>
  <si>
    <t>Pol14</t>
  </si>
  <si>
    <t>přímý ventil 1/2" plyn</t>
  </si>
  <si>
    <t>468801576</t>
  </si>
  <si>
    <t>Pol15</t>
  </si>
  <si>
    <t>připojovací sada na PB lahev</t>
  </si>
  <si>
    <t>-2116808626</t>
  </si>
  <si>
    <t>D4</t>
  </si>
  <si>
    <t>Potrubí, izolace</t>
  </si>
  <si>
    <t>Pol16</t>
  </si>
  <si>
    <t>potrubí PPR PN 20  20x3,4, včetně tvarovek</t>
  </si>
  <si>
    <t>-1236961434</t>
  </si>
  <si>
    <t>Pol17</t>
  </si>
  <si>
    <t>PE izolační návlek tl. 13 mm pro Ø20 mm</t>
  </si>
  <si>
    <t>-1817904028</t>
  </si>
  <si>
    <t>Pol18</t>
  </si>
  <si>
    <t>měděné potrubí vč. tvarovek</t>
  </si>
  <si>
    <t>1108799694</t>
  </si>
  <si>
    <t>D5</t>
  </si>
  <si>
    <t>Potrubí kanalizační a větrací</t>
  </si>
  <si>
    <t>Pol19</t>
  </si>
  <si>
    <t>PP HT potrubí včetně tvarovek DN 40</t>
  </si>
  <si>
    <t>-653876216</t>
  </si>
  <si>
    <t>Pol20</t>
  </si>
  <si>
    <t>PP HT potrubí včetně tvarovek DN 50</t>
  </si>
  <si>
    <t>938270344</t>
  </si>
  <si>
    <t>Pol21</t>
  </si>
  <si>
    <t>PP HT potrubí včetně tvarovek DN 110</t>
  </si>
  <si>
    <t>-642700632</t>
  </si>
  <si>
    <t>Pol22</t>
  </si>
  <si>
    <t>PP HT čistící kus DN 110</t>
  </si>
  <si>
    <t>-569269366</t>
  </si>
  <si>
    <t>Pol23</t>
  </si>
  <si>
    <t>větrací potrubí PVC DN 125</t>
  </si>
  <si>
    <t>-1369485945</t>
  </si>
  <si>
    <t>Pol24</t>
  </si>
  <si>
    <t>větrací hlavice DN 125 kompletní sada</t>
  </si>
  <si>
    <t>-300938540</t>
  </si>
  <si>
    <t>Pol25</t>
  </si>
  <si>
    <t>silnostěnné tiché odpadní PP potrubí včetně tvarovek DN 50</t>
  </si>
  <si>
    <t>-1236772112</t>
  </si>
  <si>
    <t>D6</t>
  </si>
  <si>
    <t>Montáž, zkoušky, ostatní</t>
  </si>
  <si>
    <t>Pol26</t>
  </si>
  <si>
    <t>Montáž vodovodu a kanalizace</t>
  </si>
  <si>
    <t>kpl</t>
  </si>
  <si>
    <t>-1694259926</t>
  </si>
  <si>
    <t>Pol27</t>
  </si>
  <si>
    <t>Tlaková zkouška vodovodu</t>
  </si>
  <si>
    <t>2131850179</t>
  </si>
  <si>
    <t>Pol28</t>
  </si>
  <si>
    <t>Zkouška kanalizace</t>
  </si>
  <si>
    <t>-103892881</t>
  </si>
  <si>
    <t>Pol29</t>
  </si>
  <si>
    <t>Montáž plynovodu</t>
  </si>
  <si>
    <t>127878362</t>
  </si>
  <si>
    <t>Pol30</t>
  </si>
  <si>
    <t>Zkouška plynovodu, revize</t>
  </si>
  <si>
    <t>1525453545</t>
  </si>
  <si>
    <t>05.2 - Neuznatelné položky</t>
  </si>
  <si>
    <t>D6 - montáž</t>
  </si>
  <si>
    <t>-1755140026</t>
  </si>
  <si>
    <t>-389036361</t>
  </si>
  <si>
    <t>-1099700714</t>
  </si>
  <si>
    <t>672129561</t>
  </si>
  <si>
    <t>-1575116082</t>
  </si>
  <si>
    <t>-300155378</t>
  </si>
  <si>
    <t>1119356031</t>
  </si>
  <si>
    <t>2037039455</t>
  </si>
  <si>
    <t>Pol31</t>
  </si>
  <si>
    <t>baterie umyvadlová stojánková pouze SV</t>
  </si>
  <si>
    <t>653298420</t>
  </si>
  <si>
    <t>1208707691</t>
  </si>
  <si>
    <t>1125407271</t>
  </si>
  <si>
    <t>1941597877</t>
  </si>
  <si>
    <t>1265109875</t>
  </si>
  <si>
    <t>-2019228371</t>
  </si>
  <si>
    <t>1843215079</t>
  </si>
  <si>
    <t>1169279074</t>
  </si>
  <si>
    <t>1893419415</t>
  </si>
  <si>
    <t>1578742306</t>
  </si>
  <si>
    <t>montáž</t>
  </si>
  <si>
    <t>pol25</t>
  </si>
  <si>
    <t>sada</t>
  </si>
  <si>
    <t>-1455001309</t>
  </si>
  <si>
    <t>06 - Elektroinstalace - dle samostatné cenové nabídky</t>
  </si>
  <si>
    <t>06.2 - ROZVADĚČE - SO02</t>
  </si>
  <si>
    <t>D1 - Úprava stávajícího rozvaděče R2B</t>
  </si>
  <si>
    <t>D2 - Úprava stávajícího rozvaděče R2C</t>
  </si>
  <si>
    <t>D3 - Úprava stávajícího rozvaděče R3C</t>
  </si>
  <si>
    <t>D4 - Rozvaděč R214</t>
  </si>
  <si>
    <t>D6 - Rozvaděč R216</t>
  </si>
  <si>
    <t>D7 - Rozvaděč R312</t>
  </si>
  <si>
    <t>Úprava stávajícího rozvaděče R2B</t>
  </si>
  <si>
    <t>Jistič 50A/3/B</t>
  </si>
  <si>
    <t>-951932337</t>
  </si>
  <si>
    <t>Úprava vnitřního zapoejní rozvaděče</t>
  </si>
  <si>
    <t>hod</t>
  </si>
  <si>
    <t>175014758</t>
  </si>
  <si>
    <t>Podružný materiál pro propojky v upravované části</t>
  </si>
  <si>
    <t>348664677</t>
  </si>
  <si>
    <t>Požární dveře DPI 30, atyp, do 2m2, barva bílá</t>
  </si>
  <si>
    <t>2138791701</t>
  </si>
  <si>
    <t>Poznámka k položce:
včetně úpravy rámu</t>
  </si>
  <si>
    <t>Úprava dokumentace</t>
  </si>
  <si>
    <t>-823521294</t>
  </si>
  <si>
    <t>Revize</t>
  </si>
  <si>
    <t>-1694185487</t>
  </si>
  <si>
    <t>Úprava stávajícího rozvaděče R2C</t>
  </si>
  <si>
    <t>1679321366</t>
  </si>
  <si>
    <t>425682398</t>
  </si>
  <si>
    <t>1431860586</t>
  </si>
  <si>
    <t>2087584988</t>
  </si>
  <si>
    <t>-417571907</t>
  </si>
  <si>
    <t>-1195695037</t>
  </si>
  <si>
    <t>Úprava stávajícího rozvaděče R3C</t>
  </si>
  <si>
    <t>1613394499</t>
  </si>
  <si>
    <t>110895635</t>
  </si>
  <si>
    <t>1799406330</t>
  </si>
  <si>
    <t>1803593176</t>
  </si>
  <si>
    <t>1005561405</t>
  </si>
  <si>
    <t>-1960093006</t>
  </si>
  <si>
    <t>Rozvaděč R214</t>
  </si>
  <si>
    <t>Typová rozvodnice plastová 128M, 950/800/110mm,</t>
  </si>
  <si>
    <t>1083470630</t>
  </si>
  <si>
    <t>Poznámka k položce:
IP31/20 RAL 9010 zapuštěná</t>
  </si>
  <si>
    <t>Vypínač 63A/3p</t>
  </si>
  <si>
    <t>-621379997</t>
  </si>
  <si>
    <t>Vypínač 63A/3p + vyrážecí cívka, Uc = 230V</t>
  </si>
  <si>
    <t>-1078669058</t>
  </si>
  <si>
    <t>Jistič 2A/1/B</t>
  </si>
  <si>
    <t>681582001</t>
  </si>
  <si>
    <t>Jistič 10A/1/C</t>
  </si>
  <si>
    <t>354953542</t>
  </si>
  <si>
    <t>Jistič 16A/1/B</t>
  </si>
  <si>
    <t>767054135</t>
  </si>
  <si>
    <t>Jistič 16A/1/C</t>
  </si>
  <si>
    <t>90295009</t>
  </si>
  <si>
    <t>Jistič 16A/3/C</t>
  </si>
  <si>
    <t>323547348</t>
  </si>
  <si>
    <t>Jisitč 32A/3/B</t>
  </si>
  <si>
    <t>-1286192963</t>
  </si>
  <si>
    <t>Jistič 40A/3/B</t>
  </si>
  <si>
    <t>2051497064</t>
  </si>
  <si>
    <t>Proudový chránič 30mA s nadproudovou spouští 10A/2/C, "A"</t>
  </si>
  <si>
    <t>-1522425807</t>
  </si>
  <si>
    <t>Proudový chránič 40A/4p/30mA, "A"</t>
  </si>
  <si>
    <t>-213208912</t>
  </si>
  <si>
    <t>Proudový chránič 63A/4p/30mA, "A"</t>
  </si>
  <si>
    <t>244465566</t>
  </si>
  <si>
    <t>Propojky, svorky, pomocný materiál</t>
  </si>
  <si>
    <t>%</t>
  </si>
  <si>
    <t>-243716004</t>
  </si>
  <si>
    <t>Přepěťová ochrana tř. "B+C", modulová</t>
  </si>
  <si>
    <t>834680043</t>
  </si>
  <si>
    <t>Montáž, úprava, doprava, typová zkouška</t>
  </si>
  <si>
    <t>125507920</t>
  </si>
  <si>
    <t>1035374616</t>
  </si>
  <si>
    <t>Rozvaděč R216</t>
  </si>
  <si>
    <t>821393768</t>
  </si>
  <si>
    <t>1462101246</t>
  </si>
  <si>
    <t>-1321242667</t>
  </si>
  <si>
    <t>1407694245</t>
  </si>
  <si>
    <t>1527975546</t>
  </si>
  <si>
    <t>1980882765</t>
  </si>
  <si>
    <t>-974872505</t>
  </si>
  <si>
    <t>557964858</t>
  </si>
  <si>
    <t>-312110370</t>
  </si>
  <si>
    <t>1513692260</t>
  </si>
  <si>
    <t>Proudový chránič 30mA s nadproudovou spouští 16A/2/B, "A"</t>
  </si>
  <si>
    <t>-645039838</t>
  </si>
  <si>
    <t>-1050565724</t>
  </si>
  <si>
    <t>358642601</t>
  </si>
  <si>
    <t>-375454277</t>
  </si>
  <si>
    <t>-1715325351</t>
  </si>
  <si>
    <t>1972895236</t>
  </si>
  <si>
    <t>1927131857</t>
  </si>
  <si>
    <t>D7</t>
  </si>
  <si>
    <t>Rozvaděč R312</t>
  </si>
  <si>
    <t>-69794900</t>
  </si>
  <si>
    <t>-1915028817</t>
  </si>
  <si>
    <t>-1619858065</t>
  </si>
  <si>
    <t>-595048104</t>
  </si>
  <si>
    <t>-245814700</t>
  </si>
  <si>
    <t>1864326417</t>
  </si>
  <si>
    <t>1469175263</t>
  </si>
  <si>
    <t>1792095488</t>
  </si>
  <si>
    <t>313096941</t>
  </si>
  <si>
    <t>-33427353</t>
  </si>
  <si>
    <t>63</t>
  </si>
  <si>
    <t>690910137</t>
  </si>
  <si>
    <t>64</t>
  </si>
  <si>
    <t>1750944559</t>
  </si>
  <si>
    <t>65</t>
  </si>
  <si>
    <t>-594668354</t>
  </si>
  <si>
    <t>66</t>
  </si>
  <si>
    <t>-2008246788</t>
  </si>
  <si>
    <t>67</t>
  </si>
  <si>
    <t>-1486809141</t>
  </si>
  <si>
    <t>68</t>
  </si>
  <si>
    <t>1427974395</t>
  </si>
  <si>
    <t>06.3 - ELEKTRO - stavební úpravy laboratoří</t>
  </si>
  <si>
    <t>D2 - Kabely a vodiče</t>
  </si>
  <si>
    <t>D3 - Instalační materiál I.</t>
  </si>
  <si>
    <t>D4 - Instalační materiál II.</t>
  </si>
  <si>
    <t>D5 - Trubky a žlaby</t>
  </si>
  <si>
    <t>D6 - Svítidla</t>
  </si>
  <si>
    <t>D7 - Datové rozvody</t>
  </si>
  <si>
    <t>D8 - Část uzemnění</t>
  </si>
  <si>
    <t>D9 - Ostatní</t>
  </si>
  <si>
    <t>Kabely a vodiče</t>
  </si>
  <si>
    <t>Vodic CYY 6 (54)</t>
  </si>
  <si>
    <t>1601331900</t>
  </si>
  <si>
    <t>Vodič CYA 16 (54)</t>
  </si>
  <si>
    <t>-492149806</t>
  </si>
  <si>
    <t>Kabel CYKY-O 3x1,5</t>
  </si>
  <si>
    <t>-1827282358</t>
  </si>
  <si>
    <t>Kabel CYKY-J 3x1,5</t>
  </si>
  <si>
    <t>-1628134055</t>
  </si>
  <si>
    <t>Pol32</t>
  </si>
  <si>
    <t>Kabel CYKY-J 5x1,5</t>
  </si>
  <si>
    <t>-580480587</t>
  </si>
  <si>
    <t>Pol33</t>
  </si>
  <si>
    <t>Kabel CYKY-J 3x2,5</t>
  </si>
  <si>
    <t>1629671216</t>
  </si>
  <si>
    <t>Pol34</t>
  </si>
  <si>
    <t>Kabel CYKY-J 5x2,5</t>
  </si>
  <si>
    <t>-1565088586</t>
  </si>
  <si>
    <t>Pol35</t>
  </si>
  <si>
    <t>Kabel CYKY-J 5x4</t>
  </si>
  <si>
    <t>1963733969</t>
  </si>
  <si>
    <t>Pol36</t>
  </si>
  <si>
    <t>Kabel CYKY-J 5x16</t>
  </si>
  <si>
    <t>-1598891743</t>
  </si>
  <si>
    <t>Poznámka k položce:
Kabeláž pro propojení termostatů a čidel včetně montáže je součástí VZT</t>
  </si>
  <si>
    <t>Instalační materiál I.</t>
  </si>
  <si>
    <t>Pol37</t>
  </si>
  <si>
    <t>Zásuvka jednoduchá do vícenásobného rámečku 16A/3p, IP20</t>
  </si>
  <si>
    <t>1140864365</t>
  </si>
  <si>
    <t>Pol38</t>
  </si>
  <si>
    <t>Zásuvka dvojitá, pootočená 16A/3p, IP20</t>
  </si>
  <si>
    <t>1704504771</t>
  </si>
  <si>
    <t>Pol39</t>
  </si>
  <si>
    <t>Zásuvka 400V 16A/5p, IP 54, vývod ze stěny</t>
  </si>
  <si>
    <t>2073950828</t>
  </si>
  <si>
    <t>Pol40</t>
  </si>
  <si>
    <t>Vypínač IP20</t>
  </si>
  <si>
    <t>-335901356</t>
  </si>
  <si>
    <t>Pol41</t>
  </si>
  <si>
    <t>1584271208</t>
  </si>
  <si>
    <t>Pol42</t>
  </si>
  <si>
    <t>-896565920</t>
  </si>
  <si>
    <t>Pol43</t>
  </si>
  <si>
    <t>1217128995</t>
  </si>
  <si>
    <t>Pol44</t>
  </si>
  <si>
    <t>Žaluziový spínač</t>
  </si>
  <si>
    <t>411265767</t>
  </si>
  <si>
    <t>Pol45</t>
  </si>
  <si>
    <t>Bezpečnostní tlačítko s aretací a zámkem do panelu</t>
  </si>
  <si>
    <t>-484041595</t>
  </si>
  <si>
    <t>Pol46</t>
  </si>
  <si>
    <t>Prostý vývod z ktrabice</t>
  </si>
  <si>
    <t>-25988805</t>
  </si>
  <si>
    <t>Pol47</t>
  </si>
  <si>
    <t>Vypínač IP44</t>
  </si>
  <si>
    <t>-312165292</t>
  </si>
  <si>
    <t>Instalační materiál II.</t>
  </si>
  <si>
    <t>Pol48</t>
  </si>
  <si>
    <t>Krabice instalační, oheň retardující 80x80mm</t>
  </si>
  <si>
    <t>817471925</t>
  </si>
  <si>
    <t>Pol49</t>
  </si>
  <si>
    <t>Krabice do stěny 200/200mm</t>
  </si>
  <si>
    <t>26492088</t>
  </si>
  <si>
    <t>Pol50</t>
  </si>
  <si>
    <t>Svorka 3x2,5mm2</t>
  </si>
  <si>
    <t>1782448015</t>
  </si>
  <si>
    <t>Pol51</t>
  </si>
  <si>
    <t>Svorka pospojení</t>
  </si>
  <si>
    <t>-1141823896</t>
  </si>
  <si>
    <t>Pol52</t>
  </si>
  <si>
    <t>Příchytka na strop do 10 kabelů, stahovací</t>
  </si>
  <si>
    <t>1930541309</t>
  </si>
  <si>
    <t>Trubky a žlaby</t>
  </si>
  <si>
    <t>Pol53</t>
  </si>
  <si>
    <t>El.inst.oheb.trubka DN32 s protahovacím drátem</t>
  </si>
  <si>
    <t>1559915924</t>
  </si>
  <si>
    <t>Pol54</t>
  </si>
  <si>
    <t>Instalační lišta 40x40mm, bílá</t>
  </si>
  <si>
    <t>695095138</t>
  </si>
  <si>
    <t>Pol55</t>
  </si>
  <si>
    <t>Stropní držák pro max. 10 kabelů do D=20mm</t>
  </si>
  <si>
    <t>-1942033461</t>
  </si>
  <si>
    <t>Svítidla</t>
  </si>
  <si>
    <t>Pol56</t>
  </si>
  <si>
    <t>LED světlo, modulové, 600/600mm , 35W, IP21, 4000K</t>
  </si>
  <si>
    <t>1873589337</t>
  </si>
  <si>
    <t>Pol57</t>
  </si>
  <si>
    <t>LED světlo, modulové, 1200/600mm , 56W, IP21, 4000K</t>
  </si>
  <si>
    <t>-90240542</t>
  </si>
  <si>
    <t>Pol58</t>
  </si>
  <si>
    <t>LED nouzové svítidlo 5W/60min, IP54, piktogram</t>
  </si>
  <si>
    <t>-814508950</t>
  </si>
  <si>
    <t>Pol59</t>
  </si>
  <si>
    <t>LED nouzové svítidlo 5W/60min, IP54, stropní</t>
  </si>
  <si>
    <t>1275912273</t>
  </si>
  <si>
    <t>Poznámka k položce:
Krytí a příkon svítidel je uveden minimální, svítidla dle již instalovaných.</t>
  </si>
  <si>
    <t>Datové rozvody</t>
  </si>
  <si>
    <t>Pol60</t>
  </si>
  <si>
    <t>Rack 4U na stěně pod stropem</t>
  </si>
  <si>
    <t>1689313289</t>
  </si>
  <si>
    <t>Pol61</t>
  </si>
  <si>
    <t>Aktivní prvky - switch - bez POE</t>
  </si>
  <si>
    <t>-1007365805</t>
  </si>
  <si>
    <t>Pol62</t>
  </si>
  <si>
    <t>Napájecí panel 4x 230V/16A s PO IV. Stupně 1U</t>
  </si>
  <si>
    <t>1968730686</t>
  </si>
  <si>
    <t>Pol63</t>
  </si>
  <si>
    <t>UPS APC 750VA (UPS do racku)</t>
  </si>
  <si>
    <t>-1107047414</t>
  </si>
  <si>
    <t>Pol64</t>
  </si>
  <si>
    <t>Vyvazovací panel</t>
  </si>
  <si>
    <t>-138023854</t>
  </si>
  <si>
    <t>Pol65</t>
  </si>
  <si>
    <t>Patch panel 32p</t>
  </si>
  <si>
    <t>-514926650</t>
  </si>
  <si>
    <t>Pol66</t>
  </si>
  <si>
    <t>Kabel datový Cat6a</t>
  </si>
  <si>
    <t>-795767052</t>
  </si>
  <si>
    <t>Pol67</t>
  </si>
  <si>
    <t>Ukončovací modul</t>
  </si>
  <si>
    <t>310976093</t>
  </si>
  <si>
    <t>Pol68</t>
  </si>
  <si>
    <t>Zásuvka datová CAt6a jednoduchá</t>
  </si>
  <si>
    <t>1727808954</t>
  </si>
  <si>
    <t>Pol69</t>
  </si>
  <si>
    <t>Zásuvka datová CAt6a dvojitá</t>
  </si>
  <si>
    <t>1301975222</t>
  </si>
  <si>
    <t>Pol70</t>
  </si>
  <si>
    <t>El.inst.oheb.trubka DN32</t>
  </si>
  <si>
    <t>-477367088</t>
  </si>
  <si>
    <t>Pol71</t>
  </si>
  <si>
    <t>El.inst.oheb.trubka DN40</t>
  </si>
  <si>
    <t>1293025968</t>
  </si>
  <si>
    <t>Pol72</t>
  </si>
  <si>
    <t>El.inst.oheb.trubka DN63 s uložerním do stávající stupačky, včetně prostupů</t>
  </si>
  <si>
    <t>-808232769</t>
  </si>
  <si>
    <t>-1848158965</t>
  </si>
  <si>
    <t>Pol73</t>
  </si>
  <si>
    <t>Měření, protokol</t>
  </si>
  <si>
    <t>-710640281</t>
  </si>
  <si>
    <t>Pol74</t>
  </si>
  <si>
    <t>Podružný materiál</t>
  </si>
  <si>
    <t>-83151869</t>
  </si>
  <si>
    <t>Pol75</t>
  </si>
  <si>
    <t>Montáž</t>
  </si>
  <si>
    <t>1885721164</t>
  </si>
  <si>
    <t>D8</t>
  </si>
  <si>
    <t>Část uzemnění</t>
  </si>
  <si>
    <t>Pol76</t>
  </si>
  <si>
    <t>Napojení na doplňované uzemněí - výkop -0,7m</t>
  </si>
  <si>
    <t>193749552</t>
  </si>
  <si>
    <t>Pol77</t>
  </si>
  <si>
    <t>Průvrt stěnou do hloubky 0,8m se zapravením</t>
  </si>
  <si>
    <t>-141419280</t>
  </si>
  <si>
    <t>Pol78</t>
  </si>
  <si>
    <t>Drát FeZn D=10mm</t>
  </si>
  <si>
    <t>-830919056</t>
  </si>
  <si>
    <t>Pol79</t>
  </si>
  <si>
    <t>Svorka křížová zemní SKz</t>
  </si>
  <si>
    <t>-1459946929</t>
  </si>
  <si>
    <t>Pol80</t>
  </si>
  <si>
    <t>Podružný materiál (ochrana spojů, …)</t>
  </si>
  <si>
    <t>1553216872</t>
  </si>
  <si>
    <t>Pol81</t>
  </si>
  <si>
    <t>Montáž + doprava</t>
  </si>
  <si>
    <t>-1748997758</t>
  </si>
  <si>
    <t>D9</t>
  </si>
  <si>
    <t>Ostatní</t>
  </si>
  <si>
    <t>Pol82</t>
  </si>
  <si>
    <t>Průraz stěnou do D=25cm se zapravením</t>
  </si>
  <si>
    <t>-1431544823</t>
  </si>
  <si>
    <t>Pol83</t>
  </si>
  <si>
    <t>Demontáž původních rozvodů</t>
  </si>
  <si>
    <t>1565057413</t>
  </si>
  <si>
    <t>Pol84</t>
  </si>
  <si>
    <t>Drážkování ve stěnách se zapravením</t>
  </si>
  <si>
    <t>bm</t>
  </si>
  <si>
    <t>1388735288</t>
  </si>
  <si>
    <t>Pol85</t>
  </si>
  <si>
    <t>Požární ucpávky (dle PBŘ)</t>
  </si>
  <si>
    <t>44992271</t>
  </si>
  <si>
    <t>-28867437</t>
  </si>
  <si>
    <t>Pol86</t>
  </si>
  <si>
    <t>Likvidace odpadu</t>
  </si>
  <si>
    <t>533307223</t>
  </si>
  <si>
    <t>392740460</t>
  </si>
  <si>
    <t>Poznámka k položce:
Poznámky:
1) Pomocný montážní materiál vyspecifikuje montážní firma na montáži
2) Kabely v objektu zapojuje firma provádějící vnitřní instalaci
3) Trasy v zemi zajišťuje stavba</t>
  </si>
  <si>
    <t>07 - ÚT - SO02 - dle samostatné cenové nabídky</t>
  </si>
  <si>
    <t>735156764R00</t>
  </si>
  <si>
    <t>Otopná tělesa panelová Klasik 33  600/ 800</t>
  </si>
  <si>
    <t>-1306052443</t>
  </si>
  <si>
    <t>735156765R00</t>
  </si>
  <si>
    <t>Otopná tělesa panelová Klasik 33  600/ 900</t>
  </si>
  <si>
    <t>-1140716978</t>
  </si>
  <si>
    <t>735156766R00</t>
  </si>
  <si>
    <t>Otopná tělesa panelová Klasik 33  600/1000</t>
  </si>
  <si>
    <t>-350538381</t>
  </si>
  <si>
    <t>735156767R00</t>
  </si>
  <si>
    <t>Otopná tělesa panelová Klasik 33  600/1100</t>
  </si>
  <si>
    <t>-1159093327</t>
  </si>
  <si>
    <t>735151831R00</t>
  </si>
  <si>
    <t>Demontáž otopných těles panelových 3řadých</t>
  </si>
  <si>
    <t>-1318104206</t>
  </si>
  <si>
    <t>783426260R00</t>
  </si>
  <si>
    <t>Nátěr syntet. potrubí 150 mm Z +1x +1x email</t>
  </si>
  <si>
    <t>439789130</t>
  </si>
  <si>
    <t>998735103R00</t>
  </si>
  <si>
    <t>Přesun hmot pro otopná tělesa, výšky do 24 m</t>
  </si>
  <si>
    <t>13861216</t>
  </si>
  <si>
    <t>VRN - Vedlejší rozpočtové náklady</t>
  </si>
  <si>
    <t xml:space="preserve">Veldješí rozpočtové </t>
  </si>
  <si>
    <t>020001000</t>
  </si>
  <si>
    <t>Příprava staveniště</t>
  </si>
  <si>
    <t>Kč</t>
  </si>
  <si>
    <t>-953019647</t>
  </si>
  <si>
    <t>030001000</t>
  </si>
  <si>
    <t>Zařízení staveniště</t>
  </si>
  <si>
    <t>976243184</t>
  </si>
  <si>
    <t>Poznámka k položce:
Poznámka k položce: Náklady spojené s vybudováním, provozem zařízení staveniště manipulační a zdvihací technika dle zvyklostí dodavatele (doprava materiálu-možnost jeřábu)</t>
  </si>
  <si>
    <t>043002000</t>
  </si>
  <si>
    <t>Zkoušky a ostatní měření</t>
  </si>
  <si>
    <t>-1590434315</t>
  </si>
  <si>
    <t>070001000</t>
  </si>
  <si>
    <t>Provozní vlivy</t>
  </si>
  <si>
    <t>-2011838320</t>
  </si>
  <si>
    <t>Poznámka k položce:
Poznámka k položce: Náklady na opatření proti poškození cizího majetku a vnitřních prostor stavby, součinnost s vlastníky stavbou dotčených prostor</t>
  </si>
  <si>
    <t>090001000</t>
  </si>
  <si>
    <t>Ostatní náklady</t>
  </si>
  <si>
    <t>2098924252</t>
  </si>
  <si>
    <t>Poznámka k položce:
Poznámka k položce: Náklady spojené s dodávkou energie, opatření na dodržování technologických předpisů ochrana sousedních pozemků</t>
  </si>
  <si>
    <t>013002000</t>
  </si>
  <si>
    <t>Projektové práce - projektová dokumentace skutečného provedení stavby dle vyhlášky 499/2006 sb. o dokumentaci stavby</t>
  </si>
  <si>
    <t>1024</t>
  </si>
  <si>
    <t>1299424006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</si>
</sst>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workbookViewId="0" topLeftCell="A8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9" t="s">
        <v>14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3"/>
      <c r="AQ5" s="23"/>
      <c r="AR5" s="21"/>
      <c r="BE5" s="28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1" t="s">
        <v>17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3"/>
      <c r="AQ6" s="23"/>
      <c r="AR6" s="21"/>
      <c r="BE6" s="28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7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7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87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8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7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87"/>
      <c r="BS13" s="18" t="s">
        <v>6</v>
      </c>
    </row>
    <row r="14" spans="2:71" ht="12.75">
      <c r="B14" s="22"/>
      <c r="C14" s="23"/>
      <c r="D14" s="23"/>
      <c r="E14" s="292" t="s">
        <v>29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8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7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87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87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7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7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87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7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7"/>
    </row>
    <row r="23" spans="2:57" s="1" customFormat="1" ht="16.5" customHeight="1">
      <c r="B23" s="22"/>
      <c r="C23" s="23"/>
      <c r="D23" s="23"/>
      <c r="E23" s="294" t="s">
        <v>1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3"/>
      <c r="AP23" s="23"/>
      <c r="AQ23" s="23"/>
      <c r="AR23" s="21"/>
      <c r="BE23" s="28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7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5">
        <f>ROUND(AG94,2)</f>
        <v>0</v>
      </c>
      <c r="AL26" s="296"/>
      <c r="AM26" s="296"/>
      <c r="AN26" s="296"/>
      <c r="AO26" s="296"/>
      <c r="AP26" s="37"/>
      <c r="AQ26" s="37"/>
      <c r="AR26" s="40"/>
      <c r="BE26" s="28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7" t="s">
        <v>37</v>
      </c>
      <c r="M28" s="297"/>
      <c r="N28" s="297"/>
      <c r="O28" s="297"/>
      <c r="P28" s="297"/>
      <c r="Q28" s="37"/>
      <c r="R28" s="37"/>
      <c r="S28" s="37"/>
      <c r="T28" s="37"/>
      <c r="U28" s="37"/>
      <c r="V28" s="37"/>
      <c r="W28" s="297" t="s">
        <v>38</v>
      </c>
      <c r="X28" s="297"/>
      <c r="Y28" s="297"/>
      <c r="Z28" s="297"/>
      <c r="AA28" s="297"/>
      <c r="AB28" s="297"/>
      <c r="AC28" s="297"/>
      <c r="AD28" s="297"/>
      <c r="AE28" s="297"/>
      <c r="AF28" s="37"/>
      <c r="AG28" s="37"/>
      <c r="AH28" s="37"/>
      <c r="AI28" s="37"/>
      <c r="AJ28" s="37"/>
      <c r="AK28" s="297" t="s">
        <v>39</v>
      </c>
      <c r="AL28" s="297"/>
      <c r="AM28" s="297"/>
      <c r="AN28" s="297"/>
      <c r="AO28" s="297"/>
      <c r="AP28" s="37"/>
      <c r="AQ28" s="37"/>
      <c r="AR28" s="40"/>
      <c r="BE28" s="287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00">
        <v>0.21</v>
      </c>
      <c r="M29" s="299"/>
      <c r="N29" s="299"/>
      <c r="O29" s="299"/>
      <c r="P29" s="299"/>
      <c r="Q29" s="42"/>
      <c r="R29" s="42"/>
      <c r="S29" s="42"/>
      <c r="T29" s="42"/>
      <c r="U29" s="42"/>
      <c r="V29" s="42"/>
      <c r="W29" s="298">
        <f>ROUND(AZ94,2)</f>
        <v>0</v>
      </c>
      <c r="X29" s="299"/>
      <c r="Y29" s="299"/>
      <c r="Z29" s="299"/>
      <c r="AA29" s="299"/>
      <c r="AB29" s="299"/>
      <c r="AC29" s="299"/>
      <c r="AD29" s="299"/>
      <c r="AE29" s="299"/>
      <c r="AF29" s="42"/>
      <c r="AG29" s="42"/>
      <c r="AH29" s="42"/>
      <c r="AI29" s="42"/>
      <c r="AJ29" s="42"/>
      <c r="AK29" s="298">
        <f>ROUND(AV94,2)</f>
        <v>0</v>
      </c>
      <c r="AL29" s="299"/>
      <c r="AM29" s="299"/>
      <c r="AN29" s="299"/>
      <c r="AO29" s="299"/>
      <c r="AP29" s="42"/>
      <c r="AQ29" s="42"/>
      <c r="AR29" s="43"/>
      <c r="BE29" s="288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00">
        <v>0.15</v>
      </c>
      <c r="M30" s="299"/>
      <c r="N30" s="299"/>
      <c r="O30" s="299"/>
      <c r="P30" s="299"/>
      <c r="Q30" s="42"/>
      <c r="R30" s="42"/>
      <c r="S30" s="42"/>
      <c r="T30" s="42"/>
      <c r="U30" s="42"/>
      <c r="V30" s="42"/>
      <c r="W30" s="298">
        <f>ROUND(BA94,2)</f>
        <v>0</v>
      </c>
      <c r="X30" s="299"/>
      <c r="Y30" s="299"/>
      <c r="Z30" s="299"/>
      <c r="AA30" s="299"/>
      <c r="AB30" s="299"/>
      <c r="AC30" s="299"/>
      <c r="AD30" s="299"/>
      <c r="AE30" s="299"/>
      <c r="AF30" s="42"/>
      <c r="AG30" s="42"/>
      <c r="AH30" s="42"/>
      <c r="AI30" s="42"/>
      <c r="AJ30" s="42"/>
      <c r="AK30" s="298">
        <f>ROUND(AW94,2)</f>
        <v>0</v>
      </c>
      <c r="AL30" s="299"/>
      <c r="AM30" s="299"/>
      <c r="AN30" s="299"/>
      <c r="AO30" s="299"/>
      <c r="AP30" s="42"/>
      <c r="AQ30" s="42"/>
      <c r="AR30" s="43"/>
      <c r="BE30" s="288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00">
        <v>0.21</v>
      </c>
      <c r="M31" s="299"/>
      <c r="N31" s="299"/>
      <c r="O31" s="299"/>
      <c r="P31" s="299"/>
      <c r="Q31" s="42"/>
      <c r="R31" s="42"/>
      <c r="S31" s="42"/>
      <c r="T31" s="42"/>
      <c r="U31" s="42"/>
      <c r="V31" s="42"/>
      <c r="W31" s="298">
        <f>ROUND(BB94,2)</f>
        <v>0</v>
      </c>
      <c r="X31" s="299"/>
      <c r="Y31" s="299"/>
      <c r="Z31" s="299"/>
      <c r="AA31" s="299"/>
      <c r="AB31" s="299"/>
      <c r="AC31" s="299"/>
      <c r="AD31" s="299"/>
      <c r="AE31" s="299"/>
      <c r="AF31" s="42"/>
      <c r="AG31" s="42"/>
      <c r="AH31" s="42"/>
      <c r="AI31" s="42"/>
      <c r="AJ31" s="42"/>
      <c r="AK31" s="298">
        <v>0</v>
      </c>
      <c r="AL31" s="299"/>
      <c r="AM31" s="299"/>
      <c r="AN31" s="299"/>
      <c r="AO31" s="299"/>
      <c r="AP31" s="42"/>
      <c r="AQ31" s="42"/>
      <c r="AR31" s="43"/>
      <c r="BE31" s="288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00">
        <v>0.15</v>
      </c>
      <c r="M32" s="299"/>
      <c r="N32" s="299"/>
      <c r="O32" s="299"/>
      <c r="P32" s="299"/>
      <c r="Q32" s="42"/>
      <c r="R32" s="42"/>
      <c r="S32" s="42"/>
      <c r="T32" s="42"/>
      <c r="U32" s="42"/>
      <c r="V32" s="42"/>
      <c r="W32" s="298">
        <f>ROUND(BC94,2)</f>
        <v>0</v>
      </c>
      <c r="X32" s="299"/>
      <c r="Y32" s="299"/>
      <c r="Z32" s="299"/>
      <c r="AA32" s="299"/>
      <c r="AB32" s="299"/>
      <c r="AC32" s="299"/>
      <c r="AD32" s="299"/>
      <c r="AE32" s="299"/>
      <c r="AF32" s="42"/>
      <c r="AG32" s="42"/>
      <c r="AH32" s="42"/>
      <c r="AI32" s="42"/>
      <c r="AJ32" s="42"/>
      <c r="AK32" s="298">
        <v>0</v>
      </c>
      <c r="AL32" s="299"/>
      <c r="AM32" s="299"/>
      <c r="AN32" s="299"/>
      <c r="AO32" s="299"/>
      <c r="AP32" s="42"/>
      <c r="AQ32" s="42"/>
      <c r="AR32" s="43"/>
      <c r="BE32" s="288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00">
        <v>0</v>
      </c>
      <c r="M33" s="299"/>
      <c r="N33" s="299"/>
      <c r="O33" s="299"/>
      <c r="P33" s="299"/>
      <c r="Q33" s="42"/>
      <c r="R33" s="42"/>
      <c r="S33" s="42"/>
      <c r="T33" s="42"/>
      <c r="U33" s="42"/>
      <c r="V33" s="42"/>
      <c r="W33" s="298">
        <f>ROUND(BD94,2)</f>
        <v>0</v>
      </c>
      <c r="X33" s="299"/>
      <c r="Y33" s="299"/>
      <c r="Z33" s="299"/>
      <c r="AA33" s="299"/>
      <c r="AB33" s="299"/>
      <c r="AC33" s="299"/>
      <c r="AD33" s="299"/>
      <c r="AE33" s="299"/>
      <c r="AF33" s="42"/>
      <c r="AG33" s="42"/>
      <c r="AH33" s="42"/>
      <c r="AI33" s="42"/>
      <c r="AJ33" s="42"/>
      <c r="AK33" s="298">
        <v>0</v>
      </c>
      <c r="AL33" s="299"/>
      <c r="AM33" s="299"/>
      <c r="AN33" s="299"/>
      <c r="AO33" s="299"/>
      <c r="AP33" s="42"/>
      <c r="AQ33" s="42"/>
      <c r="AR33" s="43"/>
      <c r="BE33" s="28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7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04" t="s">
        <v>48</v>
      </c>
      <c r="Y35" s="302"/>
      <c r="Z35" s="302"/>
      <c r="AA35" s="302"/>
      <c r="AB35" s="302"/>
      <c r="AC35" s="46"/>
      <c r="AD35" s="46"/>
      <c r="AE35" s="46"/>
      <c r="AF35" s="46"/>
      <c r="AG35" s="46"/>
      <c r="AH35" s="46"/>
      <c r="AI35" s="46"/>
      <c r="AJ35" s="46"/>
      <c r="AK35" s="301">
        <f>SUM(AK26:AK33)</f>
        <v>0</v>
      </c>
      <c r="AL35" s="302"/>
      <c r="AM35" s="302"/>
      <c r="AN35" s="302"/>
      <c r="AO35" s="30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20220031REV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3" t="str">
        <f>K6</f>
        <v>Rekonstrukce laboratoří fyziky, biologie a chemie, Komenského 77, Nový Bydžov</v>
      </c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Nový Bydžov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2" t="str">
        <f>IF(AN8="","",AN8)</f>
        <v>6. 6. 2022</v>
      </c>
      <c r="AN87" s="312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Gymnázium, SOŠ a VOŠ, Nový Bydžov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313" t="str">
        <f>IF(E17="","",E17)</f>
        <v>IRBOS s.r.o.</v>
      </c>
      <c r="AN89" s="314"/>
      <c r="AO89" s="314"/>
      <c r="AP89" s="314"/>
      <c r="AQ89" s="37"/>
      <c r="AR89" s="40"/>
      <c r="AS89" s="316" t="s">
        <v>56</v>
      </c>
      <c r="AT89" s="31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313" t="str">
        <f>IF(E20="","",E20)</f>
        <v xml:space="preserve"> </v>
      </c>
      <c r="AN90" s="314"/>
      <c r="AO90" s="314"/>
      <c r="AP90" s="314"/>
      <c r="AQ90" s="37"/>
      <c r="AR90" s="40"/>
      <c r="AS90" s="318"/>
      <c r="AT90" s="31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20"/>
      <c r="AT91" s="32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78" t="s">
        <v>57</v>
      </c>
      <c r="D92" s="279"/>
      <c r="E92" s="279"/>
      <c r="F92" s="279"/>
      <c r="G92" s="279"/>
      <c r="H92" s="74"/>
      <c r="I92" s="282" t="s">
        <v>58</v>
      </c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310" t="s">
        <v>59</v>
      </c>
      <c r="AH92" s="279"/>
      <c r="AI92" s="279"/>
      <c r="AJ92" s="279"/>
      <c r="AK92" s="279"/>
      <c r="AL92" s="279"/>
      <c r="AM92" s="279"/>
      <c r="AN92" s="282" t="s">
        <v>60</v>
      </c>
      <c r="AO92" s="279"/>
      <c r="AP92" s="315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5">
        <f>ROUND(AG95+AG96+AG97+AG100+AG103+AG104,2)</f>
        <v>0</v>
      </c>
      <c r="AH94" s="285"/>
      <c r="AI94" s="285"/>
      <c r="AJ94" s="285"/>
      <c r="AK94" s="285"/>
      <c r="AL94" s="285"/>
      <c r="AM94" s="285"/>
      <c r="AN94" s="322">
        <f aca="true" t="shared" si="0" ref="AN94:AN104">SUM(AG94,AT94)</f>
        <v>0</v>
      </c>
      <c r="AO94" s="322"/>
      <c r="AP94" s="322"/>
      <c r="AQ94" s="86" t="s">
        <v>1</v>
      </c>
      <c r="AR94" s="87"/>
      <c r="AS94" s="88">
        <f>ROUND(AS95+AS96+AS97+AS100+AS103+AS104,2)</f>
        <v>0</v>
      </c>
      <c r="AT94" s="89">
        <f aca="true" t="shared" si="1" ref="AT94:AT104">ROUND(SUM(AV94:AW94),2)</f>
        <v>0</v>
      </c>
      <c r="AU94" s="90">
        <f>ROUND(AU95+AU96+AU97+AU100+AU103+AU104,5)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ROUND(AZ95+AZ96+AZ97+AZ100+AZ103+AZ104,2)</f>
        <v>0</v>
      </c>
      <c r="BA94" s="89">
        <f>ROUND(BA95+BA96+BA97+BA100+BA103+BA104,2)</f>
        <v>0</v>
      </c>
      <c r="BB94" s="89">
        <f>ROUND(BB95+BB96+BB97+BB100+BB103+BB104,2)</f>
        <v>0</v>
      </c>
      <c r="BC94" s="89">
        <f>ROUND(BC95+BC96+BC97+BC100+BC103+BC104,2)</f>
        <v>0</v>
      </c>
      <c r="BD94" s="91">
        <f>ROUND(BD95+BD96+BD97+BD100+BD103+BD104,2)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80" t="s">
        <v>81</v>
      </c>
      <c r="E95" s="280"/>
      <c r="F95" s="280"/>
      <c r="G95" s="280"/>
      <c r="H95" s="280"/>
      <c r="I95" s="97"/>
      <c r="J95" s="280" t="s">
        <v>82</v>
      </c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306">
        <f>'01 - SO02 - bourací práce'!J30</f>
        <v>0</v>
      </c>
      <c r="AH95" s="307"/>
      <c r="AI95" s="307"/>
      <c r="AJ95" s="307"/>
      <c r="AK95" s="307"/>
      <c r="AL95" s="307"/>
      <c r="AM95" s="307"/>
      <c r="AN95" s="306">
        <f t="shared" si="0"/>
        <v>0</v>
      </c>
      <c r="AO95" s="307"/>
      <c r="AP95" s="307"/>
      <c r="AQ95" s="98" t="s">
        <v>83</v>
      </c>
      <c r="AR95" s="99"/>
      <c r="AS95" s="100">
        <v>0</v>
      </c>
      <c r="AT95" s="101">
        <f t="shared" si="1"/>
        <v>0</v>
      </c>
      <c r="AU95" s="102">
        <f>'01 - SO02 - bourací práce'!P125</f>
        <v>0</v>
      </c>
      <c r="AV95" s="101">
        <f>'01 - SO02 - bourací práce'!J33</f>
        <v>0</v>
      </c>
      <c r="AW95" s="101">
        <f>'01 - SO02 - bourací práce'!J34</f>
        <v>0</v>
      </c>
      <c r="AX95" s="101">
        <f>'01 - SO02 - bourací práce'!J35</f>
        <v>0</v>
      </c>
      <c r="AY95" s="101">
        <f>'01 - SO02 - bourací práce'!J36</f>
        <v>0</v>
      </c>
      <c r="AZ95" s="101">
        <f>'01 - SO02 - bourací práce'!F33</f>
        <v>0</v>
      </c>
      <c r="BA95" s="101">
        <f>'01 - SO02 - bourací práce'!F34</f>
        <v>0</v>
      </c>
      <c r="BB95" s="101">
        <f>'01 - SO02 - bourací práce'!F35</f>
        <v>0</v>
      </c>
      <c r="BC95" s="101">
        <f>'01 - SO02 - bourací práce'!F36</f>
        <v>0</v>
      </c>
      <c r="BD95" s="103">
        <f>'01 - SO02 - bourací práce'!F37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280" t="s">
        <v>87</v>
      </c>
      <c r="E96" s="280"/>
      <c r="F96" s="280"/>
      <c r="G96" s="280"/>
      <c r="H96" s="280"/>
      <c r="I96" s="97"/>
      <c r="J96" s="280" t="s">
        <v>88</v>
      </c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306">
        <f>'02 - SO02 - nové konstrukce'!J30</f>
        <v>0</v>
      </c>
      <c r="AH96" s="307"/>
      <c r="AI96" s="307"/>
      <c r="AJ96" s="307"/>
      <c r="AK96" s="307"/>
      <c r="AL96" s="307"/>
      <c r="AM96" s="307"/>
      <c r="AN96" s="306">
        <f t="shared" si="0"/>
        <v>0</v>
      </c>
      <c r="AO96" s="307"/>
      <c r="AP96" s="307"/>
      <c r="AQ96" s="98" t="s">
        <v>83</v>
      </c>
      <c r="AR96" s="99"/>
      <c r="AS96" s="100">
        <v>0</v>
      </c>
      <c r="AT96" s="101">
        <f t="shared" si="1"/>
        <v>0</v>
      </c>
      <c r="AU96" s="102">
        <f>'02 - SO02 - nové konstrukce'!P129</f>
        <v>0</v>
      </c>
      <c r="AV96" s="101">
        <f>'02 - SO02 - nové konstrukce'!J33</f>
        <v>0</v>
      </c>
      <c r="AW96" s="101">
        <f>'02 - SO02 - nové konstrukce'!J34</f>
        <v>0</v>
      </c>
      <c r="AX96" s="101">
        <f>'02 - SO02 - nové konstrukce'!J35</f>
        <v>0</v>
      </c>
      <c r="AY96" s="101">
        <f>'02 - SO02 - nové konstrukce'!J36</f>
        <v>0</v>
      </c>
      <c r="AZ96" s="101">
        <f>'02 - SO02 - nové konstrukce'!F33</f>
        <v>0</v>
      </c>
      <c r="BA96" s="101">
        <f>'02 - SO02 - nové konstrukce'!F34</f>
        <v>0</v>
      </c>
      <c r="BB96" s="101">
        <f>'02 - SO02 - nové konstrukce'!F35</f>
        <v>0</v>
      </c>
      <c r="BC96" s="101">
        <f>'02 - SO02 - nové konstrukce'!F36</f>
        <v>0</v>
      </c>
      <c r="BD96" s="103">
        <f>'02 - SO02 - nové konstrukce'!F37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2:91" s="7" customFormat="1" ht="24.75" customHeight="1">
      <c r="B97" s="95"/>
      <c r="C97" s="96"/>
      <c r="D97" s="280" t="s">
        <v>90</v>
      </c>
      <c r="E97" s="280"/>
      <c r="F97" s="280"/>
      <c r="G97" s="280"/>
      <c r="H97" s="280"/>
      <c r="I97" s="97"/>
      <c r="J97" s="280" t="s">
        <v>91</v>
      </c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311">
        <f>ROUND(SUM(AG98:AG99),2)</f>
        <v>0</v>
      </c>
      <c r="AH97" s="307"/>
      <c r="AI97" s="307"/>
      <c r="AJ97" s="307"/>
      <c r="AK97" s="307"/>
      <c r="AL97" s="307"/>
      <c r="AM97" s="307"/>
      <c r="AN97" s="306">
        <f t="shared" si="0"/>
        <v>0</v>
      </c>
      <c r="AO97" s="307"/>
      <c r="AP97" s="307"/>
      <c r="AQ97" s="98" t="s">
        <v>83</v>
      </c>
      <c r="AR97" s="99"/>
      <c r="AS97" s="100">
        <f>ROUND(SUM(AS98:AS99),2)</f>
        <v>0</v>
      </c>
      <c r="AT97" s="101">
        <f t="shared" si="1"/>
        <v>0</v>
      </c>
      <c r="AU97" s="102">
        <f>ROUND(SUM(AU98:AU99),5)</f>
        <v>0</v>
      </c>
      <c r="AV97" s="101">
        <f>ROUND(AZ97*L29,2)</f>
        <v>0</v>
      </c>
      <c r="AW97" s="101">
        <f>ROUND(BA97*L30,2)</f>
        <v>0</v>
      </c>
      <c r="AX97" s="101">
        <f>ROUND(BB97*L29,2)</f>
        <v>0</v>
      </c>
      <c r="AY97" s="101">
        <f>ROUND(BC97*L30,2)</f>
        <v>0</v>
      </c>
      <c r="AZ97" s="101">
        <f>ROUND(SUM(AZ98:AZ99),2)</f>
        <v>0</v>
      </c>
      <c r="BA97" s="101">
        <f>ROUND(SUM(BA98:BA99),2)</f>
        <v>0</v>
      </c>
      <c r="BB97" s="101">
        <f>ROUND(SUM(BB98:BB99),2)</f>
        <v>0</v>
      </c>
      <c r="BC97" s="101">
        <f>ROUND(SUM(BC98:BC99),2)</f>
        <v>0</v>
      </c>
      <c r="BD97" s="103">
        <f>ROUND(SUM(BD98:BD99),2)</f>
        <v>0</v>
      </c>
      <c r="BS97" s="104" t="s">
        <v>75</v>
      </c>
      <c r="BT97" s="104" t="s">
        <v>84</v>
      </c>
      <c r="BU97" s="104" t="s">
        <v>77</v>
      </c>
      <c r="BV97" s="104" t="s">
        <v>78</v>
      </c>
      <c r="BW97" s="104" t="s">
        <v>92</v>
      </c>
      <c r="BX97" s="104" t="s">
        <v>5</v>
      </c>
      <c r="CL97" s="104" t="s">
        <v>1</v>
      </c>
      <c r="CM97" s="104" t="s">
        <v>86</v>
      </c>
    </row>
    <row r="98" spans="1:90" s="4" customFormat="1" ht="16.5" customHeight="1">
      <c r="A98" s="94" t="s">
        <v>80</v>
      </c>
      <c r="B98" s="59"/>
      <c r="C98" s="105"/>
      <c r="D98" s="105"/>
      <c r="E98" s="281" t="s">
        <v>93</v>
      </c>
      <c r="F98" s="281"/>
      <c r="G98" s="281"/>
      <c r="H98" s="281"/>
      <c r="I98" s="281"/>
      <c r="J98" s="105"/>
      <c r="K98" s="281" t="s">
        <v>94</v>
      </c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308">
        <f>'05.1 - Uznatelné položky'!J32</f>
        <v>0</v>
      </c>
      <c r="AH98" s="309"/>
      <c r="AI98" s="309"/>
      <c r="AJ98" s="309"/>
      <c r="AK98" s="309"/>
      <c r="AL98" s="309"/>
      <c r="AM98" s="309"/>
      <c r="AN98" s="308">
        <f t="shared" si="0"/>
        <v>0</v>
      </c>
      <c r="AO98" s="309"/>
      <c r="AP98" s="309"/>
      <c r="AQ98" s="106" t="s">
        <v>95</v>
      </c>
      <c r="AR98" s="61"/>
      <c r="AS98" s="107">
        <v>0</v>
      </c>
      <c r="AT98" s="108">
        <f t="shared" si="1"/>
        <v>0</v>
      </c>
      <c r="AU98" s="109">
        <f>'05.1 - Uznatelné položky'!P126</f>
        <v>0</v>
      </c>
      <c r="AV98" s="108">
        <f>'05.1 - Uznatelné položky'!J35</f>
        <v>0</v>
      </c>
      <c r="AW98" s="108">
        <f>'05.1 - Uznatelné položky'!J36</f>
        <v>0</v>
      </c>
      <c r="AX98" s="108">
        <f>'05.1 - Uznatelné položky'!J37</f>
        <v>0</v>
      </c>
      <c r="AY98" s="108">
        <f>'05.1 - Uznatelné položky'!J38</f>
        <v>0</v>
      </c>
      <c r="AZ98" s="108">
        <f>'05.1 - Uznatelné položky'!F35</f>
        <v>0</v>
      </c>
      <c r="BA98" s="108">
        <f>'05.1 - Uznatelné položky'!F36</f>
        <v>0</v>
      </c>
      <c r="BB98" s="108">
        <f>'05.1 - Uznatelné položky'!F37</f>
        <v>0</v>
      </c>
      <c r="BC98" s="108">
        <f>'05.1 - Uznatelné položky'!F38</f>
        <v>0</v>
      </c>
      <c r="BD98" s="110">
        <f>'05.1 - Uznatelné položky'!F39</f>
        <v>0</v>
      </c>
      <c r="BT98" s="111" t="s">
        <v>86</v>
      </c>
      <c r="BV98" s="111" t="s">
        <v>78</v>
      </c>
      <c r="BW98" s="111" t="s">
        <v>96</v>
      </c>
      <c r="BX98" s="111" t="s">
        <v>92</v>
      </c>
      <c r="CL98" s="111" t="s">
        <v>1</v>
      </c>
    </row>
    <row r="99" spans="1:90" s="4" customFormat="1" ht="16.5" customHeight="1">
      <c r="A99" s="94" t="s">
        <v>80</v>
      </c>
      <c r="B99" s="59"/>
      <c r="C99" s="105"/>
      <c r="D99" s="105"/>
      <c r="E99" s="281" t="s">
        <v>97</v>
      </c>
      <c r="F99" s="281"/>
      <c r="G99" s="281"/>
      <c r="H99" s="281"/>
      <c r="I99" s="281"/>
      <c r="J99" s="105"/>
      <c r="K99" s="281" t="s">
        <v>98</v>
      </c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308">
        <f>'05.2 - Neuznatelné položky'!J32</f>
        <v>0</v>
      </c>
      <c r="AH99" s="309"/>
      <c r="AI99" s="309"/>
      <c r="AJ99" s="309"/>
      <c r="AK99" s="309"/>
      <c r="AL99" s="309"/>
      <c r="AM99" s="309"/>
      <c r="AN99" s="308">
        <f t="shared" si="0"/>
        <v>0</v>
      </c>
      <c r="AO99" s="309"/>
      <c r="AP99" s="309"/>
      <c r="AQ99" s="106" t="s">
        <v>95</v>
      </c>
      <c r="AR99" s="61"/>
      <c r="AS99" s="107">
        <v>0</v>
      </c>
      <c r="AT99" s="108">
        <f t="shared" si="1"/>
        <v>0</v>
      </c>
      <c r="AU99" s="109">
        <f>'05.2 - Neuznatelné položky'!P126</f>
        <v>0</v>
      </c>
      <c r="AV99" s="108">
        <f>'05.2 - Neuznatelné položky'!J35</f>
        <v>0</v>
      </c>
      <c r="AW99" s="108">
        <f>'05.2 - Neuznatelné položky'!J36</f>
        <v>0</v>
      </c>
      <c r="AX99" s="108">
        <f>'05.2 - Neuznatelné položky'!J37</f>
        <v>0</v>
      </c>
      <c r="AY99" s="108">
        <f>'05.2 - Neuznatelné položky'!J38</f>
        <v>0</v>
      </c>
      <c r="AZ99" s="108">
        <f>'05.2 - Neuznatelné položky'!F35</f>
        <v>0</v>
      </c>
      <c r="BA99" s="108">
        <f>'05.2 - Neuznatelné položky'!F36</f>
        <v>0</v>
      </c>
      <c r="BB99" s="108">
        <f>'05.2 - Neuznatelné položky'!F37</f>
        <v>0</v>
      </c>
      <c r="BC99" s="108">
        <f>'05.2 - Neuznatelné položky'!F38</f>
        <v>0</v>
      </c>
      <c r="BD99" s="110">
        <f>'05.2 - Neuznatelné položky'!F39</f>
        <v>0</v>
      </c>
      <c r="BT99" s="111" t="s">
        <v>86</v>
      </c>
      <c r="BV99" s="111" t="s">
        <v>78</v>
      </c>
      <c r="BW99" s="111" t="s">
        <v>99</v>
      </c>
      <c r="BX99" s="111" t="s">
        <v>92</v>
      </c>
      <c r="CL99" s="111" t="s">
        <v>1</v>
      </c>
    </row>
    <row r="100" spans="2:91" s="7" customFormat="1" ht="24.75" customHeight="1">
      <c r="B100" s="95"/>
      <c r="C100" s="96"/>
      <c r="D100" s="280" t="s">
        <v>100</v>
      </c>
      <c r="E100" s="280"/>
      <c r="F100" s="280"/>
      <c r="G100" s="280"/>
      <c r="H100" s="280"/>
      <c r="I100" s="97"/>
      <c r="J100" s="280" t="s">
        <v>101</v>
      </c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311">
        <f>ROUND(SUM(AG101:AG102),2)</f>
        <v>0</v>
      </c>
      <c r="AH100" s="307"/>
      <c r="AI100" s="307"/>
      <c r="AJ100" s="307"/>
      <c r="AK100" s="307"/>
      <c r="AL100" s="307"/>
      <c r="AM100" s="307"/>
      <c r="AN100" s="306">
        <f t="shared" si="0"/>
        <v>0</v>
      </c>
      <c r="AO100" s="307"/>
      <c r="AP100" s="307"/>
      <c r="AQ100" s="98" t="s">
        <v>83</v>
      </c>
      <c r="AR100" s="99"/>
      <c r="AS100" s="100">
        <f>ROUND(SUM(AS101:AS102),2)</f>
        <v>0</v>
      </c>
      <c r="AT100" s="101">
        <f t="shared" si="1"/>
        <v>0</v>
      </c>
      <c r="AU100" s="102">
        <f>ROUND(SUM(AU101:AU102),5)</f>
        <v>0</v>
      </c>
      <c r="AV100" s="101">
        <f>ROUND(AZ100*L29,2)</f>
        <v>0</v>
      </c>
      <c r="AW100" s="101">
        <f>ROUND(BA100*L30,2)</f>
        <v>0</v>
      </c>
      <c r="AX100" s="101">
        <f>ROUND(BB100*L29,2)</f>
        <v>0</v>
      </c>
      <c r="AY100" s="101">
        <f>ROUND(BC100*L30,2)</f>
        <v>0</v>
      </c>
      <c r="AZ100" s="101">
        <f>ROUND(SUM(AZ101:AZ102),2)</f>
        <v>0</v>
      </c>
      <c r="BA100" s="101">
        <f>ROUND(SUM(BA101:BA102),2)</f>
        <v>0</v>
      </c>
      <c r="BB100" s="101">
        <f>ROUND(SUM(BB101:BB102),2)</f>
        <v>0</v>
      </c>
      <c r="BC100" s="101">
        <f>ROUND(SUM(BC101:BC102),2)</f>
        <v>0</v>
      </c>
      <c r="BD100" s="103">
        <f>ROUND(SUM(BD101:BD102),2)</f>
        <v>0</v>
      </c>
      <c r="BS100" s="104" t="s">
        <v>75</v>
      </c>
      <c r="BT100" s="104" t="s">
        <v>84</v>
      </c>
      <c r="BU100" s="104" t="s">
        <v>77</v>
      </c>
      <c r="BV100" s="104" t="s">
        <v>78</v>
      </c>
      <c r="BW100" s="104" t="s">
        <v>102</v>
      </c>
      <c r="BX100" s="104" t="s">
        <v>5</v>
      </c>
      <c r="CL100" s="104" t="s">
        <v>1</v>
      </c>
      <c r="CM100" s="104" t="s">
        <v>86</v>
      </c>
    </row>
    <row r="101" spans="1:90" s="4" customFormat="1" ht="16.5" customHeight="1">
      <c r="A101" s="94" t="s">
        <v>80</v>
      </c>
      <c r="B101" s="59"/>
      <c r="C101" s="105"/>
      <c r="D101" s="105"/>
      <c r="E101" s="281" t="s">
        <v>103</v>
      </c>
      <c r="F101" s="281"/>
      <c r="G101" s="281"/>
      <c r="H101" s="281"/>
      <c r="I101" s="281"/>
      <c r="J101" s="105"/>
      <c r="K101" s="281" t="s">
        <v>104</v>
      </c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308">
        <f>'06.2 - ROZVADĚČE - SO02'!J32</f>
        <v>0</v>
      </c>
      <c r="AH101" s="309"/>
      <c r="AI101" s="309"/>
      <c r="AJ101" s="309"/>
      <c r="AK101" s="309"/>
      <c r="AL101" s="309"/>
      <c r="AM101" s="309"/>
      <c r="AN101" s="308">
        <f t="shared" si="0"/>
        <v>0</v>
      </c>
      <c r="AO101" s="309"/>
      <c r="AP101" s="309"/>
      <c r="AQ101" s="106" t="s">
        <v>95</v>
      </c>
      <c r="AR101" s="61"/>
      <c r="AS101" s="107">
        <v>0</v>
      </c>
      <c r="AT101" s="108">
        <f t="shared" si="1"/>
        <v>0</v>
      </c>
      <c r="AU101" s="109">
        <f>'06.2 - ROZVADĚČE - SO02'!P126</f>
        <v>0</v>
      </c>
      <c r="AV101" s="108">
        <f>'06.2 - ROZVADĚČE - SO02'!J35</f>
        <v>0</v>
      </c>
      <c r="AW101" s="108">
        <f>'06.2 - ROZVADĚČE - SO02'!J36</f>
        <v>0</v>
      </c>
      <c r="AX101" s="108">
        <f>'06.2 - ROZVADĚČE - SO02'!J37</f>
        <v>0</v>
      </c>
      <c r="AY101" s="108">
        <f>'06.2 - ROZVADĚČE - SO02'!J38</f>
        <v>0</v>
      </c>
      <c r="AZ101" s="108">
        <f>'06.2 - ROZVADĚČE - SO02'!F35</f>
        <v>0</v>
      </c>
      <c r="BA101" s="108">
        <f>'06.2 - ROZVADĚČE - SO02'!F36</f>
        <v>0</v>
      </c>
      <c r="BB101" s="108">
        <f>'06.2 - ROZVADĚČE - SO02'!F37</f>
        <v>0</v>
      </c>
      <c r="BC101" s="108">
        <f>'06.2 - ROZVADĚČE - SO02'!F38</f>
        <v>0</v>
      </c>
      <c r="BD101" s="110">
        <f>'06.2 - ROZVADĚČE - SO02'!F39</f>
        <v>0</v>
      </c>
      <c r="BT101" s="111" t="s">
        <v>86</v>
      </c>
      <c r="BV101" s="111" t="s">
        <v>78</v>
      </c>
      <c r="BW101" s="111" t="s">
        <v>105</v>
      </c>
      <c r="BX101" s="111" t="s">
        <v>102</v>
      </c>
      <c r="CL101" s="111" t="s">
        <v>1</v>
      </c>
    </row>
    <row r="102" spans="1:90" s="4" customFormat="1" ht="16.5" customHeight="1">
      <c r="A102" s="94" t="s">
        <v>80</v>
      </c>
      <c r="B102" s="59"/>
      <c r="C102" s="105"/>
      <c r="D102" s="105"/>
      <c r="E102" s="281" t="s">
        <v>106</v>
      </c>
      <c r="F102" s="281"/>
      <c r="G102" s="281"/>
      <c r="H102" s="281"/>
      <c r="I102" s="281"/>
      <c r="J102" s="105"/>
      <c r="K102" s="281" t="s">
        <v>107</v>
      </c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308">
        <f>'06.3 - ELEKTRO - stavební...'!J32</f>
        <v>0</v>
      </c>
      <c r="AH102" s="309"/>
      <c r="AI102" s="309"/>
      <c r="AJ102" s="309"/>
      <c r="AK102" s="309"/>
      <c r="AL102" s="309"/>
      <c r="AM102" s="309"/>
      <c r="AN102" s="308">
        <f t="shared" si="0"/>
        <v>0</v>
      </c>
      <c r="AO102" s="309"/>
      <c r="AP102" s="309"/>
      <c r="AQ102" s="106" t="s">
        <v>95</v>
      </c>
      <c r="AR102" s="61"/>
      <c r="AS102" s="107">
        <v>0</v>
      </c>
      <c r="AT102" s="108">
        <f t="shared" si="1"/>
        <v>0</v>
      </c>
      <c r="AU102" s="109">
        <f>'06.3 - ELEKTRO - stavební...'!P128</f>
        <v>0</v>
      </c>
      <c r="AV102" s="108">
        <f>'06.3 - ELEKTRO - stavební...'!J35</f>
        <v>0</v>
      </c>
      <c r="AW102" s="108">
        <f>'06.3 - ELEKTRO - stavební...'!J36</f>
        <v>0</v>
      </c>
      <c r="AX102" s="108">
        <f>'06.3 - ELEKTRO - stavební...'!J37</f>
        <v>0</v>
      </c>
      <c r="AY102" s="108">
        <f>'06.3 - ELEKTRO - stavební...'!J38</f>
        <v>0</v>
      </c>
      <c r="AZ102" s="108">
        <f>'06.3 - ELEKTRO - stavební...'!F35</f>
        <v>0</v>
      </c>
      <c r="BA102" s="108">
        <f>'06.3 - ELEKTRO - stavební...'!F36</f>
        <v>0</v>
      </c>
      <c r="BB102" s="108">
        <f>'06.3 - ELEKTRO - stavební...'!F37</f>
        <v>0</v>
      </c>
      <c r="BC102" s="108">
        <f>'06.3 - ELEKTRO - stavební...'!F38</f>
        <v>0</v>
      </c>
      <c r="BD102" s="110">
        <f>'06.3 - ELEKTRO - stavební...'!F39</f>
        <v>0</v>
      </c>
      <c r="BT102" s="111" t="s">
        <v>86</v>
      </c>
      <c r="BV102" s="111" t="s">
        <v>78</v>
      </c>
      <c r="BW102" s="111" t="s">
        <v>108</v>
      </c>
      <c r="BX102" s="111" t="s">
        <v>102</v>
      </c>
      <c r="CL102" s="111" t="s">
        <v>1</v>
      </c>
    </row>
    <row r="103" spans="1:91" s="7" customFormat="1" ht="24.75" customHeight="1">
      <c r="A103" s="94" t="s">
        <v>80</v>
      </c>
      <c r="B103" s="95"/>
      <c r="C103" s="96"/>
      <c r="D103" s="280" t="s">
        <v>109</v>
      </c>
      <c r="E103" s="280"/>
      <c r="F103" s="280"/>
      <c r="G103" s="280"/>
      <c r="H103" s="280"/>
      <c r="I103" s="97"/>
      <c r="J103" s="280" t="s">
        <v>110</v>
      </c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306">
        <f>'07 - ÚT - SO02 - dle samo...'!J30</f>
        <v>0</v>
      </c>
      <c r="AH103" s="307"/>
      <c r="AI103" s="307"/>
      <c r="AJ103" s="307"/>
      <c r="AK103" s="307"/>
      <c r="AL103" s="307"/>
      <c r="AM103" s="307"/>
      <c r="AN103" s="306">
        <f t="shared" si="0"/>
        <v>0</v>
      </c>
      <c r="AO103" s="307"/>
      <c r="AP103" s="307"/>
      <c r="AQ103" s="98" t="s">
        <v>83</v>
      </c>
      <c r="AR103" s="99"/>
      <c r="AS103" s="100">
        <v>0</v>
      </c>
      <c r="AT103" s="101">
        <f t="shared" si="1"/>
        <v>0</v>
      </c>
      <c r="AU103" s="102">
        <f>'07 - ÚT - SO02 - dle samo...'!P116</f>
        <v>0</v>
      </c>
      <c r="AV103" s="101">
        <f>'07 - ÚT - SO02 - dle samo...'!J33</f>
        <v>0</v>
      </c>
      <c r="AW103" s="101">
        <f>'07 - ÚT - SO02 - dle samo...'!J34</f>
        <v>0</v>
      </c>
      <c r="AX103" s="101">
        <f>'07 - ÚT - SO02 - dle samo...'!J35</f>
        <v>0</v>
      </c>
      <c r="AY103" s="101">
        <f>'07 - ÚT - SO02 - dle samo...'!J36</f>
        <v>0</v>
      </c>
      <c r="AZ103" s="101">
        <f>'07 - ÚT - SO02 - dle samo...'!F33</f>
        <v>0</v>
      </c>
      <c r="BA103" s="101">
        <f>'07 - ÚT - SO02 - dle samo...'!F34</f>
        <v>0</v>
      </c>
      <c r="BB103" s="101">
        <f>'07 - ÚT - SO02 - dle samo...'!F35</f>
        <v>0</v>
      </c>
      <c r="BC103" s="101">
        <f>'07 - ÚT - SO02 - dle samo...'!F36</f>
        <v>0</v>
      </c>
      <c r="BD103" s="103">
        <f>'07 - ÚT - SO02 - dle samo...'!F37</f>
        <v>0</v>
      </c>
      <c r="BT103" s="104" t="s">
        <v>84</v>
      </c>
      <c r="BV103" s="104" t="s">
        <v>78</v>
      </c>
      <c r="BW103" s="104" t="s">
        <v>111</v>
      </c>
      <c r="BX103" s="104" t="s">
        <v>5</v>
      </c>
      <c r="CL103" s="104" t="s">
        <v>1</v>
      </c>
      <c r="CM103" s="104" t="s">
        <v>86</v>
      </c>
    </row>
    <row r="104" spans="1:91" s="7" customFormat="1" ht="16.5" customHeight="1">
      <c r="A104" s="94" t="s">
        <v>80</v>
      </c>
      <c r="B104" s="95"/>
      <c r="C104" s="96"/>
      <c r="D104" s="280" t="s">
        <v>112</v>
      </c>
      <c r="E104" s="280"/>
      <c r="F104" s="280"/>
      <c r="G104" s="280"/>
      <c r="H104" s="280"/>
      <c r="I104" s="97"/>
      <c r="J104" s="280" t="s">
        <v>113</v>
      </c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306">
        <f>'VRN - Vedlejší rozpočtové...'!J30</f>
        <v>0</v>
      </c>
      <c r="AH104" s="307"/>
      <c r="AI104" s="307"/>
      <c r="AJ104" s="307"/>
      <c r="AK104" s="307"/>
      <c r="AL104" s="307"/>
      <c r="AM104" s="307"/>
      <c r="AN104" s="306">
        <f t="shared" si="0"/>
        <v>0</v>
      </c>
      <c r="AO104" s="307"/>
      <c r="AP104" s="307"/>
      <c r="AQ104" s="98" t="s">
        <v>83</v>
      </c>
      <c r="AR104" s="99"/>
      <c r="AS104" s="112">
        <v>0</v>
      </c>
      <c r="AT104" s="113">
        <f t="shared" si="1"/>
        <v>0</v>
      </c>
      <c r="AU104" s="114">
        <f>'VRN - Vedlejší rozpočtové...'!P117</f>
        <v>0</v>
      </c>
      <c r="AV104" s="113">
        <f>'VRN - Vedlejší rozpočtové...'!J33</f>
        <v>0</v>
      </c>
      <c r="AW104" s="113">
        <f>'VRN - Vedlejší rozpočtové...'!J34</f>
        <v>0</v>
      </c>
      <c r="AX104" s="113">
        <f>'VRN - Vedlejší rozpočtové...'!J35</f>
        <v>0</v>
      </c>
      <c r="AY104" s="113">
        <f>'VRN - Vedlejší rozpočtové...'!J36</f>
        <v>0</v>
      </c>
      <c r="AZ104" s="113">
        <f>'VRN - Vedlejší rozpočtové...'!F33</f>
        <v>0</v>
      </c>
      <c r="BA104" s="113">
        <f>'VRN - Vedlejší rozpočtové...'!F34</f>
        <v>0</v>
      </c>
      <c r="BB104" s="113">
        <f>'VRN - Vedlejší rozpočtové...'!F35</f>
        <v>0</v>
      </c>
      <c r="BC104" s="113">
        <f>'VRN - Vedlejší rozpočtové...'!F36</f>
        <v>0</v>
      </c>
      <c r="BD104" s="115">
        <f>'VRN - Vedlejší rozpočtové...'!F37</f>
        <v>0</v>
      </c>
      <c r="BT104" s="104" t="s">
        <v>84</v>
      </c>
      <c r="BV104" s="104" t="s">
        <v>78</v>
      </c>
      <c r="BW104" s="104" t="s">
        <v>114</v>
      </c>
      <c r="BX104" s="104" t="s">
        <v>5</v>
      </c>
      <c r="CL104" s="104" t="s">
        <v>1</v>
      </c>
      <c r="CM104" s="104" t="s">
        <v>86</v>
      </c>
    </row>
    <row r="105" spans="1:57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</sheetData>
  <sheetProtection algorithmName="SHA-512" hashValue="zftXhv64oDM6IjSsi26HOHrN6LnFNYaYs8CpxH6NVynytBtJ1IbpZFK5Ku/v+LxWyVyy3Xxdwa+duq/IXOxhJQ==" saltValue="dhrc5U92VnXsCRGZYSf2wEaELa5WDOyD6hVY/qfA2DmoOTOo2Dpz23vhGy9fYKyGJyAfz9Mkta5brewFUyHhaA==" spinCount="100000" sheet="1" objects="1" scenarios="1" formatColumns="0" formatRows="0"/>
  <mergeCells count="78">
    <mergeCell ref="AS89:AT91"/>
    <mergeCell ref="AN94:AP94"/>
    <mergeCell ref="AN92:AP92"/>
    <mergeCell ref="AN96:AP96"/>
    <mergeCell ref="AN100:AP100"/>
    <mergeCell ref="AN95:AP95"/>
    <mergeCell ref="AN99:AP99"/>
    <mergeCell ref="AN103:AP103"/>
    <mergeCell ref="AN102:AP102"/>
    <mergeCell ref="AN97:AP97"/>
    <mergeCell ref="AN101:AP101"/>
    <mergeCell ref="AN98:AP98"/>
    <mergeCell ref="AR2:BE2"/>
    <mergeCell ref="AG104:AM104"/>
    <mergeCell ref="AG103:AM103"/>
    <mergeCell ref="AG102:AM102"/>
    <mergeCell ref="AG101:AM101"/>
    <mergeCell ref="AG92:AM92"/>
    <mergeCell ref="AG100:AM100"/>
    <mergeCell ref="AG96:AM96"/>
    <mergeCell ref="AG98:AM98"/>
    <mergeCell ref="AG95:AM95"/>
    <mergeCell ref="AG97:AM97"/>
    <mergeCell ref="AG99:AM99"/>
    <mergeCell ref="AM87:AN87"/>
    <mergeCell ref="AM89:AP89"/>
    <mergeCell ref="AM90:AP90"/>
    <mergeCell ref="AN104:AP104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J104:AF104"/>
    <mergeCell ref="J95:AF95"/>
    <mergeCell ref="K102:AF102"/>
    <mergeCell ref="K98:AF98"/>
    <mergeCell ref="K101:AF101"/>
    <mergeCell ref="K99:AF99"/>
    <mergeCell ref="C92:G92"/>
    <mergeCell ref="D103:H103"/>
    <mergeCell ref="D100:H100"/>
    <mergeCell ref="D104:H104"/>
    <mergeCell ref="D95:H95"/>
    <mergeCell ref="D97:H97"/>
    <mergeCell ref="D96:H96"/>
    <mergeCell ref="E98:I98"/>
    <mergeCell ref="E102:I102"/>
    <mergeCell ref="E101:I101"/>
    <mergeCell ref="E99:I99"/>
    <mergeCell ref="I92:AF92"/>
    <mergeCell ref="J103:AF103"/>
    <mergeCell ref="J100:AF100"/>
    <mergeCell ref="J97:AF97"/>
    <mergeCell ref="J96:AF96"/>
  </mergeCells>
  <hyperlinks>
    <hyperlink ref="A95" location="'01 - SO02 - bourací práce'!C2" display="/"/>
    <hyperlink ref="A96" location="'02 - SO02 - nové konstrukce'!C2" display="/"/>
    <hyperlink ref="A98" location="'05.1 - Uznatelné položky'!C2" display="/"/>
    <hyperlink ref="A99" location="'05.2 - Neuznatelné položky'!C2" display="/"/>
    <hyperlink ref="A101" location="'06.2 - ROZVADĚČE - SO02'!C2" display="/"/>
    <hyperlink ref="A102" location="'06.3 - ELEKTRO - stavební...'!C2" display="/"/>
    <hyperlink ref="A103" location="'07 - ÚT - SO02 - dle samo...'!C2" display="/"/>
    <hyperlink ref="A104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2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20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117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6. 6. 2022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26</v>
      </c>
      <c r="F15" s="35"/>
      <c r="G15" s="35"/>
      <c r="H15" s="35"/>
      <c r="I15" s="120" t="s">
        <v>27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31</v>
      </c>
      <c r="F21" s="35"/>
      <c r="G21" s="35"/>
      <c r="H21" s="35"/>
      <c r="I21" s="120" t="s">
        <v>27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33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9" t="s">
        <v>1</v>
      </c>
      <c r="F27" s="329"/>
      <c r="G27" s="329"/>
      <c r="H27" s="32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35"/>
      <c r="J30" s="127">
        <f>ROUND(J125,2)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8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40</v>
      </c>
      <c r="E33" s="120" t="s">
        <v>41</v>
      </c>
      <c r="F33" s="130">
        <f>ROUND((SUM(BE125:BE376)),2)</f>
        <v>0</v>
      </c>
      <c r="G33" s="35"/>
      <c r="H33" s="35"/>
      <c r="I33" s="131">
        <v>0.21</v>
      </c>
      <c r="J33" s="130">
        <f>ROUND(((SUM(BE125:BE376))*I33),2)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42</v>
      </c>
      <c r="F34" s="130">
        <f>ROUND((SUM(BF125:BF376)),2)</f>
        <v>0</v>
      </c>
      <c r="G34" s="35"/>
      <c r="H34" s="35"/>
      <c r="I34" s="131">
        <v>0.15</v>
      </c>
      <c r="J34" s="130">
        <f>ROUND(((SUM(BF125:BF376))*I34),2)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43</v>
      </c>
      <c r="F35" s="130">
        <f>ROUND((SUM(BG125:BG376)),2)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44</v>
      </c>
      <c r="F36" s="130">
        <f>ROUND((SUM(BH125:BH376)),2)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ROUND((SUM(BI125:BI376)),2)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3" t="str">
        <f>E9</f>
        <v>01 - SO02 - bourací práce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Nový Bydžov</v>
      </c>
      <c r="G89" s="37"/>
      <c r="H89" s="37"/>
      <c r="I89" s="30" t="s">
        <v>22</v>
      </c>
      <c r="J89" s="67" t="str">
        <f>IF(J12="","",J12)</f>
        <v>6. 6. 2022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Gymnázium, SOŠ a VOŠ, Nový Bydžov</v>
      </c>
      <c r="G91" s="37"/>
      <c r="H91" s="37"/>
      <c r="I91" s="30" t="s">
        <v>30</v>
      </c>
      <c r="J91" s="33" t="str">
        <f>E21</f>
        <v>IRBOS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J126</f>
        <v>0</v>
      </c>
      <c r="K97" s="155"/>
      <c r="L97" s="159"/>
    </row>
    <row r="98" spans="2:12" s="10" customFormat="1" ht="19.9" customHeight="1">
      <c r="B98" s="160"/>
      <c r="C98" s="105"/>
      <c r="D98" s="161" t="s">
        <v>124</v>
      </c>
      <c r="E98" s="162"/>
      <c r="F98" s="162"/>
      <c r="G98" s="162"/>
      <c r="H98" s="162"/>
      <c r="I98" s="162"/>
      <c r="J98" s="163">
        <f>J127</f>
        <v>0</v>
      </c>
      <c r="K98" s="105"/>
      <c r="L98" s="164"/>
    </row>
    <row r="99" spans="2:12" s="10" customFormat="1" ht="19.9" customHeight="1">
      <c r="B99" s="160"/>
      <c r="C99" s="105"/>
      <c r="D99" s="161" t="s">
        <v>125</v>
      </c>
      <c r="E99" s="162"/>
      <c r="F99" s="162"/>
      <c r="G99" s="162"/>
      <c r="H99" s="162"/>
      <c r="I99" s="162"/>
      <c r="J99" s="163">
        <f>J247</f>
        <v>0</v>
      </c>
      <c r="K99" s="105"/>
      <c r="L99" s="164"/>
    </row>
    <row r="100" spans="2:12" s="9" customFormat="1" ht="24.95" customHeight="1">
      <c r="B100" s="154"/>
      <c r="C100" s="155"/>
      <c r="D100" s="156" t="s">
        <v>126</v>
      </c>
      <c r="E100" s="157"/>
      <c r="F100" s="157"/>
      <c r="G100" s="157"/>
      <c r="H100" s="157"/>
      <c r="I100" s="157"/>
      <c r="J100" s="158">
        <f>J257</f>
        <v>0</v>
      </c>
      <c r="K100" s="155"/>
      <c r="L100" s="159"/>
    </row>
    <row r="101" spans="2:12" s="10" customFormat="1" ht="19.9" customHeight="1">
      <c r="B101" s="160"/>
      <c r="C101" s="105"/>
      <c r="D101" s="161" t="s">
        <v>127</v>
      </c>
      <c r="E101" s="162"/>
      <c r="F101" s="162"/>
      <c r="G101" s="162"/>
      <c r="H101" s="162"/>
      <c r="I101" s="162"/>
      <c r="J101" s="163">
        <f>J258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128</v>
      </c>
      <c r="E102" s="162"/>
      <c r="F102" s="162"/>
      <c r="G102" s="162"/>
      <c r="H102" s="162"/>
      <c r="I102" s="162"/>
      <c r="J102" s="163">
        <f>J281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129</v>
      </c>
      <c r="E103" s="162"/>
      <c r="F103" s="162"/>
      <c r="G103" s="162"/>
      <c r="H103" s="162"/>
      <c r="I103" s="162"/>
      <c r="J103" s="163">
        <f>J305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130</v>
      </c>
      <c r="E104" s="162"/>
      <c r="F104" s="162"/>
      <c r="G104" s="162"/>
      <c r="H104" s="162"/>
      <c r="I104" s="162"/>
      <c r="J104" s="163">
        <f>J319</f>
        <v>0</v>
      </c>
      <c r="K104" s="105"/>
      <c r="L104" s="164"/>
    </row>
    <row r="105" spans="2:12" s="10" customFormat="1" ht="19.9" customHeight="1">
      <c r="B105" s="160"/>
      <c r="C105" s="105"/>
      <c r="D105" s="161" t="s">
        <v>131</v>
      </c>
      <c r="E105" s="162"/>
      <c r="F105" s="162"/>
      <c r="G105" s="162"/>
      <c r="H105" s="162"/>
      <c r="I105" s="162"/>
      <c r="J105" s="163">
        <f>J331</f>
        <v>0</v>
      </c>
      <c r="K105" s="105"/>
      <c r="L105" s="164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132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6.25" customHeight="1">
      <c r="A115" s="35"/>
      <c r="B115" s="36"/>
      <c r="C115" s="37"/>
      <c r="D115" s="37"/>
      <c r="E115" s="330" t="str">
        <f>E7</f>
        <v>Rekonstrukce laboratoří fyziky, biologie a chemie, Komenského 77, Nový Bydžov</v>
      </c>
      <c r="F115" s="331"/>
      <c r="G115" s="331"/>
      <c r="H115" s="331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83" t="str">
        <f>E9</f>
        <v>01 - SO02 - bourací práce</v>
      </c>
      <c r="F117" s="332"/>
      <c r="G117" s="332"/>
      <c r="H117" s="332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F12</f>
        <v>Nový Bydžov</v>
      </c>
      <c r="G119" s="37"/>
      <c r="H119" s="37"/>
      <c r="I119" s="30" t="s">
        <v>22</v>
      </c>
      <c r="J119" s="67" t="str">
        <f>IF(J12="","",J12)</f>
        <v>6. 6. 2022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24</v>
      </c>
      <c r="D121" s="37"/>
      <c r="E121" s="37"/>
      <c r="F121" s="28" t="str">
        <f>E15</f>
        <v>Gymnázium, SOŠ a VOŠ, Nový Bydžov</v>
      </c>
      <c r="G121" s="37"/>
      <c r="H121" s="37"/>
      <c r="I121" s="30" t="s">
        <v>30</v>
      </c>
      <c r="J121" s="33" t="str">
        <f>E21</f>
        <v>IRBOS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28</v>
      </c>
      <c r="D122" s="37"/>
      <c r="E122" s="37"/>
      <c r="F122" s="28" t="str">
        <f>IF(E18="","",E18)</f>
        <v>Vyplň údaj</v>
      </c>
      <c r="G122" s="37"/>
      <c r="H122" s="37"/>
      <c r="I122" s="30" t="s">
        <v>33</v>
      </c>
      <c r="J122" s="33" t="str">
        <f>E24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5"/>
      <c r="B124" s="166"/>
      <c r="C124" s="167" t="s">
        <v>133</v>
      </c>
      <c r="D124" s="168" t="s">
        <v>61</v>
      </c>
      <c r="E124" s="168" t="s">
        <v>57</v>
      </c>
      <c r="F124" s="168" t="s">
        <v>58</v>
      </c>
      <c r="G124" s="168" t="s">
        <v>134</v>
      </c>
      <c r="H124" s="168" t="s">
        <v>135</v>
      </c>
      <c r="I124" s="168" t="s">
        <v>136</v>
      </c>
      <c r="J124" s="168" t="s">
        <v>120</v>
      </c>
      <c r="K124" s="169" t="s">
        <v>137</v>
      </c>
      <c r="L124" s="170"/>
      <c r="M124" s="76" t="s">
        <v>1</v>
      </c>
      <c r="N124" s="77" t="s">
        <v>40</v>
      </c>
      <c r="O124" s="77" t="s">
        <v>138</v>
      </c>
      <c r="P124" s="77" t="s">
        <v>139</v>
      </c>
      <c r="Q124" s="77" t="s">
        <v>140</v>
      </c>
      <c r="R124" s="77" t="s">
        <v>141</v>
      </c>
      <c r="S124" s="77" t="s">
        <v>142</v>
      </c>
      <c r="T124" s="78" t="s">
        <v>143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5"/>
      <c r="B125" s="36"/>
      <c r="C125" s="83" t="s">
        <v>144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P126+P257</f>
        <v>0</v>
      </c>
      <c r="Q125" s="80"/>
      <c r="R125" s="173">
        <f>R126+R257</f>
        <v>0.020424</v>
      </c>
      <c r="S125" s="80"/>
      <c r="T125" s="174">
        <f>T126+T257</f>
        <v>82.07755650000001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122</v>
      </c>
      <c r="BK125" s="175">
        <f>BK126+BK257</f>
        <v>0</v>
      </c>
    </row>
    <row r="126" spans="2:63" s="12" customFormat="1" ht="25.9" customHeight="1">
      <c r="B126" s="176"/>
      <c r="C126" s="177"/>
      <c r="D126" s="178" t="s">
        <v>75</v>
      </c>
      <c r="E126" s="179" t="s">
        <v>145</v>
      </c>
      <c r="F126" s="179" t="s">
        <v>146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P127+P247</f>
        <v>0</v>
      </c>
      <c r="Q126" s="184"/>
      <c r="R126" s="185">
        <f>R127+R247</f>
        <v>0.020424</v>
      </c>
      <c r="S126" s="184"/>
      <c r="T126" s="186">
        <f>T127+T247</f>
        <v>57.88123100000001</v>
      </c>
      <c r="AR126" s="187" t="s">
        <v>84</v>
      </c>
      <c r="AT126" s="188" t="s">
        <v>75</v>
      </c>
      <c r="AU126" s="188" t="s">
        <v>76</v>
      </c>
      <c r="AY126" s="187" t="s">
        <v>147</v>
      </c>
      <c r="BK126" s="189">
        <f>BK127+BK247</f>
        <v>0</v>
      </c>
    </row>
    <row r="127" spans="2:63" s="12" customFormat="1" ht="22.9" customHeight="1">
      <c r="B127" s="176"/>
      <c r="C127" s="177"/>
      <c r="D127" s="178" t="s">
        <v>75</v>
      </c>
      <c r="E127" s="190" t="s">
        <v>148</v>
      </c>
      <c r="F127" s="190" t="s">
        <v>149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SUM(P128:P246)</f>
        <v>0</v>
      </c>
      <c r="Q127" s="184"/>
      <c r="R127" s="185">
        <f>SUM(R128:R246)</f>
        <v>0.020424</v>
      </c>
      <c r="S127" s="184"/>
      <c r="T127" s="186">
        <f>SUM(T128:T246)</f>
        <v>57.88123100000001</v>
      </c>
      <c r="AR127" s="187" t="s">
        <v>84</v>
      </c>
      <c r="AT127" s="188" t="s">
        <v>75</v>
      </c>
      <c r="AU127" s="188" t="s">
        <v>84</v>
      </c>
      <c r="AY127" s="187" t="s">
        <v>147</v>
      </c>
      <c r="BK127" s="189">
        <f>SUM(BK128:BK246)</f>
        <v>0</v>
      </c>
    </row>
    <row r="128" spans="1:65" s="2" customFormat="1" ht="24.2" customHeight="1">
      <c r="A128" s="35"/>
      <c r="B128" s="36"/>
      <c r="C128" s="192" t="s">
        <v>84</v>
      </c>
      <c r="D128" s="192" t="s">
        <v>150</v>
      </c>
      <c r="E128" s="193" t="s">
        <v>151</v>
      </c>
      <c r="F128" s="194" t="s">
        <v>152</v>
      </c>
      <c r="G128" s="195" t="s">
        <v>153</v>
      </c>
      <c r="H128" s="196">
        <v>262</v>
      </c>
      <c r="I128" s="197"/>
      <c r="J128" s="198">
        <f>ROUND(I128*H128,2)</f>
        <v>0</v>
      </c>
      <c r="K128" s="194" t="s">
        <v>154</v>
      </c>
      <c r="L128" s="40"/>
      <c r="M128" s="199" t="s">
        <v>1</v>
      </c>
      <c r="N128" s="200" t="s">
        <v>41</v>
      </c>
      <c r="O128" s="72"/>
      <c r="P128" s="201">
        <f>O128*H128</f>
        <v>0</v>
      </c>
      <c r="Q128" s="201">
        <v>4E-05</v>
      </c>
      <c r="R128" s="201">
        <f>Q128*H128</f>
        <v>0.010480000000000001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155</v>
      </c>
      <c r="AT128" s="203" t="s">
        <v>150</v>
      </c>
      <c r="AU128" s="203" t="s">
        <v>86</v>
      </c>
      <c r="AY128" s="18" t="s">
        <v>147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84</v>
      </c>
      <c r="BK128" s="204">
        <f>ROUND(I128*H128,2)</f>
        <v>0</v>
      </c>
      <c r="BL128" s="18" t="s">
        <v>155</v>
      </c>
      <c r="BM128" s="203" t="s">
        <v>156</v>
      </c>
    </row>
    <row r="129" spans="2:51" s="13" customFormat="1" ht="22.5">
      <c r="B129" s="205"/>
      <c r="C129" s="206"/>
      <c r="D129" s="207" t="s">
        <v>157</v>
      </c>
      <c r="E129" s="208" t="s">
        <v>1</v>
      </c>
      <c r="F129" s="209" t="s">
        <v>158</v>
      </c>
      <c r="G129" s="206"/>
      <c r="H129" s="208" t="s">
        <v>1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157</v>
      </c>
      <c r="AU129" s="215" t="s">
        <v>86</v>
      </c>
      <c r="AV129" s="13" t="s">
        <v>84</v>
      </c>
      <c r="AW129" s="13" t="s">
        <v>32</v>
      </c>
      <c r="AX129" s="13" t="s">
        <v>76</v>
      </c>
      <c r="AY129" s="215" t="s">
        <v>147</v>
      </c>
    </row>
    <row r="130" spans="2:51" s="14" customFormat="1" ht="11.25">
      <c r="B130" s="216"/>
      <c r="C130" s="217"/>
      <c r="D130" s="207" t="s">
        <v>157</v>
      </c>
      <c r="E130" s="218" t="s">
        <v>1</v>
      </c>
      <c r="F130" s="219" t="s">
        <v>159</v>
      </c>
      <c r="G130" s="217"/>
      <c r="H130" s="220">
        <v>262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157</v>
      </c>
      <c r="AU130" s="226" t="s">
        <v>86</v>
      </c>
      <c r="AV130" s="14" t="s">
        <v>86</v>
      </c>
      <c r="AW130" s="14" t="s">
        <v>32</v>
      </c>
      <c r="AX130" s="14" t="s">
        <v>84</v>
      </c>
      <c r="AY130" s="226" t="s">
        <v>147</v>
      </c>
    </row>
    <row r="131" spans="1:65" s="2" customFormat="1" ht="24.2" customHeight="1">
      <c r="A131" s="35"/>
      <c r="B131" s="36"/>
      <c r="C131" s="192" t="s">
        <v>86</v>
      </c>
      <c r="D131" s="192" t="s">
        <v>150</v>
      </c>
      <c r="E131" s="193" t="s">
        <v>160</v>
      </c>
      <c r="F131" s="194" t="s">
        <v>161</v>
      </c>
      <c r="G131" s="195" t="s">
        <v>162</v>
      </c>
      <c r="H131" s="196">
        <v>0.462</v>
      </c>
      <c r="I131" s="197"/>
      <c r="J131" s="198">
        <f>ROUND(I131*H131,2)</f>
        <v>0</v>
      </c>
      <c r="K131" s="194" t="s">
        <v>154</v>
      </c>
      <c r="L131" s="40"/>
      <c r="M131" s="199" t="s">
        <v>1</v>
      </c>
      <c r="N131" s="200" t="s">
        <v>41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1.8</v>
      </c>
      <c r="T131" s="202">
        <f>S131*H131</f>
        <v>0.8316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155</v>
      </c>
      <c r="AT131" s="203" t="s">
        <v>150</v>
      </c>
      <c r="AU131" s="203" t="s">
        <v>86</v>
      </c>
      <c r="AY131" s="18" t="s">
        <v>147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84</v>
      </c>
      <c r="BK131" s="204">
        <f>ROUND(I131*H131,2)</f>
        <v>0</v>
      </c>
      <c r="BL131" s="18" t="s">
        <v>155</v>
      </c>
      <c r="BM131" s="203" t="s">
        <v>163</v>
      </c>
    </row>
    <row r="132" spans="2:51" s="13" customFormat="1" ht="11.25">
      <c r="B132" s="205"/>
      <c r="C132" s="206"/>
      <c r="D132" s="207" t="s">
        <v>157</v>
      </c>
      <c r="E132" s="208" t="s">
        <v>1</v>
      </c>
      <c r="F132" s="209" t="s">
        <v>164</v>
      </c>
      <c r="G132" s="206"/>
      <c r="H132" s="208" t="s">
        <v>1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157</v>
      </c>
      <c r="AU132" s="215" t="s">
        <v>86</v>
      </c>
      <c r="AV132" s="13" t="s">
        <v>84</v>
      </c>
      <c r="AW132" s="13" t="s">
        <v>32</v>
      </c>
      <c r="AX132" s="13" t="s">
        <v>76</v>
      </c>
      <c r="AY132" s="215" t="s">
        <v>147</v>
      </c>
    </row>
    <row r="133" spans="2:51" s="13" customFormat="1" ht="11.25">
      <c r="B133" s="205"/>
      <c r="C133" s="206"/>
      <c r="D133" s="207" t="s">
        <v>157</v>
      </c>
      <c r="E133" s="208" t="s">
        <v>1</v>
      </c>
      <c r="F133" s="209" t="s">
        <v>165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157</v>
      </c>
      <c r="AU133" s="215" t="s">
        <v>86</v>
      </c>
      <c r="AV133" s="13" t="s">
        <v>84</v>
      </c>
      <c r="AW133" s="13" t="s">
        <v>32</v>
      </c>
      <c r="AX133" s="13" t="s">
        <v>76</v>
      </c>
      <c r="AY133" s="215" t="s">
        <v>147</v>
      </c>
    </row>
    <row r="134" spans="2:51" s="14" customFormat="1" ht="11.25">
      <c r="B134" s="216"/>
      <c r="C134" s="217"/>
      <c r="D134" s="207" t="s">
        <v>157</v>
      </c>
      <c r="E134" s="218" t="s">
        <v>1</v>
      </c>
      <c r="F134" s="219" t="s">
        <v>166</v>
      </c>
      <c r="G134" s="217"/>
      <c r="H134" s="220">
        <v>0.15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157</v>
      </c>
      <c r="AU134" s="226" t="s">
        <v>86</v>
      </c>
      <c r="AV134" s="14" t="s">
        <v>86</v>
      </c>
      <c r="AW134" s="14" t="s">
        <v>32</v>
      </c>
      <c r="AX134" s="14" t="s">
        <v>76</v>
      </c>
      <c r="AY134" s="226" t="s">
        <v>147</v>
      </c>
    </row>
    <row r="135" spans="2:51" s="14" customFormat="1" ht="11.25">
      <c r="B135" s="216"/>
      <c r="C135" s="217"/>
      <c r="D135" s="207" t="s">
        <v>157</v>
      </c>
      <c r="E135" s="218" t="s">
        <v>1</v>
      </c>
      <c r="F135" s="219" t="s">
        <v>167</v>
      </c>
      <c r="G135" s="217"/>
      <c r="H135" s="220">
        <v>0.12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157</v>
      </c>
      <c r="AU135" s="226" t="s">
        <v>86</v>
      </c>
      <c r="AV135" s="14" t="s">
        <v>86</v>
      </c>
      <c r="AW135" s="14" t="s">
        <v>32</v>
      </c>
      <c r="AX135" s="14" t="s">
        <v>76</v>
      </c>
      <c r="AY135" s="226" t="s">
        <v>147</v>
      </c>
    </row>
    <row r="136" spans="2:51" s="14" customFormat="1" ht="11.25">
      <c r="B136" s="216"/>
      <c r="C136" s="217"/>
      <c r="D136" s="207" t="s">
        <v>157</v>
      </c>
      <c r="E136" s="218" t="s">
        <v>1</v>
      </c>
      <c r="F136" s="219" t="s">
        <v>168</v>
      </c>
      <c r="G136" s="217"/>
      <c r="H136" s="220">
        <v>0.192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157</v>
      </c>
      <c r="AU136" s="226" t="s">
        <v>86</v>
      </c>
      <c r="AV136" s="14" t="s">
        <v>86</v>
      </c>
      <c r="AW136" s="14" t="s">
        <v>32</v>
      </c>
      <c r="AX136" s="14" t="s">
        <v>76</v>
      </c>
      <c r="AY136" s="226" t="s">
        <v>147</v>
      </c>
    </row>
    <row r="137" spans="2:51" s="15" customFormat="1" ht="11.25">
      <c r="B137" s="227"/>
      <c r="C137" s="228"/>
      <c r="D137" s="207" t="s">
        <v>157</v>
      </c>
      <c r="E137" s="229" t="s">
        <v>1</v>
      </c>
      <c r="F137" s="230" t="s">
        <v>169</v>
      </c>
      <c r="G137" s="228"/>
      <c r="H137" s="231">
        <v>0.462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157</v>
      </c>
      <c r="AU137" s="237" t="s">
        <v>86</v>
      </c>
      <c r="AV137" s="15" t="s">
        <v>155</v>
      </c>
      <c r="AW137" s="15" t="s">
        <v>32</v>
      </c>
      <c r="AX137" s="15" t="s">
        <v>84</v>
      </c>
      <c r="AY137" s="237" t="s">
        <v>147</v>
      </c>
    </row>
    <row r="138" spans="1:65" s="2" customFormat="1" ht="24.2" customHeight="1">
      <c r="A138" s="35"/>
      <c r="B138" s="36"/>
      <c r="C138" s="192" t="s">
        <v>170</v>
      </c>
      <c r="D138" s="192" t="s">
        <v>150</v>
      </c>
      <c r="E138" s="193" t="s">
        <v>171</v>
      </c>
      <c r="F138" s="194" t="s">
        <v>172</v>
      </c>
      <c r="G138" s="195" t="s">
        <v>162</v>
      </c>
      <c r="H138" s="196">
        <v>13.099</v>
      </c>
      <c r="I138" s="197"/>
      <c r="J138" s="198">
        <f>ROUND(I138*H138,2)</f>
        <v>0</v>
      </c>
      <c r="K138" s="194" t="s">
        <v>154</v>
      </c>
      <c r="L138" s="40"/>
      <c r="M138" s="199" t="s">
        <v>1</v>
      </c>
      <c r="N138" s="200" t="s">
        <v>41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2.2</v>
      </c>
      <c r="T138" s="202">
        <f>S138*H138</f>
        <v>28.817800000000002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86</v>
      </c>
      <c r="AY138" s="18" t="s">
        <v>147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84</v>
      </c>
      <c r="BK138" s="204">
        <f>ROUND(I138*H138,2)</f>
        <v>0</v>
      </c>
      <c r="BL138" s="18" t="s">
        <v>155</v>
      </c>
      <c r="BM138" s="203" t="s">
        <v>173</v>
      </c>
    </row>
    <row r="139" spans="2:51" s="13" customFormat="1" ht="11.25">
      <c r="B139" s="205"/>
      <c r="C139" s="206"/>
      <c r="D139" s="207" t="s">
        <v>157</v>
      </c>
      <c r="E139" s="208" t="s">
        <v>1</v>
      </c>
      <c r="F139" s="209" t="s">
        <v>174</v>
      </c>
      <c r="G139" s="206"/>
      <c r="H139" s="208" t="s">
        <v>1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157</v>
      </c>
      <c r="AU139" s="215" t="s">
        <v>86</v>
      </c>
      <c r="AV139" s="13" t="s">
        <v>84</v>
      </c>
      <c r="AW139" s="13" t="s">
        <v>32</v>
      </c>
      <c r="AX139" s="13" t="s">
        <v>76</v>
      </c>
      <c r="AY139" s="215" t="s">
        <v>147</v>
      </c>
    </row>
    <row r="140" spans="2:51" s="13" customFormat="1" ht="11.25">
      <c r="B140" s="205"/>
      <c r="C140" s="206"/>
      <c r="D140" s="207" t="s">
        <v>157</v>
      </c>
      <c r="E140" s="208" t="s">
        <v>1</v>
      </c>
      <c r="F140" s="209" t="s">
        <v>175</v>
      </c>
      <c r="G140" s="206"/>
      <c r="H140" s="208" t="s">
        <v>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157</v>
      </c>
      <c r="AU140" s="215" t="s">
        <v>86</v>
      </c>
      <c r="AV140" s="13" t="s">
        <v>84</v>
      </c>
      <c r="AW140" s="13" t="s">
        <v>32</v>
      </c>
      <c r="AX140" s="13" t="s">
        <v>76</v>
      </c>
      <c r="AY140" s="215" t="s">
        <v>147</v>
      </c>
    </row>
    <row r="141" spans="2:51" s="13" customFormat="1" ht="11.25">
      <c r="B141" s="205"/>
      <c r="C141" s="206"/>
      <c r="D141" s="207" t="s">
        <v>157</v>
      </c>
      <c r="E141" s="208" t="s">
        <v>1</v>
      </c>
      <c r="F141" s="209" t="s">
        <v>176</v>
      </c>
      <c r="G141" s="206"/>
      <c r="H141" s="208" t="s">
        <v>1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157</v>
      </c>
      <c r="AU141" s="215" t="s">
        <v>86</v>
      </c>
      <c r="AV141" s="13" t="s">
        <v>84</v>
      </c>
      <c r="AW141" s="13" t="s">
        <v>32</v>
      </c>
      <c r="AX141" s="13" t="s">
        <v>76</v>
      </c>
      <c r="AY141" s="215" t="s">
        <v>147</v>
      </c>
    </row>
    <row r="142" spans="2:51" s="14" customFormat="1" ht="11.25">
      <c r="B142" s="216"/>
      <c r="C142" s="217"/>
      <c r="D142" s="207" t="s">
        <v>157</v>
      </c>
      <c r="E142" s="218" t="s">
        <v>1</v>
      </c>
      <c r="F142" s="219" t="s">
        <v>177</v>
      </c>
      <c r="G142" s="217"/>
      <c r="H142" s="220">
        <v>65.52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157</v>
      </c>
      <c r="AU142" s="226" t="s">
        <v>86</v>
      </c>
      <c r="AV142" s="14" t="s">
        <v>86</v>
      </c>
      <c r="AW142" s="14" t="s">
        <v>32</v>
      </c>
      <c r="AX142" s="14" t="s">
        <v>76</v>
      </c>
      <c r="AY142" s="226" t="s">
        <v>147</v>
      </c>
    </row>
    <row r="143" spans="2:51" s="13" customFormat="1" ht="11.25">
      <c r="B143" s="205"/>
      <c r="C143" s="206"/>
      <c r="D143" s="207" t="s">
        <v>157</v>
      </c>
      <c r="E143" s="208" t="s">
        <v>1</v>
      </c>
      <c r="F143" s="209" t="s">
        <v>178</v>
      </c>
      <c r="G143" s="206"/>
      <c r="H143" s="208" t="s">
        <v>1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157</v>
      </c>
      <c r="AU143" s="215" t="s">
        <v>86</v>
      </c>
      <c r="AV143" s="13" t="s">
        <v>84</v>
      </c>
      <c r="AW143" s="13" t="s">
        <v>32</v>
      </c>
      <c r="AX143" s="13" t="s">
        <v>76</v>
      </c>
      <c r="AY143" s="215" t="s">
        <v>147</v>
      </c>
    </row>
    <row r="144" spans="2:51" s="14" customFormat="1" ht="11.25">
      <c r="B144" s="216"/>
      <c r="C144" s="217"/>
      <c r="D144" s="207" t="s">
        <v>157</v>
      </c>
      <c r="E144" s="218" t="s">
        <v>1</v>
      </c>
      <c r="F144" s="219" t="s">
        <v>179</v>
      </c>
      <c r="G144" s="217"/>
      <c r="H144" s="220">
        <v>38.22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157</v>
      </c>
      <c r="AU144" s="226" t="s">
        <v>86</v>
      </c>
      <c r="AV144" s="14" t="s">
        <v>86</v>
      </c>
      <c r="AW144" s="14" t="s">
        <v>32</v>
      </c>
      <c r="AX144" s="14" t="s">
        <v>76</v>
      </c>
      <c r="AY144" s="226" t="s">
        <v>147</v>
      </c>
    </row>
    <row r="145" spans="2:51" s="13" customFormat="1" ht="11.25">
      <c r="B145" s="205"/>
      <c r="C145" s="206"/>
      <c r="D145" s="207" t="s">
        <v>157</v>
      </c>
      <c r="E145" s="208" t="s">
        <v>1</v>
      </c>
      <c r="F145" s="209" t="s">
        <v>180</v>
      </c>
      <c r="G145" s="206"/>
      <c r="H145" s="208" t="s">
        <v>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157</v>
      </c>
      <c r="AU145" s="215" t="s">
        <v>86</v>
      </c>
      <c r="AV145" s="13" t="s">
        <v>84</v>
      </c>
      <c r="AW145" s="13" t="s">
        <v>32</v>
      </c>
      <c r="AX145" s="13" t="s">
        <v>76</v>
      </c>
      <c r="AY145" s="215" t="s">
        <v>147</v>
      </c>
    </row>
    <row r="146" spans="2:51" s="14" customFormat="1" ht="11.25">
      <c r="B146" s="216"/>
      <c r="C146" s="217"/>
      <c r="D146" s="207" t="s">
        <v>157</v>
      </c>
      <c r="E146" s="218" t="s">
        <v>1</v>
      </c>
      <c r="F146" s="219" t="s">
        <v>181</v>
      </c>
      <c r="G146" s="217"/>
      <c r="H146" s="220">
        <v>24.96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157</v>
      </c>
      <c r="AU146" s="226" t="s">
        <v>86</v>
      </c>
      <c r="AV146" s="14" t="s">
        <v>86</v>
      </c>
      <c r="AW146" s="14" t="s">
        <v>32</v>
      </c>
      <c r="AX146" s="14" t="s">
        <v>76</v>
      </c>
      <c r="AY146" s="226" t="s">
        <v>147</v>
      </c>
    </row>
    <row r="147" spans="2:51" s="16" customFormat="1" ht="11.25">
      <c r="B147" s="238"/>
      <c r="C147" s="239"/>
      <c r="D147" s="207" t="s">
        <v>157</v>
      </c>
      <c r="E147" s="240" t="s">
        <v>1</v>
      </c>
      <c r="F147" s="241" t="s">
        <v>182</v>
      </c>
      <c r="G147" s="239"/>
      <c r="H147" s="242">
        <v>128.7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157</v>
      </c>
      <c r="AU147" s="248" t="s">
        <v>86</v>
      </c>
      <c r="AV147" s="16" t="s">
        <v>170</v>
      </c>
      <c r="AW147" s="16" t="s">
        <v>32</v>
      </c>
      <c r="AX147" s="16" t="s">
        <v>76</v>
      </c>
      <c r="AY147" s="248" t="s">
        <v>147</v>
      </c>
    </row>
    <row r="148" spans="2:51" s="13" customFormat="1" ht="11.25">
      <c r="B148" s="205"/>
      <c r="C148" s="206"/>
      <c r="D148" s="207" t="s">
        <v>157</v>
      </c>
      <c r="E148" s="208" t="s">
        <v>1</v>
      </c>
      <c r="F148" s="209" t="s">
        <v>175</v>
      </c>
      <c r="G148" s="206"/>
      <c r="H148" s="208" t="s">
        <v>1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157</v>
      </c>
      <c r="AU148" s="215" t="s">
        <v>86</v>
      </c>
      <c r="AV148" s="13" t="s">
        <v>84</v>
      </c>
      <c r="AW148" s="13" t="s">
        <v>32</v>
      </c>
      <c r="AX148" s="13" t="s">
        <v>76</v>
      </c>
      <c r="AY148" s="215" t="s">
        <v>147</v>
      </c>
    </row>
    <row r="149" spans="2:51" s="13" customFormat="1" ht="11.25">
      <c r="B149" s="205"/>
      <c r="C149" s="206"/>
      <c r="D149" s="207" t="s">
        <v>157</v>
      </c>
      <c r="E149" s="208" t="s">
        <v>1</v>
      </c>
      <c r="F149" s="209" t="s">
        <v>183</v>
      </c>
      <c r="G149" s="206"/>
      <c r="H149" s="208" t="s">
        <v>1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157</v>
      </c>
      <c r="AU149" s="215" t="s">
        <v>86</v>
      </c>
      <c r="AV149" s="13" t="s">
        <v>84</v>
      </c>
      <c r="AW149" s="13" t="s">
        <v>32</v>
      </c>
      <c r="AX149" s="13" t="s">
        <v>76</v>
      </c>
      <c r="AY149" s="215" t="s">
        <v>147</v>
      </c>
    </row>
    <row r="150" spans="2:51" s="14" customFormat="1" ht="11.25">
      <c r="B150" s="216"/>
      <c r="C150" s="217"/>
      <c r="D150" s="207" t="s">
        <v>157</v>
      </c>
      <c r="E150" s="218" t="s">
        <v>1</v>
      </c>
      <c r="F150" s="219" t="s">
        <v>184</v>
      </c>
      <c r="G150" s="217"/>
      <c r="H150" s="220">
        <v>55.77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157</v>
      </c>
      <c r="AU150" s="226" t="s">
        <v>86</v>
      </c>
      <c r="AV150" s="14" t="s">
        <v>86</v>
      </c>
      <c r="AW150" s="14" t="s">
        <v>32</v>
      </c>
      <c r="AX150" s="14" t="s">
        <v>76</v>
      </c>
      <c r="AY150" s="226" t="s">
        <v>147</v>
      </c>
    </row>
    <row r="151" spans="2:51" s="16" customFormat="1" ht="11.25">
      <c r="B151" s="238"/>
      <c r="C151" s="239"/>
      <c r="D151" s="207" t="s">
        <v>157</v>
      </c>
      <c r="E151" s="240" t="s">
        <v>1</v>
      </c>
      <c r="F151" s="241" t="s">
        <v>182</v>
      </c>
      <c r="G151" s="239"/>
      <c r="H151" s="242">
        <v>55.77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157</v>
      </c>
      <c r="AU151" s="248" t="s">
        <v>86</v>
      </c>
      <c r="AV151" s="16" t="s">
        <v>170</v>
      </c>
      <c r="AW151" s="16" t="s">
        <v>32</v>
      </c>
      <c r="AX151" s="16" t="s">
        <v>76</v>
      </c>
      <c r="AY151" s="248" t="s">
        <v>147</v>
      </c>
    </row>
    <row r="152" spans="2:51" s="13" customFormat="1" ht="11.25">
      <c r="B152" s="205"/>
      <c r="C152" s="206"/>
      <c r="D152" s="207" t="s">
        <v>157</v>
      </c>
      <c r="E152" s="208" t="s">
        <v>1</v>
      </c>
      <c r="F152" s="209" t="s">
        <v>185</v>
      </c>
      <c r="G152" s="206"/>
      <c r="H152" s="208" t="s">
        <v>1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157</v>
      </c>
      <c r="AU152" s="215" t="s">
        <v>86</v>
      </c>
      <c r="AV152" s="13" t="s">
        <v>84</v>
      </c>
      <c r="AW152" s="13" t="s">
        <v>32</v>
      </c>
      <c r="AX152" s="13" t="s">
        <v>76</v>
      </c>
      <c r="AY152" s="215" t="s">
        <v>147</v>
      </c>
    </row>
    <row r="153" spans="2:51" s="13" customFormat="1" ht="11.25">
      <c r="B153" s="205"/>
      <c r="C153" s="206"/>
      <c r="D153" s="207" t="s">
        <v>157</v>
      </c>
      <c r="E153" s="208" t="s">
        <v>1</v>
      </c>
      <c r="F153" s="209" t="s">
        <v>186</v>
      </c>
      <c r="G153" s="206"/>
      <c r="H153" s="208" t="s">
        <v>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157</v>
      </c>
      <c r="AU153" s="215" t="s">
        <v>86</v>
      </c>
      <c r="AV153" s="13" t="s">
        <v>84</v>
      </c>
      <c r="AW153" s="13" t="s">
        <v>32</v>
      </c>
      <c r="AX153" s="13" t="s">
        <v>76</v>
      </c>
      <c r="AY153" s="215" t="s">
        <v>147</v>
      </c>
    </row>
    <row r="154" spans="2:51" s="14" customFormat="1" ht="11.25">
      <c r="B154" s="216"/>
      <c r="C154" s="217"/>
      <c r="D154" s="207" t="s">
        <v>157</v>
      </c>
      <c r="E154" s="218" t="s">
        <v>1</v>
      </c>
      <c r="F154" s="219" t="s">
        <v>187</v>
      </c>
      <c r="G154" s="217"/>
      <c r="H154" s="220">
        <v>20.2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157</v>
      </c>
      <c r="AU154" s="226" t="s">
        <v>86</v>
      </c>
      <c r="AV154" s="14" t="s">
        <v>86</v>
      </c>
      <c r="AW154" s="14" t="s">
        <v>32</v>
      </c>
      <c r="AX154" s="14" t="s">
        <v>76</v>
      </c>
      <c r="AY154" s="226" t="s">
        <v>147</v>
      </c>
    </row>
    <row r="155" spans="2:51" s="13" customFormat="1" ht="11.25">
      <c r="B155" s="205"/>
      <c r="C155" s="206"/>
      <c r="D155" s="207" t="s">
        <v>157</v>
      </c>
      <c r="E155" s="208" t="s">
        <v>1</v>
      </c>
      <c r="F155" s="209" t="s">
        <v>188</v>
      </c>
      <c r="G155" s="206"/>
      <c r="H155" s="208" t="s">
        <v>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157</v>
      </c>
      <c r="AU155" s="215" t="s">
        <v>86</v>
      </c>
      <c r="AV155" s="13" t="s">
        <v>84</v>
      </c>
      <c r="AW155" s="13" t="s">
        <v>32</v>
      </c>
      <c r="AX155" s="13" t="s">
        <v>76</v>
      </c>
      <c r="AY155" s="215" t="s">
        <v>147</v>
      </c>
    </row>
    <row r="156" spans="2:51" s="14" customFormat="1" ht="11.25">
      <c r="B156" s="216"/>
      <c r="C156" s="217"/>
      <c r="D156" s="207" t="s">
        <v>157</v>
      </c>
      <c r="E156" s="218" t="s">
        <v>1</v>
      </c>
      <c r="F156" s="219" t="s">
        <v>189</v>
      </c>
      <c r="G156" s="217"/>
      <c r="H156" s="220">
        <v>57.3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157</v>
      </c>
      <c r="AU156" s="226" t="s">
        <v>86</v>
      </c>
      <c r="AV156" s="14" t="s">
        <v>86</v>
      </c>
      <c r="AW156" s="14" t="s">
        <v>32</v>
      </c>
      <c r="AX156" s="14" t="s">
        <v>76</v>
      </c>
      <c r="AY156" s="226" t="s">
        <v>147</v>
      </c>
    </row>
    <row r="157" spans="2:51" s="16" customFormat="1" ht="11.25">
      <c r="B157" s="238"/>
      <c r="C157" s="239"/>
      <c r="D157" s="207" t="s">
        <v>157</v>
      </c>
      <c r="E157" s="240" t="s">
        <v>1</v>
      </c>
      <c r="F157" s="241" t="s">
        <v>182</v>
      </c>
      <c r="G157" s="239"/>
      <c r="H157" s="242">
        <v>77.5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157</v>
      </c>
      <c r="AU157" s="248" t="s">
        <v>86</v>
      </c>
      <c r="AV157" s="16" t="s">
        <v>170</v>
      </c>
      <c r="AW157" s="16" t="s">
        <v>32</v>
      </c>
      <c r="AX157" s="16" t="s">
        <v>76</v>
      </c>
      <c r="AY157" s="248" t="s">
        <v>147</v>
      </c>
    </row>
    <row r="158" spans="2:51" s="15" customFormat="1" ht="11.25">
      <c r="B158" s="227"/>
      <c r="C158" s="228"/>
      <c r="D158" s="207" t="s">
        <v>157</v>
      </c>
      <c r="E158" s="229" t="s">
        <v>1</v>
      </c>
      <c r="F158" s="230" t="s">
        <v>169</v>
      </c>
      <c r="G158" s="228"/>
      <c r="H158" s="231">
        <v>261.97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157</v>
      </c>
      <c r="AU158" s="237" t="s">
        <v>86</v>
      </c>
      <c r="AV158" s="15" t="s">
        <v>155</v>
      </c>
      <c r="AW158" s="15" t="s">
        <v>32</v>
      </c>
      <c r="AX158" s="15" t="s">
        <v>76</v>
      </c>
      <c r="AY158" s="237" t="s">
        <v>147</v>
      </c>
    </row>
    <row r="159" spans="2:51" s="14" customFormat="1" ht="11.25">
      <c r="B159" s="216"/>
      <c r="C159" s="217"/>
      <c r="D159" s="207" t="s">
        <v>157</v>
      </c>
      <c r="E159" s="218" t="s">
        <v>1</v>
      </c>
      <c r="F159" s="219" t="s">
        <v>190</v>
      </c>
      <c r="G159" s="217"/>
      <c r="H159" s="220">
        <v>13.099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157</v>
      </c>
      <c r="AU159" s="226" t="s">
        <v>86</v>
      </c>
      <c r="AV159" s="14" t="s">
        <v>86</v>
      </c>
      <c r="AW159" s="14" t="s">
        <v>32</v>
      </c>
      <c r="AX159" s="14" t="s">
        <v>76</v>
      </c>
      <c r="AY159" s="226" t="s">
        <v>147</v>
      </c>
    </row>
    <row r="160" spans="2:51" s="15" customFormat="1" ht="11.25">
      <c r="B160" s="227"/>
      <c r="C160" s="228"/>
      <c r="D160" s="207" t="s">
        <v>157</v>
      </c>
      <c r="E160" s="229" t="s">
        <v>1</v>
      </c>
      <c r="F160" s="230" t="s">
        <v>169</v>
      </c>
      <c r="G160" s="228"/>
      <c r="H160" s="231">
        <v>13.099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157</v>
      </c>
      <c r="AU160" s="237" t="s">
        <v>86</v>
      </c>
      <c r="AV160" s="15" t="s">
        <v>155</v>
      </c>
      <c r="AW160" s="15" t="s">
        <v>32</v>
      </c>
      <c r="AX160" s="15" t="s">
        <v>84</v>
      </c>
      <c r="AY160" s="237" t="s">
        <v>147</v>
      </c>
    </row>
    <row r="161" spans="1:65" s="2" customFormat="1" ht="21.75" customHeight="1">
      <c r="A161" s="35"/>
      <c r="B161" s="36"/>
      <c r="C161" s="192" t="s">
        <v>155</v>
      </c>
      <c r="D161" s="192" t="s">
        <v>150</v>
      </c>
      <c r="E161" s="193" t="s">
        <v>191</v>
      </c>
      <c r="F161" s="194" t="s">
        <v>192</v>
      </c>
      <c r="G161" s="195" t="s">
        <v>153</v>
      </c>
      <c r="H161" s="196">
        <v>19.897</v>
      </c>
      <c r="I161" s="197"/>
      <c r="J161" s="198">
        <f>ROUND(I161*H161,2)</f>
        <v>0</v>
      </c>
      <c r="K161" s="194" t="s">
        <v>154</v>
      </c>
      <c r="L161" s="40"/>
      <c r="M161" s="199" t="s">
        <v>1</v>
      </c>
      <c r="N161" s="200" t="s">
        <v>41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0.063</v>
      </c>
      <c r="T161" s="202">
        <f>S161*H161</f>
        <v>1.2535109999999998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155</v>
      </c>
      <c r="AT161" s="203" t="s">
        <v>150</v>
      </c>
      <c r="AU161" s="203" t="s">
        <v>86</v>
      </c>
      <c r="AY161" s="18" t="s">
        <v>147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84</v>
      </c>
      <c r="BK161" s="204">
        <f>ROUND(I161*H161,2)</f>
        <v>0</v>
      </c>
      <c r="BL161" s="18" t="s">
        <v>155</v>
      </c>
      <c r="BM161" s="203" t="s">
        <v>193</v>
      </c>
    </row>
    <row r="162" spans="2:51" s="13" customFormat="1" ht="11.25">
      <c r="B162" s="205"/>
      <c r="C162" s="206"/>
      <c r="D162" s="207" t="s">
        <v>157</v>
      </c>
      <c r="E162" s="208" t="s">
        <v>1</v>
      </c>
      <c r="F162" s="209" t="s">
        <v>174</v>
      </c>
      <c r="G162" s="206"/>
      <c r="H162" s="208" t="s">
        <v>1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157</v>
      </c>
      <c r="AU162" s="215" t="s">
        <v>86</v>
      </c>
      <c r="AV162" s="13" t="s">
        <v>84</v>
      </c>
      <c r="AW162" s="13" t="s">
        <v>32</v>
      </c>
      <c r="AX162" s="13" t="s">
        <v>76</v>
      </c>
      <c r="AY162" s="215" t="s">
        <v>147</v>
      </c>
    </row>
    <row r="163" spans="2:51" s="13" customFormat="1" ht="11.25">
      <c r="B163" s="205"/>
      <c r="C163" s="206"/>
      <c r="D163" s="207" t="s">
        <v>157</v>
      </c>
      <c r="E163" s="208" t="s">
        <v>1</v>
      </c>
      <c r="F163" s="209" t="s">
        <v>175</v>
      </c>
      <c r="G163" s="206"/>
      <c r="H163" s="208" t="s">
        <v>1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157</v>
      </c>
      <c r="AU163" s="215" t="s">
        <v>86</v>
      </c>
      <c r="AV163" s="13" t="s">
        <v>84</v>
      </c>
      <c r="AW163" s="13" t="s">
        <v>32</v>
      </c>
      <c r="AX163" s="13" t="s">
        <v>76</v>
      </c>
      <c r="AY163" s="215" t="s">
        <v>147</v>
      </c>
    </row>
    <row r="164" spans="2:51" s="14" customFormat="1" ht="11.25">
      <c r="B164" s="216"/>
      <c r="C164" s="217"/>
      <c r="D164" s="207" t="s">
        <v>157</v>
      </c>
      <c r="E164" s="218" t="s">
        <v>1</v>
      </c>
      <c r="F164" s="219" t="s">
        <v>194</v>
      </c>
      <c r="G164" s="217"/>
      <c r="H164" s="220">
        <v>1.773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157</v>
      </c>
      <c r="AU164" s="226" t="s">
        <v>86</v>
      </c>
      <c r="AV164" s="14" t="s">
        <v>86</v>
      </c>
      <c r="AW164" s="14" t="s">
        <v>32</v>
      </c>
      <c r="AX164" s="14" t="s">
        <v>76</v>
      </c>
      <c r="AY164" s="226" t="s">
        <v>147</v>
      </c>
    </row>
    <row r="165" spans="2:51" s="14" customFormat="1" ht="11.25">
      <c r="B165" s="216"/>
      <c r="C165" s="217"/>
      <c r="D165" s="207" t="s">
        <v>157</v>
      </c>
      <c r="E165" s="218" t="s">
        <v>1</v>
      </c>
      <c r="F165" s="219" t="s">
        <v>195</v>
      </c>
      <c r="G165" s="217"/>
      <c r="H165" s="220">
        <v>1.576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157</v>
      </c>
      <c r="AU165" s="226" t="s">
        <v>86</v>
      </c>
      <c r="AV165" s="14" t="s">
        <v>86</v>
      </c>
      <c r="AW165" s="14" t="s">
        <v>32</v>
      </c>
      <c r="AX165" s="14" t="s">
        <v>76</v>
      </c>
      <c r="AY165" s="226" t="s">
        <v>147</v>
      </c>
    </row>
    <row r="166" spans="2:51" s="14" customFormat="1" ht="11.25">
      <c r="B166" s="216"/>
      <c r="C166" s="217"/>
      <c r="D166" s="207" t="s">
        <v>157</v>
      </c>
      <c r="E166" s="218" t="s">
        <v>1</v>
      </c>
      <c r="F166" s="219" t="s">
        <v>194</v>
      </c>
      <c r="G166" s="217"/>
      <c r="H166" s="220">
        <v>1.773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157</v>
      </c>
      <c r="AU166" s="226" t="s">
        <v>86</v>
      </c>
      <c r="AV166" s="14" t="s">
        <v>86</v>
      </c>
      <c r="AW166" s="14" t="s">
        <v>32</v>
      </c>
      <c r="AX166" s="14" t="s">
        <v>76</v>
      </c>
      <c r="AY166" s="226" t="s">
        <v>147</v>
      </c>
    </row>
    <row r="167" spans="2:51" s="14" customFormat="1" ht="11.25">
      <c r="B167" s="216"/>
      <c r="C167" s="217"/>
      <c r="D167" s="207" t="s">
        <v>157</v>
      </c>
      <c r="E167" s="218" t="s">
        <v>1</v>
      </c>
      <c r="F167" s="219" t="s">
        <v>195</v>
      </c>
      <c r="G167" s="217"/>
      <c r="H167" s="220">
        <v>1.576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157</v>
      </c>
      <c r="AU167" s="226" t="s">
        <v>86</v>
      </c>
      <c r="AV167" s="14" t="s">
        <v>86</v>
      </c>
      <c r="AW167" s="14" t="s">
        <v>32</v>
      </c>
      <c r="AX167" s="14" t="s">
        <v>76</v>
      </c>
      <c r="AY167" s="226" t="s">
        <v>147</v>
      </c>
    </row>
    <row r="168" spans="2:51" s="14" customFormat="1" ht="11.25">
      <c r="B168" s="216"/>
      <c r="C168" s="217"/>
      <c r="D168" s="207" t="s">
        <v>157</v>
      </c>
      <c r="E168" s="218" t="s">
        <v>1</v>
      </c>
      <c r="F168" s="219" t="s">
        <v>194</v>
      </c>
      <c r="G168" s="217"/>
      <c r="H168" s="220">
        <v>1.773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157</v>
      </c>
      <c r="AU168" s="226" t="s">
        <v>86</v>
      </c>
      <c r="AV168" s="14" t="s">
        <v>86</v>
      </c>
      <c r="AW168" s="14" t="s">
        <v>32</v>
      </c>
      <c r="AX168" s="14" t="s">
        <v>76</v>
      </c>
      <c r="AY168" s="226" t="s">
        <v>147</v>
      </c>
    </row>
    <row r="169" spans="2:51" s="14" customFormat="1" ht="11.25">
      <c r="B169" s="216"/>
      <c r="C169" s="217"/>
      <c r="D169" s="207" t="s">
        <v>157</v>
      </c>
      <c r="E169" s="218" t="s">
        <v>1</v>
      </c>
      <c r="F169" s="219" t="s">
        <v>195</v>
      </c>
      <c r="G169" s="217"/>
      <c r="H169" s="220">
        <v>1.576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157</v>
      </c>
      <c r="AU169" s="226" t="s">
        <v>86</v>
      </c>
      <c r="AV169" s="14" t="s">
        <v>86</v>
      </c>
      <c r="AW169" s="14" t="s">
        <v>32</v>
      </c>
      <c r="AX169" s="14" t="s">
        <v>76</v>
      </c>
      <c r="AY169" s="226" t="s">
        <v>147</v>
      </c>
    </row>
    <row r="170" spans="2:51" s="14" customFormat="1" ht="11.25">
      <c r="B170" s="216"/>
      <c r="C170" s="217"/>
      <c r="D170" s="207" t="s">
        <v>157</v>
      </c>
      <c r="E170" s="218" t="s">
        <v>1</v>
      </c>
      <c r="F170" s="219" t="s">
        <v>196</v>
      </c>
      <c r="G170" s="217"/>
      <c r="H170" s="220">
        <v>3.152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157</v>
      </c>
      <c r="AU170" s="226" t="s">
        <v>86</v>
      </c>
      <c r="AV170" s="14" t="s">
        <v>86</v>
      </c>
      <c r="AW170" s="14" t="s">
        <v>32</v>
      </c>
      <c r="AX170" s="14" t="s">
        <v>76</v>
      </c>
      <c r="AY170" s="226" t="s">
        <v>147</v>
      </c>
    </row>
    <row r="171" spans="2:51" s="14" customFormat="1" ht="11.25">
      <c r="B171" s="216"/>
      <c r="C171" s="217"/>
      <c r="D171" s="207" t="s">
        <v>157</v>
      </c>
      <c r="E171" s="218" t="s">
        <v>1</v>
      </c>
      <c r="F171" s="219" t="s">
        <v>195</v>
      </c>
      <c r="G171" s="217"/>
      <c r="H171" s="220">
        <v>1.576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157</v>
      </c>
      <c r="AU171" s="226" t="s">
        <v>86</v>
      </c>
      <c r="AV171" s="14" t="s">
        <v>86</v>
      </c>
      <c r="AW171" s="14" t="s">
        <v>32</v>
      </c>
      <c r="AX171" s="14" t="s">
        <v>76</v>
      </c>
      <c r="AY171" s="226" t="s">
        <v>147</v>
      </c>
    </row>
    <row r="172" spans="2:51" s="16" customFormat="1" ht="11.25">
      <c r="B172" s="238"/>
      <c r="C172" s="239"/>
      <c r="D172" s="207" t="s">
        <v>157</v>
      </c>
      <c r="E172" s="240" t="s">
        <v>1</v>
      </c>
      <c r="F172" s="241" t="s">
        <v>182</v>
      </c>
      <c r="G172" s="239"/>
      <c r="H172" s="242">
        <v>14.775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157</v>
      </c>
      <c r="AU172" s="248" t="s">
        <v>86</v>
      </c>
      <c r="AV172" s="16" t="s">
        <v>170</v>
      </c>
      <c r="AW172" s="16" t="s">
        <v>32</v>
      </c>
      <c r="AX172" s="16" t="s">
        <v>76</v>
      </c>
      <c r="AY172" s="248" t="s">
        <v>147</v>
      </c>
    </row>
    <row r="173" spans="2:51" s="13" customFormat="1" ht="11.25">
      <c r="B173" s="205"/>
      <c r="C173" s="206"/>
      <c r="D173" s="207" t="s">
        <v>157</v>
      </c>
      <c r="E173" s="208" t="s">
        <v>1</v>
      </c>
      <c r="F173" s="209" t="s">
        <v>185</v>
      </c>
      <c r="G173" s="206"/>
      <c r="H173" s="208" t="s">
        <v>1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157</v>
      </c>
      <c r="AU173" s="215" t="s">
        <v>86</v>
      </c>
      <c r="AV173" s="13" t="s">
        <v>84</v>
      </c>
      <c r="AW173" s="13" t="s">
        <v>32</v>
      </c>
      <c r="AX173" s="13" t="s">
        <v>76</v>
      </c>
      <c r="AY173" s="215" t="s">
        <v>147</v>
      </c>
    </row>
    <row r="174" spans="2:51" s="14" customFormat="1" ht="11.25">
      <c r="B174" s="216"/>
      <c r="C174" s="217"/>
      <c r="D174" s="207" t="s">
        <v>157</v>
      </c>
      <c r="E174" s="218" t="s">
        <v>1</v>
      </c>
      <c r="F174" s="219" t="s">
        <v>194</v>
      </c>
      <c r="G174" s="217"/>
      <c r="H174" s="220">
        <v>1.773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157</v>
      </c>
      <c r="AU174" s="226" t="s">
        <v>86</v>
      </c>
      <c r="AV174" s="14" t="s">
        <v>86</v>
      </c>
      <c r="AW174" s="14" t="s">
        <v>32</v>
      </c>
      <c r="AX174" s="14" t="s">
        <v>76</v>
      </c>
      <c r="AY174" s="226" t="s">
        <v>147</v>
      </c>
    </row>
    <row r="175" spans="2:51" s="14" customFormat="1" ht="11.25">
      <c r="B175" s="216"/>
      <c r="C175" s="217"/>
      <c r="D175" s="207" t="s">
        <v>157</v>
      </c>
      <c r="E175" s="218" t="s">
        <v>1</v>
      </c>
      <c r="F175" s="219" t="s">
        <v>195</v>
      </c>
      <c r="G175" s="217"/>
      <c r="H175" s="220">
        <v>1.576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157</v>
      </c>
      <c r="AU175" s="226" t="s">
        <v>86</v>
      </c>
      <c r="AV175" s="14" t="s">
        <v>86</v>
      </c>
      <c r="AW175" s="14" t="s">
        <v>32</v>
      </c>
      <c r="AX175" s="14" t="s">
        <v>76</v>
      </c>
      <c r="AY175" s="226" t="s">
        <v>147</v>
      </c>
    </row>
    <row r="176" spans="2:51" s="14" customFormat="1" ht="11.25">
      <c r="B176" s="216"/>
      <c r="C176" s="217"/>
      <c r="D176" s="207" t="s">
        <v>157</v>
      </c>
      <c r="E176" s="218" t="s">
        <v>1</v>
      </c>
      <c r="F176" s="219" t="s">
        <v>194</v>
      </c>
      <c r="G176" s="217"/>
      <c r="H176" s="220">
        <v>1.773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157</v>
      </c>
      <c r="AU176" s="226" t="s">
        <v>86</v>
      </c>
      <c r="AV176" s="14" t="s">
        <v>86</v>
      </c>
      <c r="AW176" s="14" t="s">
        <v>32</v>
      </c>
      <c r="AX176" s="14" t="s">
        <v>76</v>
      </c>
      <c r="AY176" s="226" t="s">
        <v>147</v>
      </c>
    </row>
    <row r="177" spans="2:51" s="16" customFormat="1" ht="11.25">
      <c r="B177" s="238"/>
      <c r="C177" s="239"/>
      <c r="D177" s="207" t="s">
        <v>157</v>
      </c>
      <c r="E177" s="240" t="s">
        <v>1</v>
      </c>
      <c r="F177" s="241" t="s">
        <v>182</v>
      </c>
      <c r="G177" s="239"/>
      <c r="H177" s="242">
        <v>5.122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157</v>
      </c>
      <c r="AU177" s="248" t="s">
        <v>86</v>
      </c>
      <c r="AV177" s="16" t="s">
        <v>170</v>
      </c>
      <c r="AW177" s="16" t="s">
        <v>32</v>
      </c>
      <c r="AX177" s="16" t="s">
        <v>76</v>
      </c>
      <c r="AY177" s="248" t="s">
        <v>147</v>
      </c>
    </row>
    <row r="178" spans="2:51" s="15" customFormat="1" ht="11.25">
      <c r="B178" s="227"/>
      <c r="C178" s="228"/>
      <c r="D178" s="207" t="s">
        <v>157</v>
      </c>
      <c r="E178" s="229" t="s">
        <v>1</v>
      </c>
      <c r="F178" s="230" t="s">
        <v>169</v>
      </c>
      <c r="G178" s="228"/>
      <c r="H178" s="231">
        <v>19.897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157</v>
      </c>
      <c r="AU178" s="237" t="s">
        <v>86</v>
      </c>
      <c r="AV178" s="15" t="s">
        <v>155</v>
      </c>
      <c r="AW178" s="15" t="s">
        <v>32</v>
      </c>
      <c r="AX178" s="15" t="s">
        <v>84</v>
      </c>
      <c r="AY178" s="237" t="s">
        <v>147</v>
      </c>
    </row>
    <row r="179" spans="1:65" s="2" customFormat="1" ht="24.2" customHeight="1">
      <c r="A179" s="35"/>
      <c r="B179" s="36"/>
      <c r="C179" s="192" t="s">
        <v>197</v>
      </c>
      <c r="D179" s="192" t="s">
        <v>150</v>
      </c>
      <c r="E179" s="193" t="s">
        <v>198</v>
      </c>
      <c r="F179" s="194" t="s">
        <v>199</v>
      </c>
      <c r="G179" s="195" t="s">
        <v>200</v>
      </c>
      <c r="H179" s="196">
        <v>8.8</v>
      </c>
      <c r="I179" s="197"/>
      <c r="J179" s="198">
        <f>ROUND(I179*H179,2)</f>
        <v>0</v>
      </c>
      <c r="K179" s="194" t="s">
        <v>154</v>
      </c>
      <c r="L179" s="40"/>
      <c r="M179" s="199" t="s">
        <v>1</v>
      </c>
      <c r="N179" s="200" t="s">
        <v>41</v>
      </c>
      <c r="O179" s="72"/>
      <c r="P179" s="201">
        <f>O179*H179</f>
        <v>0</v>
      </c>
      <c r="Q179" s="201">
        <v>0.00113</v>
      </c>
      <c r="R179" s="201">
        <f>Q179*H179</f>
        <v>0.009944</v>
      </c>
      <c r="S179" s="201">
        <v>0.011</v>
      </c>
      <c r="T179" s="202">
        <f>S179*H179</f>
        <v>0.0968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155</v>
      </c>
      <c r="AT179" s="203" t="s">
        <v>150</v>
      </c>
      <c r="AU179" s="203" t="s">
        <v>86</v>
      </c>
      <c r="AY179" s="18" t="s">
        <v>147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84</v>
      </c>
      <c r="BK179" s="204">
        <f>ROUND(I179*H179,2)</f>
        <v>0</v>
      </c>
      <c r="BL179" s="18" t="s">
        <v>155</v>
      </c>
      <c r="BM179" s="203" t="s">
        <v>201</v>
      </c>
    </row>
    <row r="180" spans="2:51" s="13" customFormat="1" ht="11.25">
      <c r="B180" s="205"/>
      <c r="C180" s="206"/>
      <c r="D180" s="207" t="s">
        <v>157</v>
      </c>
      <c r="E180" s="208" t="s">
        <v>1</v>
      </c>
      <c r="F180" s="209" t="s">
        <v>202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157</v>
      </c>
      <c r="AU180" s="215" t="s">
        <v>86</v>
      </c>
      <c r="AV180" s="13" t="s">
        <v>84</v>
      </c>
      <c r="AW180" s="13" t="s">
        <v>32</v>
      </c>
      <c r="AX180" s="13" t="s">
        <v>76</v>
      </c>
      <c r="AY180" s="215" t="s">
        <v>147</v>
      </c>
    </row>
    <row r="181" spans="2:51" s="13" customFormat="1" ht="11.25">
      <c r="B181" s="205"/>
      <c r="C181" s="206"/>
      <c r="D181" s="207" t="s">
        <v>157</v>
      </c>
      <c r="E181" s="208" t="s">
        <v>1</v>
      </c>
      <c r="F181" s="209" t="s">
        <v>203</v>
      </c>
      <c r="G181" s="206"/>
      <c r="H181" s="208" t="s">
        <v>1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157</v>
      </c>
      <c r="AU181" s="215" t="s">
        <v>86</v>
      </c>
      <c r="AV181" s="13" t="s">
        <v>84</v>
      </c>
      <c r="AW181" s="13" t="s">
        <v>32</v>
      </c>
      <c r="AX181" s="13" t="s">
        <v>76</v>
      </c>
      <c r="AY181" s="215" t="s">
        <v>147</v>
      </c>
    </row>
    <row r="182" spans="2:51" s="14" customFormat="1" ht="11.25">
      <c r="B182" s="216"/>
      <c r="C182" s="217"/>
      <c r="D182" s="207" t="s">
        <v>157</v>
      </c>
      <c r="E182" s="218" t="s">
        <v>1</v>
      </c>
      <c r="F182" s="219" t="s">
        <v>204</v>
      </c>
      <c r="G182" s="217"/>
      <c r="H182" s="220">
        <v>4.2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157</v>
      </c>
      <c r="AU182" s="226" t="s">
        <v>86</v>
      </c>
      <c r="AV182" s="14" t="s">
        <v>86</v>
      </c>
      <c r="AW182" s="14" t="s">
        <v>32</v>
      </c>
      <c r="AX182" s="14" t="s">
        <v>76</v>
      </c>
      <c r="AY182" s="226" t="s">
        <v>147</v>
      </c>
    </row>
    <row r="183" spans="2:51" s="14" customFormat="1" ht="11.25">
      <c r="B183" s="216"/>
      <c r="C183" s="217"/>
      <c r="D183" s="207" t="s">
        <v>157</v>
      </c>
      <c r="E183" s="218" t="s">
        <v>1</v>
      </c>
      <c r="F183" s="219" t="s">
        <v>205</v>
      </c>
      <c r="G183" s="217"/>
      <c r="H183" s="220">
        <v>3.6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157</v>
      </c>
      <c r="AU183" s="226" t="s">
        <v>86</v>
      </c>
      <c r="AV183" s="14" t="s">
        <v>86</v>
      </c>
      <c r="AW183" s="14" t="s">
        <v>32</v>
      </c>
      <c r="AX183" s="14" t="s">
        <v>76</v>
      </c>
      <c r="AY183" s="226" t="s">
        <v>147</v>
      </c>
    </row>
    <row r="184" spans="2:51" s="13" customFormat="1" ht="11.25">
      <c r="B184" s="205"/>
      <c r="C184" s="206"/>
      <c r="D184" s="207" t="s">
        <v>157</v>
      </c>
      <c r="E184" s="208" t="s">
        <v>1</v>
      </c>
      <c r="F184" s="209" t="s">
        <v>206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157</v>
      </c>
      <c r="AU184" s="215" t="s">
        <v>86</v>
      </c>
      <c r="AV184" s="13" t="s">
        <v>84</v>
      </c>
      <c r="AW184" s="13" t="s">
        <v>32</v>
      </c>
      <c r="AX184" s="13" t="s">
        <v>76</v>
      </c>
      <c r="AY184" s="215" t="s">
        <v>147</v>
      </c>
    </row>
    <row r="185" spans="2:51" s="14" customFormat="1" ht="11.25">
      <c r="B185" s="216"/>
      <c r="C185" s="217"/>
      <c r="D185" s="207" t="s">
        <v>157</v>
      </c>
      <c r="E185" s="218" t="s">
        <v>1</v>
      </c>
      <c r="F185" s="219" t="s">
        <v>207</v>
      </c>
      <c r="G185" s="217"/>
      <c r="H185" s="220">
        <v>0.6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157</v>
      </c>
      <c r="AU185" s="226" t="s">
        <v>86</v>
      </c>
      <c r="AV185" s="14" t="s">
        <v>86</v>
      </c>
      <c r="AW185" s="14" t="s">
        <v>32</v>
      </c>
      <c r="AX185" s="14" t="s">
        <v>76</v>
      </c>
      <c r="AY185" s="226" t="s">
        <v>147</v>
      </c>
    </row>
    <row r="186" spans="2:51" s="14" customFormat="1" ht="11.25">
      <c r="B186" s="216"/>
      <c r="C186" s="217"/>
      <c r="D186" s="207" t="s">
        <v>157</v>
      </c>
      <c r="E186" s="218" t="s">
        <v>1</v>
      </c>
      <c r="F186" s="219" t="s">
        <v>208</v>
      </c>
      <c r="G186" s="217"/>
      <c r="H186" s="220">
        <v>0.4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157</v>
      </c>
      <c r="AU186" s="226" t="s">
        <v>86</v>
      </c>
      <c r="AV186" s="14" t="s">
        <v>86</v>
      </c>
      <c r="AW186" s="14" t="s">
        <v>32</v>
      </c>
      <c r="AX186" s="14" t="s">
        <v>76</v>
      </c>
      <c r="AY186" s="226" t="s">
        <v>147</v>
      </c>
    </row>
    <row r="187" spans="2:51" s="15" customFormat="1" ht="11.25">
      <c r="B187" s="227"/>
      <c r="C187" s="228"/>
      <c r="D187" s="207" t="s">
        <v>157</v>
      </c>
      <c r="E187" s="229" t="s">
        <v>1</v>
      </c>
      <c r="F187" s="230" t="s">
        <v>169</v>
      </c>
      <c r="G187" s="228"/>
      <c r="H187" s="231">
        <v>8.8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157</v>
      </c>
      <c r="AU187" s="237" t="s">
        <v>86</v>
      </c>
      <c r="AV187" s="15" t="s">
        <v>155</v>
      </c>
      <c r="AW187" s="15" t="s">
        <v>32</v>
      </c>
      <c r="AX187" s="15" t="s">
        <v>84</v>
      </c>
      <c r="AY187" s="237" t="s">
        <v>147</v>
      </c>
    </row>
    <row r="188" spans="1:65" s="2" customFormat="1" ht="37.9" customHeight="1">
      <c r="A188" s="35"/>
      <c r="B188" s="36"/>
      <c r="C188" s="192" t="s">
        <v>209</v>
      </c>
      <c r="D188" s="192" t="s">
        <v>150</v>
      </c>
      <c r="E188" s="193" t="s">
        <v>210</v>
      </c>
      <c r="F188" s="194" t="s">
        <v>211</v>
      </c>
      <c r="G188" s="195" t="s">
        <v>153</v>
      </c>
      <c r="H188" s="196">
        <v>2688.152</v>
      </c>
      <c r="I188" s="197"/>
      <c r="J188" s="198">
        <f>ROUND(I188*H188,2)</f>
        <v>0</v>
      </c>
      <c r="K188" s="194" t="s">
        <v>154</v>
      </c>
      <c r="L188" s="40"/>
      <c r="M188" s="199" t="s">
        <v>1</v>
      </c>
      <c r="N188" s="200" t="s">
        <v>41</v>
      </c>
      <c r="O188" s="72"/>
      <c r="P188" s="201">
        <f>O188*H188</f>
        <v>0</v>
      </c>
      <c r="Q188" s="201">
        <v>0</v>
      </c>
      <c r="R188" s="201">
        <f>Q188*H188</f>
        <v>0</v>
      </c>
      <c r="S188" s="201">
        <v>0.01</v>
      </c>
      <c r="T188" s="202">
        <f>S188*H188</f>
        <v>26.881520000000002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155</v>
      </c>
      <c r="AT188" s="203" t="s">
        <v>150</v>
      </c>
      <c r="AU188" s="203" t="s">
        <v>86</v>
      </c>
      <c r="AY188" s="18" t="s">
        <v>147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8" t="s">
        <v>84</v>
      </c>
      <c r="BK188" s="204">
        <f>ROUND(I188*H188,2)</f>
        <v>0</v>
      </c>
      <c r="BL188" s="18" t="s">
        <v>155</v>
      </c>
      <c r="BM188" s="203" t="s">
        <v>212</v>
      </c>
    </row>
    <row r="189" spans="2:51" s="13" customFormat="1" ht="22.5">
      <c r="B189" s="205"/>
      <c r="C189" s="206"/>
      <c r="D189" s="207" t="s">
        <v>157</v>
      </c>
      <c r="E189" s="208" t="s">
        <v>1</v>
      </c>
      <c r="F189" s="209" t="s">
        <v>213</v>
      </c>
      <c r="G189" s="206"/>
      <c r="H189" s="208" t="s">
        <v>1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157</v>
      </c>
      <c r="AU189" s="215" t="s">
        <v>86</v>
      </c>
      <c r="AV189" s="13" t="s">
        <v>84</v>
      </c>
      <c r="AW189" s="13" t="s">
        <v>32</v>
      </c>
      <c r="AX189" s="13" t="s">
        <v>76</v>
      </c>
      <c r="AY189" s="215" t="s">
        <v>147</v>
      </c>
    </row>
    <row r="190" spans="2:51" s="13" customFormat="1" ht="11.25">
      <c r="B190" s="205"/>
      <c r="C190" s="206"/>
      <c r="D190" s="207" t="s">
        <v>157</v>
      </c>
      <c r="E190" s="208" t="s">
        <v>1</v>
      </c>
      <c r="F190" s="209" t="s">
        <v>214</v>
      </c>
      <c r="G190" s="206"/>
      <c r="H190" s="208" t="s">
        <v>1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157</v>
      </c>
      <c r="AU190" s="215" t="s">
        <v>86</v>
      </c>
      <c r="AV190" s="13" t="s">
        <v>84</v>
      </c>
      <c r="AW190" s="13" t="s">
        <v>32</v>
      </c>
      <c r="AX190" s="13" t="s">
        <v>76</v>
      </c>
      <c r="AY190" s="215" t="s">
        <v>147</v>
      </c>
    </row>
    <row r="191" spans="2:51" s="13" customFormat="1" ht="11.25">
      <c r="B191" s="205"/>
      <c r="C191" s="206"/>
      <c r="D191" s="207" t="s">
        <v>157</v>
      </c>
      <c r="E191" s="208" t="s">
        <v>1</v>
      </c>
      <c r="F191" s="209" t="s">
        <v>215</v>
      </c>
      <c r="G191" s="206"/>
      <c r="H191" s="208" t="s">
        <v>1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157</v>
      </c>
      <c r="AU191" s="215" t="s">
        <v>86</v>
      </c>
      <c r="AV191" s="13" t="s">
        <v>84</v>
      </c>
      <c r="AW191" s="13" t="s">
        <v>32</v>
      </c>
      <c r="AX191" s="13" t="s">
        <v>76</v>
      </c>
      <c r="AY191" s="215" t="s">
        <v>147</v>
      </c>
    </row>
    <row r="192" spans="2:51" s="14" customFormat="1" ht="11.25">
      <c r="B192" s="216"/>
      <c r="C192" s="217"/>
      <c r="D192" s="207" t="s">
        <v>157</v>
      </c>
      <c r="E192" s="218" t="s">
        <v>1</v>
      </c>
      <c r="F192" s="219" t="s">
        <v>216</v>
      </c>
      <c r="G192" s="217"/>
      <c r="H192" s="220">
        <v>84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157</v>
      </c>
      <c r="AU192" s="226" t="s">
        <v>86</v>
      </c>
      <c r="AV192" s="14" t="s">
        <v>86</v>
      </c>
      <c r="AW192" s="14" t="s">
        <v>32</v>
      </c>
      <c r="AX192" s="14" t="s">
        <v>76</v>
      </c>
      <c r="AY192" s="226" t="s">
        <v>147</v>
      </c>
    </row>
    <row r="193" spans="2:51" s="13" customFormat="1" ht="11.25">
      <c r="B193" s="205"/>
      <c r="C193" s="206"/>
      <c r="D193" s="207" t="s">
        <v>157</v>
      </c>
      <c r="E193" s="208" t="s">
        <v>1</v>
      </c>
      <c r="F193" s="209" t="s">
        <v>217</v>
      </c>
      <c r="G193" s="206"/>
      <c r="H193" s="208" t="s">
        <v>1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157</v>
      </c>
      <c r="AU193" s="215" t="s">
        <v>86</v>
      </c>
      <c r="AV193" s="13" t="s">
        <v>84</v>
      </c>
      <c r="AW193" s="13" t="s">
        <v>32</v>
      </c>
      <c r="AX193" s="13" t="s">
        <v>76</v>
      </c>
      <c r="AY193" s="215" t="s">
        <v>147</v>
      </c>
    </row>
    <row r="194" spans="2:51" s="14" customFormat="1" ht="11.25">
      <c r="B194" s="216"/>
      <c r="C194" s="217"/>
      <c r="D194" s="207" t="s">
        <v>157</v>
      </c>
      <c r="E194" s="218" t="s">
        <v>1</v>
      </c>
      <c r="F194" s="219" t="s">
        <v>218</v>
      </c>
      <c r="G194" s="217"/>
      <c r="H194" s="220">
        <v>121.04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157</v>
      </c>
      <c r="AU194" s="226" t="s">
        <v>86</v>
      </c>
      <c r="AV194" s="14" t="s">
        <v>86</v>
      </c>
      <c r="AW194" s="14" t="s">
        <v>32</v>
      </c>
      <c r="AX194" s="14" t="s">
        <v>76</v>
      </c>
      <c r="AY194" s="226" t="s">
        <v>147</v>
      </c>
    </row>
    <row r="195" spans="2:51" s="13" customFormat="1" ht="11.25">
      <c r="B195" s="205"/>
      <c r="C195" s="206"/>
      <c r="D195" s="207" t="s">
        <v>157</v>
      </c>
      <c r="E195" s="208" t="s">
        <v>1</v>
      </c>
      <c r="F195" s="209" t="s">
        <v>219</v>
      </c>
      <c r="G195" s="206"/>
      <c r="H195" s="208" t="s">
        <v>1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157</v>
      </c>
      <c r="AU195" s="215" t="s">
        <v>86</v>
      </c>
      <c r="AV195" s="13" t="s">
        <v>84</v>
      </c>
      <c r="AW195" s="13" t="s">
        <v>32</v>
      </c>
      <c r="AX195" s="13" t="s">
        <v>76</v>
      </c>
      <c r="AY195" s="215" t="s">
        <v>147</v>
      </c>
    </row>
    <row r="196" spans="2:51" s="14" customFormat="1" ht="11.25">
      <c r="B196" s="216"/>
      <c r="C196" s="217"/>
      <c r="D196" s="207" t="s">
        <v>157</v>
      </c>
      <c r="E196" s="218" t="s">
        <v>1</v>
      </c>
      <c r="F196" s="219" t="s">
        <v>220</v>
      </c>
      <c r="G196" s="217"/>
      <c r="H196" s="220">
        <v>82.4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157</v>
      </c>
      <c r="AU196" s="226" t="s">
        <v>86</v>
      </c>
      <c r="AV196" s="14" t="s">
        <v>86</v>
      </c>
      <c r="AW196" s="14" t="s">
        <v>32</v>
      </c>
      <c r="AX196" s="14" t="s">
        <v>76</v>
      </c>
      <c r="AY196" s="226" t="s">
        <v>147</v>
      </c>
    </row>
    <row r="197" spans="2:51" s="13" customFormat="1" ht="11.25">
      <c r="B197" s="205"/>
      <c r="C197" s="206"/>
      <c r="D197" s="207" t="s">
        <v>157</v>
      </c>
      <c r="E197" s="208" t="s">
        <v>1</v>
      </c>
      <c r="F197" s="209" t="s">
        <v>221</v>
      </c>
      <c r="G197" s="206"/>
      <c r="H197" s="208" t="s">
        <v>1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157</v>
      </c>
      <c r="AU197" s="215" t="s">
        <v>86</v>
      </c>
      <c r="AV197" s="13" t="s">
        <v>84</v>
      </c>
      <c r="AW197" s="13" t="s">
        <v>32</v>
      </c>
      <c r="AX197" s="13" t="s">
        <v>76</v>
      </c>
      <c r="AY197" s="215" t="s">
        <v>147</v>
      </c>
    </row>
    <row r="198" spans="2:51" s="14" customFormat="1" ht="11.25">
      <c r="B198" s="216"/>
      <c r="C198" s="217"/>
      <c r="D198" s="207" t="s">
        <v>157</v>
      </c>
      <c r="E198" s="218" t="s">
        <v>1</v>
      </c>
      <c r="F198" s="219" t="s">
        <v>222</v>
      </c>
      <c r="G198" s="217"/>
      <c r="H198" s="220">
        <v>104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157</v>
      </c>
      <c r="AU198" s="226" t="s">
        <v>86</v>
      </c>
      <c r="AV198" s="14" t="s">
        <v>86</v>
      </c>
      <c r="AW198" s="14" t="s">
        <v>32</v>
      </c>
      <c r="AX198" s="14" t="s">
        <v>76</v>
      </c>
      <c r="AY198" s="226" t="s">
        <v>147</v>
      </c>
    </row>
    <row r="199" spans="2:51" s="13" customFormat="1" ht="11.25">
      <c r="B199" s="205"/>
      <c r="C199" s="206"/>
      <c r="D199" s="207" t="s">
        <v>157</v>
      </c>
      <c r="E199" s="208" t="s">
        <v>1</v>
      </c>
      <c r="F199" s="209" t="s">
        <v>223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157</v>
      </c>
      <c r="AU199" s="215" t="s">
        <v>86</v>
      </c>
      <c r="AV199" s="13" t="s">
        <v>84</v>
      </c>
      <c r="AW199" s="13" t="s">
        <v>32</v>
      </c>
      <c r="AX199" s="13" t="s">
        <v>76</v>
      </c>
      <c r="AY199" s="215" t="s">
        <v>147</v>
      </c>
    </row>
    <row r="200" spans="2:51" s="14" customFormat="1" ht="11.25">
      <c r="B200" s="216"/>
      <c r="C200" s="217"/>
      <c r="D200" s="207" t="s">
        <v>157</v>
      </c>
      <c r="E200" s="218" t="s">
        <v>1</v>
      </c>
      <c r="F200" s="219" t="s">
        <v>220</v>
      </c>
      <c r="G200" s="217"/>
      <c r="H200" s="220">
        <v>82.4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157</v>
      </c>
      <c r="AU200" s="226" t="s">
        <v>86</v>
      </c>
      <c r="AV200" s="14" t="s">
        <v>86</v>
      </c>
      <c r="AW200" s="14" t="s">
        <v>32</v>
      </c>
      <c r="AX200" s="14" t="s">
        <v>76</v>
      </c>
      <c r="AY200" s="226" t="s">
        <v>147</v>
      </c>
    </row>
    <row r="201" spans="2:51" s="13" customFormat="1" ht="11.25">
      <c r="B201" s="205"/>
      <c r="C201" s="206"/>
      <c r="D201" s="207" t="s">
        <v>157</v>
      </c>
      <c r="E201" s="208" t="s">
        <v>1</v>
      </c>
      <c r="F201" s="209" t="s">
        <v>224</v>
      </c>
      <c r="G201" s="206"/>
      <c r="H201" s="208" t="s">
        <v>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157</v>
      </c>
      <c r="AU201" s="215" t="s">
        <v>86</v>
      </c>
      <c r="AV201" s="13" t="s">
        <v>84</v>
      </c>
      <c r="AW201" s="13" t="s">
        <v>32</v>
      </c>
      <c r="AX201" s="13" t="s">
        <v>76</v>
      </c>
      <c r="AY201" s="215" t="s">
        <v>147</v>
      </c>
    </row>
    <row r="202" spans="2:51" s="14" customFormat="1" ht="11.25">
      <c r="B202" s="216"/>
      <c r="C202" s="217"/>
      <c r="D202" s="207" t="s">
        <v>157</v>
      </c>
      <c r="E202" s="218" t="s">
        <v>1</v>
      </c>
      <c r="F202" s="219" t="s">
        <v>225</v>
      </c>
      <c r="G202" s="217"/>
      <c r="H202" s="220">
        <v>93.6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157</v>
      </c>
      <c r="AU202" s="226" t="s">
        <v>86</v>
      </c>
      <c r="AV202" s="14" t="s">
        <v>86</v>
      </c>
      <c r="AW202" s="14" t="s">
        <v>32</v>
      </c>
      <c r="AX202" s="14" t="s">
        <v>76</v>
      </c>
      <c r="AY202" s="226" t="s">
        <v>147</v>
      </c>
    </row>
    <row r="203" spans="2:51" s="13" customFormat="1" ht="11.25">
      <c r="B203" s="205"/>
      <c r="C203" s="206"/>
      <c r="D203" s="207" t="s">
        <v>157</v>
      </c>
      <c r="E203" s="208" t="s">
        <v>1</v>
      </c>
      <c r="F203" s="209" t="s">
        <v>226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157</v>
      </c>
      <c r="AU203" s="215" t="s">
        <v>86</v>
      </c>
      <c r="AV203" s="13" t="s">
        <v>84</v>
      </c>
      <c r="AW203" s="13" t="s">
        <v>32</v>
      </c>
      <c r="AX203" s="13" t="s">
        <v>76</v>
      </c>
      <c r="AY203" s="215" t="s">
        <v>147</v>
      </c>
    </row>
    <row r="204" spans="2:51" s="14" customFormat="1" ht="11.25">
      <c r="B204" s="216"/>
      <c r="C204" s="217"/>
      <c r="D204" s="207" t="s">
        <v>157</v>
      </c>
      <c r="E204" s="218" t="s">
        <v>1</v>
      </c>
      <c r="F204" s="219" t="s">
        <v>227</v>
      </c>
      <c r="G204" s="217"/>
      <c r="H204" s="220">
        <v>124.8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157</v>
      </c>
      <c r="AU204" s="226" t="s">
        <v>86</v>
      </c>
      <c r="AV204" s="14" t="s">
        <v>86</v>
      </c>
      <c r="AW204" s="14" t="s">
        <v>32</v>
      </c>
      <c r="AX204" s="14" t="s">
        <v>76</v>
      </c>
      <c r="AY204" s="226" t="s">
        <v>147</v>
      </c>
    </row>
    <row r="205" spans="2:51" s="13" customFormat="1" ht="11.25">
      <c r="B205" s="205"/>
      <c r="C205" s="206"/>
      <c r="D205" s="207" t="s">
        <v>157</v>
      </c>
      <c r="E205" s="208" t="s">
        <v>1</v>
      </c>
      <c r="F205" s="209" t="s">
        <v>228</v>
      </c>
      <c r="G205" s="206"/>
      <c r="H205" s="208" t="s">
        <v>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157</v>
      </c>
      <c r="AU205" s="215" t="s">
        <v>86</v>
      </c>
      <c r="AV205" s="13" t="s">
        <v>84</v>
      </c>
      <c r="AW205" s="13" t="s">
        <v>32</v>
      </c>
      <c r="AX205" s="13" t="s">
        <v>76</v>
      </c>
      <c r="AY205" s="215" t="s">
        <v>147</v>
      </c>
    </row>
    <row r="206" spans="2:51" s="14" customFormat="1" ht="11.25">
      <c r="B206" s="216"/>
      <c r="C206" s="217"/>
      <c r="D206" s="207" t="s">
        <v>157</v>
      </c>
      <c r="E206" s="218" t="s">
        <v>1</v>
      </c>
      <c r="F206" s="219" t="s">
        <v>229</v>
      </c>
      <c r="G206" s="217"/>
      <c r="H206" s="220">
        <v>80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157</v>
      </c>
      <c r="AU206" s="226" t="s">
        <v>86</v>
      </c>
      <c r="AV206" s="14" t="s">
        <v>86</v>
      </c>
      <c r="AW206" s="14" t="s">
        <v>32</v>
      </c>
      <c r="AX206" s="14" t="s">
        <v>76</v>
      </c>
      <c r="AY206" s="226" t="s">
        <v>147</v>
      </c>
    </row>
    <row r="207" spans="2:51" s="13" customFormat="1" ht="11.25">
      <c r="B207" s="205"/>
      <c r="C207" s="206"/>
      <c r="D207" s="207" t="s">
        <v>157</v>
      </c>
      <c r="E207" s="208" t="s">
        <v>1</v>
      </c>
      <c r="F207" s="209" t="s">
        <v>230</v>
      </c>
      <c r="G207" s="206"/>
      <c r="H207" s="208" t="s">
        <v>1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157</v>
      </c>
      <c r="AU207" s="215" t="s">
        <v>86</v>
      </c>
      <c r="AV207" s="13" t="s">
        <v>84</v>
      </c>
      <c r="AW207" s="13" t="s">
        <v>32</v>
      </c>
      <c r="AX207" s="13" t="s">
        <v>76</v>
      </c>
      <c r="AY207" s="215" t="s">
        <v>147</v>
      </c>
    </row>
    <row r="208" spans="2:51" s="14" customFormat="1" ht="11.25">
      <c r="B208" s="216"/>
      <c r="C208" s="217"/>
      <c r="D208" s="207" t="s">
        <v>157</v>
      </c>
      <c r="E208" s="218" t="s">
        <v>1</v>
      </c>
      <c r="F208" s="219" t="s">
        <v>231</v>
      </c>
      <c r="G208" s="217"/>
      <c r="H208" s="220">
        <v>120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157</v>
      </c>
      <c r="AU208" s="226" t="s">
        <v>86</v>
      </c>
      <c r="AV208" s="14" t="s">
        <v>86</v>
      </c>
      <c r="AW208" s="14" t="s">
        <v>32</v>
      </c>
      <c r="AX208" s="14" t="s">
        <v>76</v>
      </c>
      <c r="AY208" s="226" t="s">
        <v>147</v>
      </c>
    </row>
    <row r="209" spans="2:51" s="16" customFormat="1" ht="11.25">
      <c r="B209" s="238"/>
      <c r="C209" s="239"/>
      <c r="D209" s="207" t="s">
        <v>157</v>
      </c>
      <c r="E209" s="240" t="s">
        <v>1</v>
      </c>
      <c r="F209" s="241" t="s">
        <v>182</v>
      </c>
      <c r="G209" s="239"/>
      <c r="H209" s="242">
        <v>892.24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157</v>
      </c>
      <c r="AU209" s="248" t="s">
        <v>86</v>
      </c>
      <c r="AV209" s="16" t="s">
        <v>170</v>
      </c>
      <c r="AW209" s="16" t="s">
        <v>32</v>
      </c>
      <c r="AX209" s="16" t="s">
        <v>76</v>
      </c>
      <c r="AY209" s="248" t="s">
        <v>147</v>
      </c>
    </row>
    <row r="210" spans="2:51" s="13" customFormat="1" ht="11.25">
      <c r="B210" s="205"/>
      <c r="C210" s="206"/>
      <c r="D210" s="207" t="s">
        <v>157</v>
      </c>
      <c r="E210" s="208" t="s">
        <v>1</v>
      </c>
      <c r="F210" s="209" t="s">
        <v>175</v>
      </c>
      <c r="G210" s="206"/>
      <c r="H210" s="208" t="s">
        <v>1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157</v>
      </c>
      <c r="AU210" s="215" t="s">
        <v>86</v>
      </c>
      <c r="AV210" s="13" t="s">
        <v>84</v>
      </c>
      <c r="AW210" s="13" t="s">
        <v>32</v>
      </c>
      <c r="AX210" s="13" t="s">
        <v>76</v>
      </c>
      <c r="AY210" s="215" t="s">
        <v>147</v>
      </c>
    </row>
    <row r="211" spans="2:51" s="13" customFormat="1" ht="11.25">
      <c r="B211" s="205"/>
      <c r="C211" s="206"/>
      <c r="D211" s="207" t="s">
        <v>157</v>
      </c>
      <c r="E211" s="208" t="s">
        <v>1</v>
      </c>
      <c r="F211" s="209" t="s">
        <v>176</v>
      </c>
      <c r="G211" s="206"/>
      <c r="H211" s="208" t="s">
        <v>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157</v>
      </c>
      <c r="AU211" s="215" t="s">
        <v>86</v>
      </c>
      <c r="AV211" s="13" t="s">
        <v>84</v>
      </c>
      <c r="AW211" s="13" t="s">
        <v>32</v>
      </c>
      <c r="AX211" s="13" t="s">
        <v>76</v>
      </c>
      <c r="AY211" s="215" t="s">
        <v>147</v>
      </c>
    </row>
    <row r="212" spans="2:51" s="14" customFormat="1" ht="11.25">
      <c r="B212" s="216"/>
      <c r="C212" s="217"/>
      <c r="D212" s="207" t="s">
        <v>157</v>
      </c>
      <c r="E212" s="218" t="s">
        <v>1</v>
      </c>
      <c r="F212" s="219" t="s">
        <v>232</v>
      </c>
      <c r="G212" s="217"/>
      <c r="H212" s="220">
        <v>127.44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157</v>
      </c>
      <c r="AU212" s="226" t="s">
        <v>86</v>
      </c>
      <c r="AV212" s="14" t="s">
        <v>86</v>
      </c>
      <c r="AW212" s="14" t="s">
        <v>32</v>
      </c>
      <c r="AX212" s="14" t="s">
        <v>76</v>
      </c>
      <c r="AY212" s="226" t="s">
        <v>147</v>
      </c>
    </row>
    <row r="213" spans="2:51" s="13" customFormat="1" ht="11.25">
      <c r="B213" s="205"/>
      <c r="C213" s="206"/>
      <c r="D213" s="207" t="s">
        <v>157</v>
      </c>
      <c r="E213" s="208" t="s">
        <v>1</v>
      </c>
      <c r="F213" s="209" t="s">
        <v>178</v>
      </c>
      <c r="G213" s="206"/>
      <c r="H213" s="208" t="s">
        <v>1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157</v>
      </c>
      <c r="AU213" s="215" t="s">
        <v>86</v>
      </c>
      <c r="AV213" s="13" t="s">
        <v>84</v>
      </c>
      <c r="AW213" s="13" t="s">
        <v>32</v>
      </c>
      <c r="AX213" s="13" t="s">
        <v>76</v>
      </c>
      <c r="AY213" s="215" t="s">
        <v>147</v>
      </c>
    </row>
    <row r="214" spans="2:51" s="14" customFormat="1" ht="11.25">
      <c r="B214" s="216"/>
      <c r="C214" s="217"/>
      <c r="D214" s="207" t="s">
        <v>157</v>
      </c>
      <c r="E214" s="218" t="s">
        <v>1</v>
      </c>
      <c r="F214" s="219" t="s">
        <v>233</v>
      </c>
      <c r="G214" s="217"/>
      <c r="H214" s="220">
        <v>103.2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157</v>
      </c>
      <c r="AU214" s="226" t="s">
        <v>86</v>
      </c>
      <c r="AV214" s="14" t="s">
        <v>86</v>
      </c>
      <c r="AW214" s="14" t="s">
        <v>32</v>
      </c>
      <c r="AX214" s="14" t="s">
        <v>76</v>
      </c>
      <c r="AY214" s="226" t="s">
        <v>147</v>
      </c>
    </row>
    <row r="215" spans="2:51" s="13" customFormat="1" ht="11.25">
      <c r="B215" s="205"/>
      <c r="C215" s="206"/>
      <c r="D215" s="207" t="s">
        <v>157</v>
      </c>
      <c r="E215" s="208" t="s">
        <v>1</v>
      </c>
      <c r="F215" s="209" t="s">
        <v>234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157</v>
      </c>
      <c r="AU215" s="215" t="s">
        <v>86</v>
      </c>
      <c r="AV215" s="13" t="s">
        <v>84</v>
      </c>
      <c r="AW215" s="13" t="s">
        <v>32</v>
      </c>
      <c r="AX215" s="13" t="s">
        <v>76</v>
      </c>
      <c r="AY215" s="215" t="s">
        <v>147</v>
      </c>
    </row>
    <row r="216" spans="2:51" s="14" customFormat="1" ht="11.25">
      <c r="B216" s="216"/>
      <c r="C216" s="217"/>
      <c r="D216" s="207" t="s">
        <v>157</v>
      </c>
      <c r="E216" s="218" t="s">
        <v>1</v>
      </c>
      <c r="F216" s="219" t="s">
        <v>235</v>
      </c>
      <c r="G216" s="217"/>
      <c r="H216" s="220">
        <v>107.2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157</v>
      </c>
      <c r="AU216" s="226" t="s">
        <v>86</v>
      </c>
      <c r="AV216" s="14" t="s">
        <v>86</v>
      </c>
      <c r="AW216" s="14" t="s">
        <v>32</v>
      </c>
      <c r="AX216" s="14" t="s">
        <v>76</v>
      </c>
      <c r="AY216" s="226" t="s">
        <v>147</v>
      </c>
    </row>
    <row r="217" spans="2:51" s="13" customFormat="1" ht="11.25">
      <c r="B217" s="205"/>
      <c r="C217" s="206"/>
      <c r="D217" s="207" t="s">
        <v>157</v>
      </c>
      <c r="E217" s="208" t="s">
        <v>1</v>
      </c>
      <c r="F217" s="209" t="s">
        <v>236</v>
      </c>
      <c r="G217" s="206"/>
      <c r="H217" s="208" t="s">
        <v>1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157</v>
      </c>
      <c r="AU217" s="215" t="s">
        <v>86</v>
      </c>
      <c r="AV217" s="13" t="s">
        <v>84</v>
      </c>
      <c r="AW217" s="13" t="s">
        <v>32</v>
      </c>
      <c r="AX217" s="13" t="s">
        <v>76</v>
      </c>
      <c r="AY217" s="215" t="s">
        <v>147</v>
      </c>
    </row>
    <row r="218" spans="2:51" s="14" customFormat="1" ht="11.25">
      <c r="B218" s="216"/>
      <c r="C218" s="217"/>
      <c r="D218" s="207" t="s">
        <v>157</v>
      </c>
      <c r="E218" s="218" t="s">
        <v>1</v>
      </c>
      <c r="F218" s="219" t="s">
        <v>237</v>
      </c>
      <c r="G218" s="217"/>
      <c r="H218" s="220">
        <v>125.6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157</v>
      </c>
      <c r="AU218" s="226" t="s">
        <v>86</v>
      </c>
      <c r="AV218" s="14" t="s">
        <v>86</v>
      </c>
      <c r="AW218" s="14" t="s">
        <v>32</v>
      </c>
      <c r="AX218" s="14" t="s">
        <v>76</v>
      </c>
      <c r="AY218" s="226" t="s">
        <v>147</v>
      </c>
    </row>
    <row r="219" spans="2:51" s="13" customFormat="1" ht="11.25">
      <c r="B219" s="205"/>
      <c r="C219" s="206"/>
      <c r="D219" s="207" t="s">
        <v>157</v>
      </c>
      <c r="E219" s="208" t="s">
        <v>1</v>
      </c>
      <c r="F219" s="209" t="s">
        <v>180</v>
      </c>
      <c r="G219" s="206"/>
      <c r="H219" s="208" t="s">
        <v>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157</v>
      </c>
      <c r="AU219" s="215" t="s">
        <v>86</v>
      </c>
      <c r="AV219" s="13" t="s">
        <v>84</v>
      </c>
      <c r="AW219" s="13" t="s">
        <v>32</v>
      </c>
      <c r="AX219" s="13" t="s">
        <v>76</v>
      </c>
      <c r="AY219" s="215" t="s">
        <v>147</v>
      </c>
    </row>
    <row r="220" spans="2:51" s="14" customFormat="1" ht="11.25">
      <c r="B220" s="216"/>
      <c r="C220" s="217"/>
      <c r="D220" s="207" t="s">
        <v>157</v>
      </c>
      <c r="E220" s="218" t="s">
        <v>1</v>
      </c>
      <c r="F220" s="219" t="s">
        <v>238</v>
      </c>
      <c r="G220" s="217"/>
      <c r="H220" s="220">
        <v>87.2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157</v>
      </c>
      <c r="AU220" s="226" t="s">
        <v>86</v>
      </c>
      <c r="AV220" s="14" t="s">
        <v>86</v>
      </c>
      <c r="AW220" s="14" t="s">
        <v>32</v>
      </c>
      <c r="AX220" s="14" t="s">
        <v>76</v>
      </c>
      <c r="AY220" s="226" t="s">
        <v>147</v>
      </c>
    </row>
    <row r="221" spans="2:51" s="13" customFormat="1" ht="11.25">
      <c r="B221" s="205"/>
      <c r="C221" s="206"/>
      <c r="D221" s="207" t="s">
        <v>157</v>
      </c>
      <c r="E221" s="208" t="s">
        <v>1</v>
      </c>
      <c r="F221" s="209" t="s">
        <v>183</v>
      </c>
      <c r="G221" s="206"/>
      <c r="H221" s="208" t="s">
        <v>1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157</v>
      </c>
      <c r="AU221" s="215" t="s">
        <v>86</v>
      </c>
      <c r="AV221" s="13" t="s">
        <v>84</v>
      </c>
      <c r="AW221" s="13" t="s">
        <v>32</v>
      </c>
      <c r="AX221" s="13" t="s">
        <v>76</v>
      </c>
      <c r="AY221" s="215" t="s">
        <v>147</v>
      </c>
    </row>
    <row r="222" spans="2:51" s="14" customFormat="1" ht="11.25">
      <c r="B222" s="216"/>
      <c r="C222" s="217"/>
      <c r="D222" s="207" t="s">
        <v>157</v>
      </c>
      <c r="E222" s="218" t="s">
        <v>1</v>
      </c>
      <c r="F222" s="219" t="s">
        <v>239</v>
      </c>
      <c r="G222" s="217"/>
      <c r="H222" s="220">
        <v>121.6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157</v>
      </c>
      <c r="AU222" s="226" t="s">
        <v>86</v>
      </c>
      <c r="AV222" s="14" t="s">
        <v>86</v>
      </c>
      <c r="AW222" s="14" t="s">
        <v>32</v>
      </c>
      <c r="AX222" s="14" t="s">
        <v>76</v>
      </c>
      <c r="AY222" s="226" t="s">
        <v>147</v>
      </c>
    </row>
    <row r="223" spans="2:51" s="13" customFormat="1" ht="11.25">
      <c r="B223" s="205"/>
      <c r="C223" s="206"/>
      <c r="D223" s="207" t="s">
        <v>157</v>
      </c>
      <c r="E223" s="208" t="s">
        <v>1</v>
      </c>
      <c r="F223" s="209" t="s">
        <v>240</v>
      </c>
      <c r="G223" s="206"/>
      <c r="H223" s="208" t="s">
        <v>1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157</v>
      </c>
      <c r="AU223" s="215" t="s">
        <v>86</v>
      </c>
      <c r="AV223" s="13" t="s">
        <v>84</v>
      </c>
      <c r="AW223" s="13" t="s">
        <v>32</v>
      </c>
      <c r="AX223" s="13" t="s">
        <v>76</v>
      </c>
      <c r="AY223" s="215" t="s">
        <v>147</v>
      </c>
    </row>
    <row r="224" spans="2:51" s="14" customFormat="1" ht="11.25">
      <c r="B224" s="216"/>
      <c r="C224" s="217"/>
      <c r="D224" s="207" t="s">
        <v>157</v>
      </c>
      <c r="E224" s="218" t="s">
        <v>1</v>
      </c>
      <c r="F224" s="219" t="s">
        <v>241</v>
      </c>
      <c r="G224" s="217"/>
      <c r="H224" s="220">
        <v>123.2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157</v>
      </c>
      <c r="AU224" s="226" t="s">
        <v>86</v>
      </c>
      <c r="AV224" s="14" t="s">
        <v>86</v>
      </c>
      <c r="AW224" s="14" t="s">
        <v>32</v>
      </c>
      <c r="AX224" s="14" t="s">
        <v>76</v>
      </c>
      <c r="AY224" s="226" t="s">
        <v>147</v>
      </c>
    </row>
    <row r="225" spans="2:51" s="13" customFormat="1" ht="11.25">
      <c r="B225" s="205"/>
      <c r="C225" s="206"/>
      <c r="D225" s="207" t="s">
        <v>157</v>
      </c>
      <c r="E225" s="208" t="s">
        <v>1</v>
      </c>
      <c r="F225" s="209" t="s">
        <v>242</v>
      </c>
      <c r="G225" s="206"/>
      <c r="H225" s="208" t="s">
        <v>1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157</v>
      </c>
      <c r="AU225" s="215" t="s">
        <v>86</v>
      </c>
      <c r="AV225" s="13" t="s">
        <v>84</v>
      </c>
      <c r="AW225" s="13" t="s">
        <v>32</v>
      </c>
      <c r="AX225" s="13" t="s">
        <v>76</v>
      </c>
      <c r="AY225" s="215" t="s">
        <v>147</v>
      </c>
    </row>
    <row r="226" spans="2:51" s="14" customFormat="1" ht="11.25">
      <c r="B226" s="216"/>
      <c r="C226" s="217"/>
      <c r="D226" s="207" t="s">
        <v>157</v>
      </c>
      <c r="E226" s="218" t="s">
        <v>1</v>
      </c>
      <c r="F226" s="219" t="s">
        <v>243</v>
      </c>
      <c r="G226" s="217"/>
      <c r="H226" s="220">
        <v>124.8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157</v>
      </c>
      <c r="AU226" s="226" t="s">
        <v>86</v>
      </c>
      <c r="AV226" s="14" t="s">
        <v>86</v>
      </c>
      <c r="AW226" s="14" t="s">
        <v>32</v>
      </c>
      <c r="AX226" s="14" t="s">
        <v>76</v>
      </c>
      <c r="AY226" s="226" t="s">
        <v>147</v>
      </c>
    </row>
    <row r="227" spans="2:51" s="16" customFormat="1" ht="11.25">
      <c r="B227" s="238"/>
      <c r="C227" s="239"/>
      <c r="D227" s="207" t="s">
        <v>157</v>
      </c>
      <c r="E227" s="240" t="s">
        <v>1</v>
      </c>
      <c r="F227" s="241" t="s">
        <v>182</v>
      </c>
      <c r="G227" s="239"/>
      <c r="H227" s="242">
        <v>920.24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157</v>
      </c>
      <c r="AU227" s="248" t="s">
        <v>86</v>
      </c>
      <c r="AV227" s="16" t="s">
        <v>170</v>
      </c>
      <c r="AW227" s="16" t="s">
        <v>32</v>
      </c>
      <c r="AX227" s="16" t="s">
        <v>76</v>
      </c>
      <c r="AY227" s="248" t="s">
        <v>147</v>
      </c>
    </row>
    <row r="228" spans="2:51" s="13" customFormat="1" ht="11.25">
      <c r="B228" s="205"/>
      <c r="C228" s="206"/>
      <c r="D228" s="207" t="s">
        <v>157</v>
      </c>
      <c r="E228" s="208" t="s">
        <v>1</v>
      </c>
      <c r="F228" s="209" t="s">
        <v>185</v>
      </c>
      <c r="G228" s="206"/>
      <c r="H228" s="208" t="s">
        <v>1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157</v>
      </c>
      <c r="AU228" s="215" t="s">
        <v>86</v>
      </c>
      <c r="AV228" s="13" t="s">
        <v>84</v>
      </c>
      <c r="AW228" s="13" t="s">
        <v>32</v>
      </c>
      <c r="AX228" s="13" t="s">
        <v>76</v>
      </c>
      <c r="AY228" s="215" t="s">
        <v>147</v>
      </c>
    </row>
    <row r="229" spans="2:51" s="13" customFormat="1" ht="11.25">
      <c r="B229" s="205"/>
      <c r="C229" s="206"/>
      <c r="D229" s="207" t="s">
        <v>157</v>
      </c>
      <c r="E229" s="208" t="s">
        <v>1</v>
      </c>
      <c r="F229" s="209" t="s">
        <v>244</v>
      </c>
      <c r="G229" s="206"/>
      <c r="H229" s="208" t="s">
        <v>1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157</v>
      </c>
      <c r="AU229" s="215" t="s">
        <v>86</v>
      </c>
      <c r="AV229" s="13" t="s">
        <v>84</v>
      </c>
      <c r="AW229" s="13" t="s">
        <v>32</v>
      </c>
      <c r="AX229" s="13" t="s">
        <v>76</v>
      </c>
      <c r="AY229" s="215" t="s">
        <v>147</v>
      </c>
    </row>
    <row r="230" spans="2:51" s="14" customFormat="1" ht="11.25">
      <c r="B230" s="216"/>
      <c r="C230" s="217"/>
      <c r="D230" s="207" t="s">
        <v>157</v>
      </c>
      <c r="E230" s="218" t="s">
        <v>1</v>
      </c>
      <c r="F230" s="219" t="s">
        <v>245</v>
      </c>
      <c r="G230" s="217"/>
      <c r="H230" s="220">
        <v>84.512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157</v>
      </c>
      <c r="AU230" s="226" t="s">
        <v>86</v>
      </c>
      <c r="AV230" s="14" t="s">
        <v>86</v>
      </c>
      <c r="AW230" s="14" t="s">
        <v>32</v>
      </c>
      <c r="AX230" s="14" t="s">
        <v>76</v>
      </c>
      <c r="AY230" s="226" t="s">
        <v>147</v>
      </c>
    </row>
    <row r="231" spans="2:51" s="13" customFormat="1" ht="11.25">
      <c r="B231" s="205"/>
      <c r="C231" s="206"/>
      <c r="D231" s="207" t="s">
        <v>157</v>
      </c>
      <c r="E231" s="208" t="s">
        <v>1</v>
      </c>
      <c r="F231" s="209" t="s">
        <v>246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157</v>
      </c>
      <c r="AU231" s="215" t="s">
        <v>86</v>
      </c>
      <c r="AV231" s="13" t="s">
        <v>84</v>
      </c>
      <c r="AW231" s="13" t="s">
        <v>32</v>
      </c>
      <c r="AX231" s="13" t="s">
        <v>76</v>
      </c>
      <c r="AY231" s="215" t="s">
        <v>147</v>
      </c>
    </row>
    <row r="232" spans="2:51" s="14" customFormat="1" ht="11.25">
      <c r="B232" s="216"/>
      <c r="C232" s="217"/>
      <c r="D232" s="207" t="s">
        <v>157</v>
      </c>
      <c r="E232" s="218" t="s">
        <v>1</v>
      </c>
      <c r="F232" s="219" t="s">
        <v>247</v>
      </c>
      <c r="G232" s="217"/>
      <c r="H232" s="220">
        <v>119.32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157</v>
      </c>
      <c r="AU232" s="226" t="s">
        <v>86</v>
      </c>
      <c r="AV232" s="14" t="s">
        <v>86</v>
      </c>
      <c r="AW232" s="14" t="s">
        <v>32</v>
      </c>
      <c r="AX232" s="14" t="s">
        <v>76</v>
      </c>
      <c r="AY232" s="226" t="s">
        <v>147</v>
      </c>
    </row>
    <row r="233" spans="2:51" s="13" customFormat="1" ht="11.25">
      <c r="B233" s="205"/>
      <c r="C233" s="206"/>
      <c r="D233" s="207" t="s">
        <v>157</v>
      </c>
      <c r="E233" s="208" t="s">
        <v>1</v>
      </c>
      <c r="F233" s="209" t="s">
        <v>248</v>
      </c>
      <c r="G233" s="206"/>
      <c r="H233" s="208" t="s">
        <v>1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157</v>
      </c>
      <c r="AU233" s="215" t="s">
        <v>86</v>
      </c>
      <c r="AV233" s="13" t="s">
        <v>84</v>
      </c>
      <c r="AW233" s="13" t="s">
        <v>32</v>
      </c>
      <c r="AX233" s="13" t="s">
        <v>76</v>
      </c>
      <c r="AY233" s="215" t="s">
        <v>147</v>
      </c>
    </row>
    <row r="234" spans="2:51" s="14" customFormat="1" ht="11.25">
      <c r="B234" s="216"/>
      <c r="C234" s="217"/>
      <c r="D234" s="207" t="s">
        <v>157</v>
      </c>
      <c r="E234" s="218" t="s">
        <v>1</v>
      </c>
      <c r="F234" s="219" t="s">
        <v>249</v>
      </c>
      <c r="G234" s="217"/>
      <c r="H234" s="220">
        <v>120.08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157</v>
      </c>
      <c r="AU234" s="226" t="s">
        <v>86</v>
      </c>
      <c r="AV234" s="14" t="s">
        <v>86</v>
      </c>
      <c r="AW234" s="14" t="s">
        <v>32</v>
      </c>
      <c r="AX234" s="14" t="s">
        <v>76</v>
      </c>
      <c r="AY234" s="226" t="s">
        <v>147</v>
      </c>
    </row>
    <row r="235" spans="2:51" s="13" customFormat="1" ht="11.25">
      <c r="B235" s="205"/>
      <c r="C235" s="206"/>
      <c r="D235" s="207" t="s">
        <v>157</v>
      </c>
      <c r="E235" s="208" t="s">
        <v>1</v>
      </c>
      <c r="F235" s="209" t="s">
        <v>250</v>
      </c>
      <c r="G235" s="206"/>
      <c r="H235" s="208" t="s">
        <v>1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157</v>
      </c>
      <c r="AU235" s="215" t="s">
        <v>86</v>
      </c>
      <c r="AV235" s="13" t="s">
        <v>84</v>
      </c>
      <c r="AW235" s="13" t="s">
        <v>32</v>
      </c>
      <c r="AX235" s="13" t="s">
        <v>76</v>
      </c>
      <c r="AY235" s="215" t="s">
        <v>147</v>
      </c>
    </row>
    <row r="236" spans="2:51" s="14" customFormat="1" ht="11.25">
      <c r="B236" s="216"/>
      <c r="C236" s="217"/>
      <c r="D236" s="207" t="s">
        <v>157</v>
      </c>
      <c r="E236" s="218" t="s">
        <v>1</v>
      </c>
      <c r="F236" s="219" t="s">
        <v>247</v>
      </c>
      <c r="G236" s="217"/>
      <c r="H236" s="220">
        <v>119.32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157</v>
      </c>
      <c r="AU236" s="226" t="s">
        <v>86</v>
      </c>
      <c r="AV236" s="14" t="s">
        <v>86</v>
      </c>
      <c r="AW236" s="14" t="s">
        <v>32</v>
      </c>
      <c r="AX236" s="14" t="s">
        <v>76</v>
      </c>
      <c r="AY236" s="226" t="s">
        <v>147</v>
      </c>
    </row>
    <row r="237" spans="2:51" s="13" customFormat="1" ht="11.25">
      <c r="B237" s="205"/>
      <c r="C237" s="206"/>
      <c r="D237" s="207" t="s">
        <v>157</v>
      </c>
      <c r="E237" s="208" t="s">
        <v>1</v>
      </c>
      <c r="F237" s="209" t="s">
        <v>251</v>
      </c>
      <c r="G237" s="206"/>
      <c r="H237" s="208" t="s">
        <v>1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157</v>
      </c>
      <c r="AU237" s="215" t="s">
        <v>86</v>
      </c>
      <c r="AV237" s="13" t="s">
        <v>84</v>
      </c>
      <c r="AW237" s="13" t="s">
        <v>32</v>
      </c>
      <c r="AX237" s="13" t="s">
        <v>76</v>
      </c>
      <c r="AY237" s="215" t="s">
        <v>147</v>
      </c>
    </row>
    <row r="238" spans="2:51" s="14" customFormat="1" ht="11.25">
      <c r="B238" s="216"/>
      <c r="C238" s="217"/>
      <c r="D238" s="207" t="s">
        <v>157</v>
      </c>
      <c r="E238" s="218" t="s">
        <v>1</v>
      </c>
      <c r="F238" s="219" t="s">
        <v>252</v>
      </c>
      <c r="G238" s="217"/>
      <c r="H238" s="220">
        <v>120.84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157</v>
      </c>
      <c r="AU238" s="226" t="s">
        <v>86</v>
      </c>
      <c r="AV238" s="14" t="s">
        <v>86</v>
      </c>
      <c r="AW238" s="14" t="s">
        <v>32</v>
      </c>
      <c r="AX238" s="14" t="s">
        <v>76</v>
      </c>
      <c r="AY238" s="226" t="s">
        <v>147</v>
      </c>
    </row>
    <row r="239" spans="2:51" s="13" customFormat="1" ht="11.25">
      <c r="B239" s="205"/>
      <c r="C239" s="206"/>
      <c r="D239" s="207" t="s">
        <v>157</v>
      </c>
      <c r="E239" s="208" t="s">
        <v>1</v>
      </c>
      <c r="F239" s="209" t="s">
        <v>253</v>
      </c>
      <c r="G239" s="206"/>
      <c r="H239" s="208" t="s">
        <v>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157</v>
      </c>
      <c r="AU239" s="215" t="s">
        <v>86</v>
      </c>
      <c r="AV239" s="13" t="s">
        <v>84</v>
      </c>
      <c r="AW239" s="13" t="s">
        <v>32</v>
      </c>
      <c r="AX239" s="13" t="s">
        <v>76</v>
      </c>
      <c r="AY239" s="215" t="s">
        <v>147</v>
      </c>
    </row>
    <row r="240" spans="2:51" s="14" customFormat="1" ht="11.25">
      <c r="B240" s="216"/>
      <c r="C240" s="217"/>
      <c r="D240" s="207" t="s">
        <v>157</v>
      </c>
      <c r="E240" s="218" t="s">
        <v>1</v>
      </c>
      <c r="F240" s="219" t="s">
        <v>254</v>
      </c>
      <c r="G240" s="217"/>
      <c r="H240" s="220">
        <v>79.8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157</v>
      </c>
      <c r="AU240" s="226" t="s">
        <v>86</v>
      </c>
      <c r="AV240" s="14" t="s">
        <v>86</v>
      </c>
      <c r="AW240" s="14" t="s">
        <v>32</v>
      </c>
      <c r="AX240" s="14" t="s">
        <v>76</v>
      </c>
      <c r="AY240" s="226" t="s">
        <v>147</v>
      </c>
    </row>
    <row r="241" spans="2:51" s="13" customFormat="1" ht="11.25">
      <c r="B241" s="205"/>
      <c r="C241" s="206"/>
      <c r="D241" s="207" t="s">
        <v>157</v>
      </c>
      <c r="E241" s="208" t="s">
        <v>1</v>
      </c>
      <c r="F241" s="209" t="s">
        <v>255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157</v>
      </c>
      <c r="AU241" s="215" t="s">
        <v>86</v>
      </c>
      <c r="AV241" s="13" t="s">
        <v>84</v>
      </c>
      <c r="AW241" s="13" t="s">
        <v>32</v>
      </c>
      <c r="AX241" s="13" t="s">
        <v>76</v>
      </c>
      <c r="AY241" s="215" t="s">
        <v>147</v>
      </c>
    </row>
    <row r="242" spans="2:51" s="14" customFormat="1" ht="11.25">
      <c r="B242" s="216"/>
      <c r="C242" s="217"/>
      <c r="D242" s="207" t="s">
        <v>157</v>
      </c>
      <c r="E242" s="218" t="s">
        <v>1</v>
      </c>
      <c r="F242" s="219" t="s">
        <v>256</v>
      </c>
      <c r="G242" s="217"/>
      <c r="H242" s="220">
        <v>115.52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157</v>
      </c>
      <c r="AU242" s="226" t="s">
        <v>86</v>
      </c>
      <c r="AV242" s="14" t="s">
        <v>86</v>
      </c>
      <c r="AW242" s="14" t="s">
        <v>32</v>
      </c>
      <c r="AX242" s="14" t="s">
        <v>76</v>
      </c>
      <c r="AY242" s="226" t="s">
        <v>147</v>
      </c>
    </row>
    <row r="243" spans="2:51" s="13" customFormat="1" ht="11.25">
      <c r="B243" s="205"/>
      <c r="C243" s="206"/>
      <c r="D243" s="207" t="s">
        <v>157</v>
      </c>
      <c r="E243" s="208" t="s">
        <v>1</v>
      </c>
      <c r="F243" s="209" t="s">
        <v>257</v>
      </c>
      <c r="G243" s="206"/>
      <c r="H243" s="208" t="s">
        <v>1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157</v>
      </c>
      <c r="AU243" s="215" t="s">
        <v>86</v>
      </c>
      <c r="AV243" s="13" t="s">
        <v>84</v>
      </c>
      <c r="AW243" s="13" t="s">
        <v>32</v>
      </c>
      <c r="AX243" s="13" t="s">
        <v>76</v>
      </c>
      <c r="AY243" s="215" t="s">
        <v>147</v>
      </c>
    </row>
    <row r="244" spans="2:51" s="14" customFormat="1" ht="11.25">
      <c r="B244" s="216"/>
      <c r="C244" s="217"/>
      <c r="D244" s="207" t="s">
        <v>157</v>
      </c>
      <c r="E244" s="218" t="s">
        <v>1</v>
      </c>
      <c r="F244" s="219" t="s">
        <v>258</v>
      </c>
      <c r="G244" s="217"/>
      <c r="H244" s="220">
        <v>116.28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157</v>
      </c>
      <c r="AU244" s="226" t="s">
        <v>86</v>
      </c>
      <c r="AV244" s="14" t="s">
        <v>86</v>
      </c>
      <c r="AW244" s="14" t="s">
        <v>32</v>
      </c>
      <c r="AX244" s="14" t="s">
        <v>76</v>
      </c>
      <c r="AY244" s="226" t="s">
        <v>147</v>
      </c>
    </row>
    <row r="245" spans="2:51" s="16" customFormat="1" ht="11.25">
      <c r="B245" s="238"/>
      <c r="C245" s="239"/>
      <c r="D245" s="207" t="s">
        <v>157</v>
      </c>
      <c r="E245" s="240" t="s">
        <v>1</v>
      </c>
      <c r="F245" s="241" t="s">
        <v>182</v>
      </c>
      <c r="G245" s="239"/>
      <c r="H245" s="242">
        <v>875.672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157</v>
      </c>
      <c r="AU245" s="248" t="s">
        <v>86</v>
      </c>
      <c r="AV245" s="16" t="s">
        <v>170</v>
      </c>
      <c r="AW245" s="16" t="s">
        <v>32</v>
      </c>
      <c r="AX245" s="16" t="s">
        <v>76</v>
      </c>
      <c r="AY245" s="248" t="s">
        <v>147</v>
      </c>
    </row>
    <row r="246" spans="2:51" s="15" customFormat="1" ht="11.25">
      <c r="B246" s="227"/>
      <c r="C246" s="228"/>
      <c r="D246" s="207" t="s">
        <v>157</v>
      </c>
      <c r="E246" s="229" t="s">
        <v>1</v>
      </c>
      <c r="F246" s="230" t="s">
        <v>169</v>
      </c>
      <c r="G246" s="228"/>
      <c r="H246" s="231">
        <v>2688.152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AT246" s="237" t="s">
        <v>157</v>
      </c>
      <c r="AU246" s="237" t="s">
        <v>86</v>
      </c>
      <c r="AV246" s="15" t="s">
        <v>155</v>
      </c>
      <c r="AW246" s="15" t="s">
        <v>32</v>
      </c>
      <c r="AX246" s="15" t="s">
        <v>84</v>
      </c>
      <c r="AY246" s="237" t="s">
        <v>147</v>
      </c>
    </row>
    <row r="247" spans="2:63" s="12" customFormat="1" ht="22.9" customHeight="1">
      <c r="B247" s="176"/>
      <c r="C247" s="177"/>
      <c r="D247" s="178" t="s">
        <v>75</v>
      </c>
      <c r="E247" s="190" t="s">
        <v>259</v>
      </c>
      <c r="F247" s="190" t="s">
        <v>260</v>
      </c>
      <c r="G247" s="177"/>
      <c r="H247" s="177"/>
      <c r="I247" s="180"/>
      <c r="J247" s="191">
        <f>BK247</f>
        <v>0</v>
      </c>
      <c r="K247" s="177"/>
      <c r="L247" s="182"/>
      <c r="M247" s="183"/>
      <c r="N247" s="184"/>
      <c r="O247" s="184"/>
      <c r="P247" s="185">
        <f>SUM(P248:P256)</f>
        <v>0</v>
      </c>
      <c r="Q247" s="184"/>
      <c r="R247" s="185">
        <f>SUM(R248:R256)</f>
        <v>0</v>
      </c>
      <c r="S247" s="184"/>
      <c r="T247" s="186">
        <f>SUM(T248:T256)</f>
        <v>0</v>
      </c>
      <c r="AR247" s="187" t="s">
        <v>84</v>
      </c>
      <c r="AT247" s="188" t="s">
        <v>75</v>
      </c>
      <c r="AU247" s="188" t="s">
        <v>84</v>
      </c>
      <c r="AY247" s="187" t="s">
        <v>147</v>
      </c>
      <c r="BK247" s="189">
        <f>SUM(BK248:BK256)</f>
        <v>0</v>
      </c>
    </row>
    <row r="248" spans="1:65" s="2" customFormat="1" ht="16.5" customHeight="1">
      <c r="A248" s="35"/>
      <c r="B248" s="36"/>
      <c r="C248" s="192" t="s">
        <v>261</v>
      </c>
      <c r="D248" s="192" t="s">
        <v>150</v>
      </c>
      <c r="E248" s="193" t="s">
        <v>262</v>
      </c>
      <c r="F248" s="194" t="s">
        <v>263</v>
      </c>
      <c r="G248" s="195" t="s">
        <v>264</v>
      </c>
      <c r="H248" s="196">
        <v>82.078</v>
      </c>
      <c r="I248" s="197"/>
      <c r="J248" s="198">
        <f>ROUND(I248*H248,2)</f>
        <v>0</v>
      </c>
      <c r="K248" s="194" t="s">
        <v>154</v>
      </c>
      <c r="L248" s="40"/>
      <c r="M248" s="199" t="s">
        <v>1</v>
      </c>
      <c r="N248" s="200" t="s">
        <v>41</v>
      </c>
      <c r="O248" s="7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3" t="s">
        <v>155</v>
      </c>
      <c r="AT248" s="203" t="s">
        <v>150</v>
      </c>
      <c r="AU248" s="203" t="s">
        <v>86</v>
      </c>
      <c r="AY248" s="18" t="s">
        <v>147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8" t="s">
        <v>84</v>
      </c>
      <c r="BK248" s="204">
        <f>ROUND(I248*H248,2)</f>
        <v>0</v>
      </c>
      <c r="BL248" s="18" t="s">
        <v>155</v>
      </c>
      <c r="BM248" s="203" t="s">
        <v>265</v>
      </c>
    </row>
    <row r="249" spans="1:65" s="2" customFormat="1" ht="33" customHeight="1">
      <c r="A249" s="35"/>
      <c r="B249" s="36"/>
      <c r="C249" s="192" t="s">
        <v>266</v>
      </c>
      <c r="D249" s="192" t="s">
        <v>150</v>
      </c>
      <c r="E249" s="193" t="s">
        <v>267</v>
      </c>
      <c r="F249" s="194" t="s">
        <v>268</v>
      </c>
      <c r="G249" s="195" t="s">
        <v>264</v>
      </c>
      <c r="H249" s="196">
        <v>82.078</v>
      </c>
      <c r="I249" s="197"/>
      <c r="J249" s="198">
        <f>ROUND(I249*H249,2)</f>
        <v>0</v>
      </c>
      <c r="K249" s="194" t="s">
        <v>154</v>
      </c>
      <c r="L249" s="40"/>
      <c r="M249" s="199" t="s">
        <v>1</v>
      </c>
      <c r="N249" s="200" t="s">
        <v>41</v>
      </c>
      <c r="O249" s="72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3" t="s">
        <v>155</v>
      </c>
      <c r="AT249" s="203" t="s">
        <v>150</v>
      </c>
      <c r="AU249" s="203" t="s">
        <v>86</v>
      </c>
      <c r="AY249" s="18" t="s">
        <v>147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8" t="s">
        <v>84</v>
      </c>
      <c r="BK249" s="204">
        <f>ROUND(I249*H249,2)</f>
        <v>0</v>
      </c>
      <c r="BL249" s="18" t="s">
        <v>155</v>
      </c>
      <c r="BM249" s="203" t="s">
        <v>269</v>
      </c>
    </row>
    <row r="250" spans="1:65" s="2" customFormat="1" ht="24.2" customHeight="1">
      <c r="A250" s="35"/>
      <c r="B250" s="36"/>
      <c r="C250" s="192" t="s">
        <v>148</v>
      </c>
      <c r="D250" s="192" t="s">
        <v>150</v>
      </c>
      <c r="E250" s="193" t="s">
        <v>270</v>
      </c>
      <c r="F250" s="194" t="s">
        <v>271</v>
      </c>
      <c r="G250" s="195" t="s">
        <v>264</v>
      </c>
      <c r="H250" s="196">
        <v>82.078</v>
      </c>
      <c r="I250" s="197"/>
      <c r="J250" s="198">
        <f>ROUND(I250*H250,2)</f>
        <v>0</v>
      </c>
      <c r="K250" s="194" t="s">
        <v>154</v>
      </c>
      <c r="L250" s="40"/>
      <c r="M250" s="199" t="s">
        <v>1</v>
      </c>
      <c r="N250" s="200" t="s">
        <v>41</v>
      </c>
      <c r="O250" s="72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3" t="s">
        <v>155</v>
      </c>
      <c r="AT250" s="203" t="s">
        <v>150</v>
      </c>
      <c r="AU250" s="203" t="s">
        <v>86</v>
      </c>
      <c r="AY250" s="18" t="s">
        <v>147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8" t="s">
        <v>84</v>
      </c>
      <c r="BK250" s="204">
        <f>ROUND(I250*H250,2)</f>
        <v>0</v>
      </c>
      <c r="BL250" s="18" t="s">
        <v>155</v>
      </c>
      <c r="BM250" s="203" t="s">
        <v>272</v>
      </c>
    </row>
    <row r="251" spans="1:65" s="2" customFormat="1" ht="24.2" customHeight="1">
      <c r="A251" s="35"/>
      <c r="B251" s="36"/>
      <c r="C251" s="192" t="s">
        <v>273</v>
      </c>
      <c r="D251" s="192" t="s">
        <v>150</v>
      </c>
      <c r="E251" s="193" t="s">
        <v>274</v>
      </c>
      <c r="F251" s="194" t="s">
        <v>275</v>
      </c>
      <c r="G251" s="195" t="s">
        <v>264</v>
      </c>
      <c r="H251" s="196">
        <v>1559.482</v>
      </c>
      <c r="I251" s="197"/>
      <c r="J251" s="198">
        <f>ROUND(I251*H251,2)</f>
        <v>0</v>
      </c>
      <c r="K251" s="194" t="s">
        <v>154</v>
      </c>
      <c r="L251" s="40"/>
      <c r="M251" s="199" t="s">
        <v>1</v>
      </c>
      <c r="N251" s="200" t="s">
        <v>41</v>
      </c>
      <c r="O251" s="7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3" t="s">
        <v>155</v>
      </c>
      <c r="AT251" s="203" t="s">
        <v>150</v>
      </c>
      <c r="AU251" s="203" t="s">
        <v>86</v>
      </c>
      <c r="AY251" s="18" t="s">
        <v>147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8" t="s">
        <v>84</v>
      </c>
      <c r="BK251" s="204">
        <f>ROUND(I251*H251,2)</f>
        <v>0</v>
      </c>
      <c r="BL251" s="18" t="s">
        <v>155</v>
      </c>
      <c r="BM251" s="203" t="s">
        <v>276</v>
      </c>
    </row>
    <row r="252" spans="2:51" s="14" customFormat="1" ht="11.25">
      <c r="B252" s="216"/>
      <c r="C252" s="217"/>
      <c r="D252" s="207" t="s">
        <v>157</v>
      </c>
      <c r="E252" s="217"/>
      <c r="F252" s="219" t="s">
        <v>277</v>
      </c>
      <c r="G252" s="217"/>
      <c r="H252" s="220">
        <v>1559.482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157</v>
      </c>
      <c r="AU252" s="226" t="s">
        <v>86</v>
      </c>
      <c r="AV252" s="14" t="s">
        <v>86</v>
      </c>
      <c r="AW252" s="14" t="s">
        <v>4</v>
      </c>
      <c r="AX252" s="14" t="s">
        <v>84</v>
      </c>
      <c r="AY252" s="226" t="s">
        <v>147</v>
      </c>
    </row>
    <row r="253" spans="1:65" s="2" customFormat="1" ht="33" customHeight="1">
      <c r="A253" s="35"/>
      <c r="B253" s="36"/>
      <c r="C253" s="192" t="s">
        <v>278</v>
      </c>
      <c r="D253" s="192" t="s">
        <v>150</v>
      </c>
      <c r="E253" s="193" t="s">
        <v>279</v>
      </c>
      <c r="F253" s="194" t="s">
        <v>280</v>
      </c>
      <c r="G253" s="195" t="s">
        <v>264</v>
      </c>
      <c r="H253" s="196">
        <v>81.257</v>
      </c>
      <c r="I253" s="197"/>
      <c r="J253" s="198">
        <f>ROUND(I253*H253,2)</f>
        <v>0</v>
      </c>
      <c r="K253" s="194" t="s">
        <v>154</v>
      </c>
      <c r="L253" s="40"/>
      <c r="M253" s="199" t="s">
        <v>1</v>
      </c>
      <c r="N253" s="200" t="s">
        <v>41</v>
      </c>
      <c r="O253" s="72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3" t="s">
        <v>155</v>
      </c>
      <c r="AT253" s="203" t="s">
        <v>150</v>
      </c>
      <c r="AU253" s="203" t="s">
        <v>86</v>
      </c>
      <c r="AY253" s="18" t="s">
        <v>147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8" t="s">
        <v>84</v>
      </c>
      <c r="BK253" s="204">
        <f>ROUND(I253*H253,2)</f>
        <v>0</v>
      </c>
      <c r="BL253" s="18" t="s">
        <v>155</v>
      </c>
      <c r="BM253" s="203" t="s">
        <v>281</v>
      </c>
    </row>
    <row r="254" spans="2:51" s="14" customFormat="1" ht="11.25">
      <c r="B254" s="216"/>
      <c r="C254" s="217"/>
      <c r="D254" s="207" t="s">
        <v>157</v>
      </c>
      <c r="E254" s="217"/>
      <c r="F254" s="219" t="s">
        <v>282</v>
      </c>
      <c r="G254" s="217"/>
      <c r="H254" s="220">
        <v>81.257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157</v>
      </c>
      <c r="AU254" s="226" t="s">
        <v>86</v>
      </c>
      <c r="AV254" s="14" t="s">
        <v>86</v>
      </c>
      <c r="AW254" s="14" t="s">
        <v>4</v>
      </c>
      <c r="AX254" s="14" t="s">
        <v>84</v>
      </c>
      <c r="AY254" s="226" t="s">
        <v>147</v>
      </c>
    </row>
    <row r="255" spans="1:65" s="2" customFormat="1" ht="33" customHeight="1">
      <c r="A255" s="35"/>
      <c r="B255" s="36"/>
      <c r="C255" s="192" t="s">
        <v>283</v>
      </c>
      <c r="D255" s="192" t="s">
        <v>150</v>
      </c>
      <c r="E255" s="193" t="s">
        <v>284</v>
      </c>
      <c r="F255" s="194" t="s">
        <v>285</v>
      </c>
      <c r="G255" s="195" t="s">
        <v>264</v>
      </c>
      <c r="H255" s="196">
        <v>0.821</v>
      </c>
      <c r="I255" s="197"/>
      <c r="J255" s="198">
        <f>ROUND(I255*H255,2)</f>
        <v>0</v>
      </c>
      <c r="K255" s="194" t="s">
        <v>154</v>
      </c>
      <c r="L255" s="40"/>
      <c r="M255" s="199" t="s">
        <v>1</v>
      </c>
      <c r="N255" s="200" t="s">
        <v>41</v>
      </c>
      <c r="O255" s="72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3" t="s">
        <v>155</v>
      </c>
      <c r="AT255" s="203" t="s">
        <v>150</v>
      </c>
      <c r="AU255" s="203" t="s">
        <v>86</v>
      </c>
      <c r="AY255" s="18" t="s">
        <v>147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8" t="s">
        <v>84</v>
      </c>
      <c r="BK255" s="204">
        <f>ROUND(I255*H255,2)</f>
        <v>0</v>
      </c>
      <c r="BL255" s="18" t="s">
        <v>155</v>
      </c>
      <c r="BM255" s="203" t="s">
        <v>286</v>
      </c>
    </row>
    <row r="256" spans="2:51" s="14" customFormat="1" ht="11.25">
      <c r="B256" s="216"/>
      <c r="C256" s="217"/>
      <c r="D256" s="207" t="s">
        <v>157</v>
      </c>
      <c r="E256" s="217"/>
      <c r="F256" s="219" t="s">
        <v>287</v>
      </c>
      <c r="G256" s="217"/>
      <c r="H256" s="220">
        <v>0.821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157</v>
      </c>
      <c r="AU256" s="226" t="s">
        <v>86</v>
      </c>
      <c r="AV256" s="14" t="s">
        <v>86</v>
      </c>
      <c r="AW256" s="14" t="s">
        <v>4</v>
      </c>
      <c r="AX256" s="14" t="s">
        <v>84</v>
      </c>
      <c r="AY256" s="226" t="s">
        <v>147</v>
      </c>
    </row>
    <row r="257" spans="2:63" s="12" customFormat="1" ht="25.9" customHeight="1">
      <c r="B257" s="176"/>
      <c r="C257" s="177"/>
      <c r="D257" s="178" t="s">
        <v>75</v>
      </c>
      <c r="E257" s="179" t="s">
        <v>288</v>
      </c>
      <c r="F257" s="179" t="s">
        <v>289</v>
      </c>
      <c r="G257" s="177"/>
      <c r="H257" s="177"/>
      <c r="I257" s="180"/>
      <c r="J257" s="181">
        <f>BK257</f>
        <v>0</v>
      </c>
      <c r="K257" s="177"/>
      <c r="L257" s="182"/>
      <c r="M257" s="183"/>
      <c r="N257" s="184"/>
      <c r="O257" s="184"/>
      <c r="P257" s="185">
        <f>P258+P281+P305+P319+P331</f>
        <v>0</v>
      </c>
      <c r="Q257" s="184"/>
      <c r="R257" s="185">
        <f>R258+R281+R305+R319+R331</f>
        <v>0</v>
      </c>
      <c r="S257" s="184"/>
      <c r="T257" s="186">
        <f>T258+T281+T305+T319+T331</f>
        <v>24.196325500000004</v>
      </c>
      <c r="AR257" s="187" t="s">
        <v>86</v>
      </c>
      <c r="AT257" s="188" t="s">
        <v>75</v>
      </c>
      <c r="AU257" s="188" t="s">
        <v>76</v>
      </c>
      <c r="AY257" s="187" t="s">
        <v>147</v>
      </c>
      <c r="BK257" s="189">
        <f>BK258+BK281+BK305+BK319+BK331</f>
        <v>0</v>
      </c>
    </row>
    <row r="258" spans="2:63" s="12" customFormat="1" ht="22.9" customHeight="1">
      <c r="B258" s="176"/>
      <c r="C258" s="177"/>
      <c r="D258" s="178" t="s">
        <v>75</v>
      </c>
      <c r="E258" s="190" t="s">
        <v>290</v>
      </c>
      <c r="F258" s="190" t="s">
        <v>291</v>
      </c>
      <c r="G258" s="177"/>
      <c r="H258" s="177"/>
      <c r="I258" s="180"/>
      <c r="J258" s="191">
        <f>BK258</f>
        <v>0</v>
      </c>
      <c r="K258" s="177"/>
      <c r="L258" s="182"/>
      <c r="M258" s="183"/>
      <c r="N258" s="184"/>
      <c r="O258" s="184"/>
      <c r="P258" s="185">
        <f>SUM(P259:P280)</f>
        <v>0</v>
      </c>
      <c r="Q258" s="184"/>
      <c r="R258" s="185">
        <f>SUM(R259:R280)</f>
        <v>0</v>
      </c>
      <c r="S258" s="184"/>
      <c r="T258" s="186">
        <f>SUM(T259:T280)</f>
        <v>0.890698</v>
      </c>
      <c r="AR258" s="187" t="s">
        <v>86</v>
      </c>
      <c r="AT258" s="188" t="s">
        <v>75</v>
      </c>
      <c r="AU258" s="188" t="s">
        <v>84</v>
      </c>
      <c r="AY258" s="187" t="s">
        <v>147</v>
      </c>
      <c r="BK258" s="189">
        <f>SUM(BK259:BK280)</f>
        <v>0</v>
      </c>
    </row>
    <row r="259" spans="1:65" s="2" customFormat="1" ht="24.2" customHeight="1">
      <c r="A259" s="35"/>
      <c r="B259" s="36"/>
      <c r="C259" s="192" t="s">
        <v>292</v>
      </c>
      <c r="D259" s="192" t="s">
        <v>150</v>
      </c>
      <c r="E259" s="193" t="s">
        <v>293</v>
      </c>
      <c r="F259" s="194" t="s">
        <v>294</v>
      </c>
      <c r="G259" s="195" t="s">
        <v>153</v>
      </c>
      <c r="H259" s="196">
        <v>261.97</v>
      </c>
      <c r="I259" s="197"/>
      <c r="J259" s="198">
        <f>ROUND(I259*H259,2)</f>
        <v>0</v>
      </c>
      <c r="K259" s="194" t="s">
        <v>154</v>
      </c>
      <c r="L259" s="40"/>
      <c r="M259" s="199" t="s">
        <v>1</v>
      </c>
      <c r="N259" s="200" t="s">
        <v>41</v>
      </c>
      <c r="O259" s="72"/>
      <c r="P259" s="201">
        <f>O259*H259</f>
        <v>0</v>
      </c>
      <c r="Q259" s="201">
        <v>0</v>
      </c>
      <c r="R259" s="201">
        <f>Q259*H259</f>
        <v>0</v>
      </c>
      <c r="S259" s="201">
        <v>0.0034</v>
      </c>
      <c r="T259" s="202">
        <f>S259*H259</f>
        <v>0.890698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295</v>
      </c>
      <c r="AT259" s="203" t="s">
        <v>150</v>
      </c>
      <c r="AU259" s="203" t="s">
        <v>86</v>
      </c>
      <c r="AY259" s="18" t="s">
        <v>147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8" t="s">
        <v>84</v>
      </c>
      <c r="BK259" s="204">
        <f>ROUND(I259*H259,2)</f>
        <v>0</v>
      </c>
      <c r="BL259" s="18" t="s">
        <v>295</v>
      </c>
      <c r="BM259" s="203" t="s">
        <v>296</v>
      </c>
    </row>
    <row r="260" spans="2:51" s="13" customFormat="1" ht="11.25">
      <c r="B260" s="205"/>
      <c r="C260" s="206"/>
      <c r="D260" s="207" t="s">
        <v>157</v>
      </c>
      <c r="E260" s="208" t="s">
        <v>1</v>
      </c>
      <c r="F260" s="209" t="s">
        <v>297</v>
      </c>
      <c r="G260" s="206"/>
      <c r="H260" s="208" t="s">
        <v>1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157</v>
      </c>
      <c r="AU260" s="215" t="s">
        <v>86</v>
      </c>
      <c r="AV260" s="13" t="s">
        <v>84</v>
      </c>
      <c r="AW260" s="13" t="s">
        <v>32</v>
      </c>
      <c r="AX260" s="13" t="s">
        <v>76</v>
      </c>
      <c r="AY260" s="215" t="s">
        <v>147</v>
      </c>
    </row>
    <row r="261" spans="2:51" s="13" customFormat="1" ht="11.25">
      <c r="B261" s="205"/>
      <c r="C261" s="206"/>
      <c r="D261" s="207" t="s">
        <v>157</v>
      </c>
      <c r="E261" s="208" t="s">
        <v>1</v>
      </c>
      <c r="F261" s="209" t="s">
        <v>174</v>
      </c>
      <c r="G261" s="206"/>
      <c r="H261" s="208" t="s">
        <v>1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157</v>
      </c>
      <c r="AU261" s="215" t="s">
        <v>86</v>
      </c>
      <c r="AV261" s="13" t="s">
        <v>84</v>
      </c>
      <c r="AW261" s="13" t="s">
        <v>32</v>
      </c>
      <c r="AX261" s="13" t="s">
        <v>76</v>
      </c>
      <c r="AY261" s="215" t="s">
        <v>147</v>
      </c>
    </row>
    <row r="262" spans="2:51" s="13" customFormat="1" ht="11.25">
      <c r="B262" s="205"/>
      <c r="C262" s="206"/>
      <c r="D262" s="207" t="s">
        <v>157</v>
      </c>
      <c r="E262" s="208" t="s">
        <v>1</v>
      </c>
      <c r="F262" s="209" t="s">
        <v>175</v>
      </c>
      <c r="G262" s="206"/>
      <c r="H262" s="208" t="s">
        <v>1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157</v>
      </c>
      <c r="AU262" s="215" t="s">
        <v>86</v>
      </c>
      <c r="AV262" s="13" t="s">
        <v>84</v>
      </c>
      <c r="AW262" s="13" t="s">
        <v>32</v>
      </c>
      <c r="AX262" s="13" t="s">
        <v>76</v>
      </c>
      <c r="AY262" s="215" t="s">
        <v>147</v>
      </c>
    </row>
    <row r="263" spans="2:51" s="13" customFormat="1" ht="11.25">
      <c r="B263" s="205"/>
      <c r="C263" s="206"/>
      <c r="D263" s="207" t="s">
        <v>157</v>
      </c>
      <c r="E263" s="208" t="s">
        <v>1</v>
      </c>
      <c r="F263" s="209" t="s">
        <v>176</v>
      </c>
      <c r="G263" s="206"/>
      <c r="H263" s="208" t="s">
        <v>1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157</v>
      </c>
      <c r="AU263" s="215" t="s">
        <v>86</v>
      </c>
      <c r="AV263" s="13" t="s">
        <v>84</v>
      </c>
      <c r="AW263" s="13" t="s">
        <v>32</v>
      </c>
      <c r="AX263" s="13" t="s">
        <v>76</v>
      </c>
      <c r="AY263" s="215" t="s">
        <v>147</v>
      </c>
    </row>
    <row r="264" spans="2:51" s="14" customFormat="1" ht="11.25">
      <c r="B264" s="216"/>
      <c r="C264" s="217"/>
      <c r="D264" s="207" t="s">
        <v>157</v>
      </c>
      <c r="E264" s="218" t="s">
        <v>1</v>
      </c>
      <c r="F264" s="219" t="s">
        <v>177</v>
      </c>
      <c r="G264" s="217"/>
      <c r="H264" s="220">
        <v>65.52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157</v>
      </c>
      <c r="AU264" s="226" t="s">
        <v>86</v>
      </c>
      <c r="AV264" s="14" t="s">
        <v>86</v>
      </c>
      <c r="AW264" s="14" t="s">
        <v>32</v>
      </c>
      <c r="AX264" s="14" t="s">
        <v>76</v>
      </c>
      <c r="AY264" s="226" t="s">
        <v>147</v>
      </c>
    </row>
    <row r="265" spans="2:51" s="13" customFormat="1" ht="11.25">
      <c r="B265" s="205"/>
      <c r="C265" s="206"/>
      <c r="D265" s="207" t="s">
        <v>157</v>
      </c>
      <c r="E265" s="208" t="s">
        <v>1</v>
      </c>
      <c r="F265" s="209" t="s">
        <v>178</v>
      </c>
      <c r="G265" s="206"/>
      <c r="H265" s="208" t="s">
        <v>1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157</v>
      </c>
      <c r="AU265" s="215" t="s">
        <v>86</v>
      </c>
      <c r="AV265" s="13" t="s">
        <v>84</v>
      </c>
      <c r="AW265" s="13" t="s">
        <v>32</v>
      </c>
      <c r="AX265" s="13" t="s">
        <v>76</v>
      </c>
      <c r="AY265" s="215" t="s">
        <v>147</v>
      </c>
    </row>
    <row r="266" spans="2:51" s="14" customFormat="1" ht="11.25">
      <c r="B266" s="216"/>
      <c r="C266" s="217"/>
      <c r="D266" s="207" t="s">
        <v>157</v>
      </c>
      <c r="E266" s="218" t="s">
        <v>1</v>
      </c>
      <c r="F266" s="219" t="s">
        <v>179</v>
      </c>
      <c r="G266" s="217"/>
      <c r="H266" s="220">
        <v>38.22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157</v>
      </c>
      <c r="AU266" s="226" t="s">
        <v>86</v>
      </c>
      <c r="AV266" s="14" t="s">
        <v>86</v>
      </c>
      <c r="AW266" s="14" t="s">
        <v>32</v>
      </c>
      <c r="AX266" s="14" t="s">
        <v>76</v>
      </c>
      <c r="AY266" s="226" t="s">
        <v>147</v>
      </c>
    </row>
    <row r="267" spans="2:51" s="13" customFormat="1" ht="11.25">
      <c r="B267" s="205"/>
      <c r="C267" s="206"/>
      <c r="D267" s="207" t="s">
        <v>157</v>
      </c>
      <c r="E267" s="208" t="s">
        <v>1</v>
      </c>
      <c r="F267" s="209" t="s">
        <v>180</v>
      </c>
      <c r="G267" s="206"/>
      <c r="H267" s="208" t="s">
        <v>1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157</v>
      </c>
      <c r="AU267" s="215" t="s">
        <v>86</v>
      </c>
      <c r="AV267" s="13" t="s">
        <v>84</v>
      </c>
      <c r="AW267" s="13" t="s">
        <v>32</v>
      </c>
      <c r="AX267" s="13" t="s">
        <v>76</v>
      </c>
      <c r="AY267" s="215" t="s">
        <v>147</v>
      </c>
    </row>
    <row r="268" spans="2:51" s="14" customFormat="1" ht="11.25">
      <c r="B268" s="216"/>
      <c r="C268" s="217"/>
      <c r="D268" s="207" t="s">
        <v>157</v>
      </c>
      <c r="E268" s="218" t="s">
        <v>1</v>
      </c>
      <c r="F268" s="219" t="s">
        <v>181</v>
      </c>
      <c r="G268" s="217"/>
      <c r="H268" s="220">
        <v>24.96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157</v>
      </c>
      <c r="AU268" s="226" t="s">
        <v>86</v>
      </c>
      <c r="AV268" s="14" t="s">
        <v>86</v>
      </c>
      <c r="AW268" s="14" t="s">
        <v>32</v>
      </c>
      <c r="AX268" s="14" t="s">
        <v>76</v>
      </c>
      <c r="AY268" s="226" t="s">
        <v>147</v>
      </c>
    </row>
    <row r="269" spans="2:51" s="16" customFormat="1" ht="11.25">
      <c r="B269" s="238"/>
      <c r="C269" s="239"/>
      <c r="D269" s="207" t="s">
        <v>157</v>
      </c>
      <c r="E269" s="240" t="s">
        <v>1</v>
      </c>
      <c r="F269" s="241" t="s">
        <v>182</v>
      </c>
      <c r="G269" s="239"/>
      <c r="H269" s="242">
        <v>128.7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AT269" s="248" t="s">
        <v>157</v>
      </c>
      <c r="AU269" s="248" t="s">
        <v>86</v>
      </c>
      <c r="AV269" s="16" t="s">
        <v>170</v>
      </c>
      <c r="AW269" s="16" t="s">
        <v>32</v>
      </c>
      <c r="AX269" s="16" t="s">
        <v>76</v>
      </c>
      <c r="AY269" s="248" t="s">
        <v>147</v>
      </c>
    </row>
    <row r="270" spans="2:51" s="13" customFormat="1" ht="11.25">
      <c r="B270" s="205"/>
      <c r="C270" s="206"/>
      <c r="D270" s="207" t="s">
        <v>157</v>
      </c>
      <c r="E270" s="208" t="s">
        <v>1</v>
      </c>
      <c r="F270" s="209" t="s">
        <v>175</v>
      </c>
      <c r="G270" s="206"/>
      <c r="H270" s="208" t="s">
        <v>1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157</v>
      </c>
      <c r="AU270" s="215" t="s">
        <v>86</v>
      </c>
      <c r="AV270" s="13" t="s">
        <v>84</v>
      </c>
      <c r="AW270" s="13" t="s">
        <v>32</v>
      </c>
      <c r="AX270" s="13" t="s">
        <v>76</v>
      </c>
      <c r="AY270" s="215" t="s">
        <v>147</v>
      </c>
    </row>
    <row r="271" spans="2:51" s="13" customFormat="1" ht="11.25">
      <c r="B271" s="205"/>
      <c r="C271" s="206"/>
      <c r="D271" s="207" t="s">
        <v>157</v>
      </c>
      <c r="E271" s="208" t="s">
        <v>1</v>
      </c>
      <c r="F271" s="209" t="s">
        <v>183</v>
      </c>
      <c r="G271" s="206"/>
      <c r="H271" s="208" t="s">
        <v>1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157</v>
      </c>
      <c r="AU271" s="215" t="s">
        <v>86</v>
      </c>
      <c r="AV271" s="13" t="s">
        <v>84</v>
      </c>
      <c r="AW271" s="13" t="s">
        <v>32</v>
      </c>
      <c r="AX271" s="13" t="s">
        <v>76</v>
      </c>
      <c r="AY271" s="215" t="s">
        <v>147</v>
      </c>
    </row>
    <row r="272" spans="2:51" s="14" customFormat="1" ht="11.25">
      <c r="B272" s="216"/>
      <c r="C272" s="217"/>
      <c r="D272" s="207" t="s">
        <v>157</v>
      </c>
      <c r="E272" s="218" t="s">
        <v>1</v>
      </c>
      <c r="F272" s="219" t="s">
        <v>184</v>
      </c>
      <c r="G272" s="217"/>
      <c r="H272" s="220">
        <v>55.77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157</v>
      </c>
      <c r="AU272" s="226" t="s">
        <v>86</v>
      </c>
      <c r="AV272" s="14" t="s">
        <v>86</v>
      </c>
      <c r="AW272" s="14" t="s">
        <v>32</v>
      </c>
      <c r="AX272" s="14" t="s">
        <v>76</v>
      </c>
      <c r="AY272" s="226" t="s">
        <v>147</v>
      </c>
    </row>
    <row r="273" spans="2:51" s="16" customFormat="1" ht="11.25">
      <c r="B273" s="238"/>
      <c r="C273" s="239"/>
      <c r="D273" s="207" t="s">
        <v>157</v>
      </c>
      <c r="E273" s="240" t="s">
        <v>1</v>
      </c>
      <c r="F273" s="241" t="s">
        <v>182</v>
      </c>
      <c r="G273" s="239"/>
      <c r="H273" s="242">
        <v>55.77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157</v>
      </c>
      <c r="AU273" s="248" t="s">
        <v>86</v>
      </c>
      <c r="AV273" s="16" t="s">
        <v>170</v>
      </c>
      <c r="AW273" s="16" t="s">
        <v>32</v>
      </c>
      <c r="AX273" s="16" t="s">
        <v>76</v>
      </c>
      <c r="AY273" s="248" t="s">
        <v>147</v>
      </c>
    </row>
    <row r="274" spans="2:51" s="13" customFormat="1" ht="11.25">
      <c r="B274" s="205"/>
      <c r="C274" s="206"/>
      <c r="D274" s="207" t="s">
        <v>157</v>
      </c>
      <c r="E274" s="208" t="s">
        <v>1</v>
      </c>
      <c r="F274" s="209" t="s">
        <v>185</v>
      </c>
      <c r="G274" s="206"/>
      <c r="H274" s="208" t="s">
        <v>1</v>
      </c>
      <c r="I274" s="210"/>
      <c r="J274" s="206"/>
      <c r="K274" s="206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157</v>
      </c>
      <c r="AU274" s="215" t="s">
        <v>86</v>
      </c>
      <c r="AV274" s="13" t="s">
        <v>84</v>
      </c>
      <c r="AW274" s="13" t="s">
        <v>32</v>
      </c>
      <c r="AX274" s="13" t="s">
        <v>76</v>
      </c>
      <c r="AY274" s="215" t="s">
        <v>147</v>
      </c>
    </row>
    <row r="275" spans="2:51" s="13" customFormat="1" ht="11.25">
      <c r="B275" s="205"/>
      <c r="C275" s="206"/>
      <c r="D275" s="207" t="s">
        <v>157</v>
      </c>
      <c r="E275" s="208" t="s">
        <v>1</v>
      </c>
      <c r="F275" s="209" t="s">
        <v>186</v>
      </c>
      <c r="G275" s="206"/>
      <c r="H275" s="208" t="s">
        <v>1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157</v>
      </c>
      <c r="AU275" s="215" t="s">
        <v>86</v>
      </c>
      <c r="AV275" s="13" t="s">
        <v>84</v>
      </c>
      <c r="AW275" s="13" t="s">
        <v>32</v>
      </c>
      <c r="AX275" s="13" t="s">
        <v>76</v>
      </c>
      <c r="AY275" s="215" t="s">
        <v>147</v>
      </c>
    </row>
    <row r="276" spans="2:51" s="14" customFormat="1" ht="11.25">
      <c r="B276" s="216"/>
      <c r="C276" s="217"/>
      <c r="D276" s="207" t="s">
        <v>157</v>
      </c>
      <c r="E276" s="218" t="s">
        <v>1</v>
      </c>
      <c r="F276" s="219" t="s">
        <v>187</v>
      </c>
      <c r="G276" s="217"/>
      <c r="H276" s="220">
        <v>20.2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157</v>
      </c>
      <c r="AU276" s="226" t="s">
        <v>86</v>
      </c>
      <c r="AV276" s="14" t="s">
        <v>86</v>
      </c>
      <c r="AW276" s="14" t="s">
        <v>32</v>
      </c>
      <c r="AX276" s="14" t="s">
        <v>76</v>
      </c>
      <c r="AY276" s="226" t="s">
        <v>147</v>
      </c>
    </row>
    <row r="277" spans="2:51" s="13" customFormat="1" ht="11.25">
      <c r="B277" s="205"/>
      <c r="C277" s="206"/>
      <c r="D277" s="207" t="s">
        <v>157</v>
      </c>
      <c r="E277" s="208" t="s">
        <v>1</v>
      </c>
      <c r="F277" s="209" t="s">
        <v>188</v>
      </c>
      <c r="G277" s="206"/>
      <c r="H277" s="208" t="s">
        <v>1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157</v>
      </c>
      <c r="AU277" s="215" t="s">
        <v>86</v>
      </c>
      <c r="AV277" s="13" t="s">
        <v>84</v>
      </c>
      <c r="AW277" s="13" t="s">
        <v>32</v>
      </c>
      <c r="AX277" s="13" t="s">
        <v>76</v>
      </c>
      <c r="AY277" s="215" t="s">
        <v>147</v>
      </c>
    </row>
    <row r="278" spans="2:51" s="14" customFormat="1" ht="11.25">
      <c r="B278" s="216"/>
      <c r="C278" s="217"/>
      <c r="D278" s="207" t="s">
        <v>157</v>
      </c>
      <c r="E278" s="218" t="s">
        <v>1</v>
      </c>
      <c r="F278" s="219" t="s">
        <v>189</v>
      </c>
      <c r="G278" s="217"/>
      <c r="H278" s="220">
        <v>57.3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157</v>
      </c>
      <c r="AU278" s="226" t="s">
        <v>86</v>
      </c>
      <c r="AV278" s="14" t="s">
        <v>86</v>
      </c>
      <c r="AW278" s="14" t="s">
        <v>32</v>
      </c>
      <c r="AX278" s="14" t="s">
        <v>76</v>
      </c>
      <c r="AY278" s="226" t="s">
        <v>147</v>
      </c>
    </row>
    <row r="279" spans="2:51" s="16" customFormat="1" ht="11.25">
      <c r="B279" s="238"/>
      <c r="C279" s="239"/>
      <c r="D279" s="207" t="s">
        <v>157</v>
      </c>
      <c r="E279" s="240" t="s">
        <v>1</v>
      </c>
      <c r="F279" s="241" t="s">
        <v>182</v>
      </c>
      <c r="G279" s="239"/>
      <c r="H279" s="242">
        <v>77.5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157</v>
      </c>
      <c r="AU279" s="248" t="s">
        <v>86</v>
      </c>
      <c r="AV279" s="16" t="s">
        <v>170</v>
      </c>
      <c r="AW279" s="16" t="s">
        <v>32</v>
      </c>
      <c r="AX279" s="16" t="s">
        <v>76</v>
      </c>
      <c r="AY279" s="248" t="s">
        <v>147</v>
      </c>
    </row>
    <row r="280" spans="2:51" s="15" customFormat="1" ht="11.25">
      <c r="B280" s="227"/>
      <c r="C280" s="228"/>
      <c r="D280" s="207" t="s">
        <v>157</v>
      </c>
      <c r="E280" s="229" t="s">
        <v>1</v>
      </c>
      <c r="F280" s="230" t="s">
        <v>169</v>
      </c>
      <c r="G280" s="228"/>
      <c r="H280" s="231">
        <v>261.97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157</v>
      </c>
      <c r="AU280" s="237" t="s">
        <v>86</v>
      </c>
      <c r="AV280" s="15" t="s">
        <v>155</v>
      </c>
      <c r="AW280" s="15" t="s">
        <v>32</v>
      </c>
      <c r="AX280" s="15" t="s">
        <v>84</v>
      </c>
      <c r="AY280" s="237" t="s">
        <v>147</v>
      </c>
    </row>
    <row r="281" spans="2:63" s="12" customFormat="1" ht="22.9" customHeight="1">
      <c r="B281" s="176"/>
      <c r="C281" s="177"/>
      <c r="D281" s="178" t="s">
        <v>75</v>
      </c>
      <c r="E281" s="190" t="s">
        <v>298</v>
      </c>
      <c r="F281" s="190" t="s">
        <v>299</v>
      </c>
      <c r="G281" s="177"/>
      <c r="H281" s="177"/>
      <c r="I281" s="180"/>
      <c r="J281" s="191">
        <f>BK281</f>
        <v>0</v>
      </c>
      <c r="K281" s="177"/>
      <c r="L281" s="182"/>
      <c r="M281" s="183"/>
      <c r="N281" s="184"/>
      <c r="O281" s="184"/>
      <c r="P281" s="185">
        <f>SUM(P282:P304)</f>
        <v>0</v>
      </c>
      <c r="Q281" s="184"/>
      <c r="R281" s="185">
        <f>SUM(R282:R304)</f>
        <v>0</v>
      </c>
      <c r="S281" s="184"/>
      <c r="T281" s="186">
        <f>SUM(T282:T304)</f>
        <v>0.28800000000000003</v>
      </c>
      <c r="AR281" s="187" t="s">
        <v>86</v>
      </c>
      <c r="AT281" s="188" t="s">
        <v>75</v>
      </c>
      <c r="AU281" s="188" t="s">
        <v>84</v>
      </c>
      <c r="AY281" s="187" t="s">
        <v>147</v>
      </c>
      <c r="BK281" s="189">
        <f>SUM(BK282:BK304)</f>
        <v>0</v>
      </c>
    </row>
    <row r="282" spans="1:65" s="2" customFormat="1" ht="24.2" customHeight="1">
      <c r="A282" s="35"/>
      <c r="B282" s="36"/>
      <c r="C282" s="192" t="s">
        <v>300</v>
      </c>
      <c r="D282" s="192" t="s">
        <v>150</v>
      </c>
      <c r="E282" s="193" t="s">
        <v>301</v>
      </c>
      <c r="F282" s="194" t="s">
        <v>302</v>
      </c>
      <c r="G282" s="195" t="s">
        <v>303</v>
      </c>
      <c r="H282" s="196">
        <v>12</v>
      </c>
      <c r="I282" s="197"/>
      <c r="J282" s="198">
        <f>ROUND(I282*H282,2)</f>
        <v>0</v>
      </c>
      <c r="K282" s="194" t="s">
        <v>154</v>
      </c>
      <c r="L282" s="40"/>
      <c r="M282" s="199" t="s">
        <v>1</v>
      </c>
      <c r="N282" s="200" t="s">
        <v>41</v>
      </c>
      <c r="O282" s="72"/>
      <c r="P282" s="201">
        <f>O282*H282</f>
        <v>0</v>
      </c>
      <c r="Q282" s="201">
        <v>0</v>
      </c>
      <c r="R282" s="201">
        <f>Q282*H282</f>
        <v>0</v>
      </c>
      <c r="S282" s="201">
        <v>0.024</v>
      </c>
      <c r="T282" s="202">
        <f>S282*H282</f>
        <v>0.28800000000000003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3" t="s">
        <v>295</v>
      </c>
      <c r="AT282" s="203" t="s">
        <v>150</v>
      </c>
      <c r="AU282" s="203" t="s">
        <v>86</v>
      </c>
      <c r="AY282" s="18" t="s">
        <v>147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8" t="s">
        <v>84</v>
      </c>
      <c r="BK282" s="204">
        <f>ROUND(I282*H282,2)</f>
        <v>0</v>
      </c>
      <c r="BL282" s="18" t="s">
        <v>295</v>
      </c>
      <c r="BM282" s="203" t="s">
        <v>304</v>
      </c>
    </row>
    <row r="283" spans="2:51" s="13" customFormat="1" ht="11.25">
      <c r="B283" s="205"/>
      <c r="C283" s="206"/>
      <c r="D283" s="207" t="s">
        <v>157</v>
      </c>
      <c r="E283" s="208" t="s">
        <v>1</v>
      </c>
      <c r="F283" s="209" t="s">
        <v>305</v>
      </c>
      <c r="G283" s="206"/>
      <c r="H283" s="208" t="s">
        <v>1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157</v>
      </c>
      <c r="AU283" s="215" t="s">
        <v>86</v>
      </c>
      <c r="AV283" s="13" t="s">
        <v>84</v>
      </c>
      <c r="AW283" s="13" t="s">
        <v>32</v>
      </c>
      <c r="AX283" s="13" t="s">
        <v>76</v>
      </c>
      <c r="AY283" s="215" t="s">
        <v>147</v>
      </c>
    </row>
    <row r="284" spans="2:51" s="13" customFormat="1" ht="11.25">
      <c r="B284" s="205"/>
      <c r="C284" s="206"/>
      <c r="D284" s="207" t="s">
        <v>157</v>
      </c>
      <c r="E284" s="208" t="s">
        <v>1</v>
      </c>
      <c r="F284" s="209" t="s">
        <v>175</v>
      </c>
      <c r="G284" s="206"/>
      <c r="H284" s="208" t="s">
        <v>1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157</v>
      </c>
      <c r="AU284" s="215" t="s">
        <v>86</v>
      </c>
      <c r="AV284" s="13" t="s">
        <v>84</v>
      </c>
      <c r="AW284" s="13" t="s">
        <v>32</v>
      </c>
      <c r="AX284" s="13" t="s">
        <v>76</v>
      </c>
      <c r="AY284" s="215" t="s">
        <v>147</v>
      </c>
    </row>
    <row r="285" spans="2:51" s="13" customFormat="1" ht="11.25">
      <c r="B285" s="205"/>
      <c r="C285" s="206"/>
      <c r="D285" s="207" t="s">
        <v>157</v>
      </c>
      <c r="E285" s="208" t="s">
        <v>1</v>
      </c>
      <c r="F285" s="209" t="s">
        <v>176</v>
      </c>
      <c r="G285" s="206"/>
      <c r="H285" s="208" t="s">
        <v>1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157</v>
      </c>
      <c r="AU285" s="215" t="s">
        <v>86</v>
      </c>
      <c r="AV285" s="13" t="s">
        <v>84</v>
      </c>
      <c r="AW285" s="13" t="s">
        <v>32</v>
      </c>
      <c r="AX285" s="13" t="s">
        <v>76</v>
      </c>
      <c r="AY285" s="215" t="s">
        <v>147</v>
      </c>
    </row>
    <row r="286" spans="2:51" s="14" customFormat="1" ht="11.25">
      <c r="B286" s="216"/>
      <c r="C286" s="217"/>
      <c r="D286" s="207" t="s">
        <v>157</v>
      </c>
      <c r="E286" s="218" t="s">
        <v>1</v>
      </c>
      <c r="F286" s="219" t="s">
        <v>84</v>
      </c>
      <c r="G286" s="217"/>
      <c r="H286" s="220">
        <v>1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157</v>
      </c>
      <c r="AU286" s="226" t="s">
        <v>86</v>
      </c>
      <c r="AV286" s="14" t="s">
        <v>86</v>
      </c>
      <c r="AW286" s="14" t="s">
        <v>32</v>
      </c>
      <c r="AX286" s="14" t="s">
        <v>76</v>
      </c>
      <c r="AY286" s="226" t="s">
        <v>147</v>
      </c>
    </row>
    <row r="287" spans="2:51" s="13" customFormat="1" ht="11.25">
      <c r="B287" s="205"/>
      <c r="C287" s="206"/>
      <c r="D287" s="207" t="s">
        <v>157</v>
      </c>
      <c r="E287" s="208" t="s">
        <v>1</v>
      </c>
      <c r="F287" s="209" t="s">
        <v>178</v>
      </c>
      <c r="G287" s="206"/>
      <c r="H287" s="208" t="s">
        <v>1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157</v>
      </c>
      <c r="AU287" s="215" t="s">
        <v>86</v>
      </c>
      <c r="AV287" s="13" t="s">
        <v>84</v>
      </c>
      <c r="AW287" s="13" t="s">
        <v>32</v>
      </c>
      <c r="AX287" s="13" t="s">
        <v>76</v>
      </c>
      <c r="AY287" s="215" t="s">
        <v>147</v>
      </c>
    </row>
    <row r="288" spans="2:51" s="14" customFormat="1" ht="11.25">
      <c r="B288" s="216"/>
      <c r="C288" s="217"/>
      <c r="D288" s="207" t="s">
        <v>157</v>
      </c>
      <c r="E288" s="218" t="s">
        <v>1</v>
      </c>
      <c r="F288" s="219" t="s">
        <v>86</v>
      </c>
      <c r="G288" s="217"/>
      <c r="H288" s="220">
        <v>2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157</v>
      </c>
      <c r="AU288" s="226" t="s">
        <v>86</v>
      </c>
      <c r="AV288" s="14" t="s">
        <v>86</v>
      </c>
      <c r="AW288" s="14" t="s">
        <v>32</v>
      </c>
      <c r="AX288" s="14" t="s">
        <v>76</v>
      </c>
      <c r="AY288" s="226" t="s">
        <v>147</v>
      </c>
    </row>
    <row r="289" spans="2:51" s="13" customFormat="1" ht="11.25">
      <c r="B289" s="205"/>
      <c r="C289" s="206"/>
      <c r="D289" s="207" t="s">
        <v>157</v>
      </c>
      <c r="E289" s="208" t="s">
        <v>1</v>
      </c>
      <c r="F289" s="209" t="s">
        <v>236</v>
      </c>
      <c r="G289" s="206"/>
      <c r="H289" s="208" t="s">
        <v>1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157</v>
      </c>
      <c r="AU289" s="215" t="s">
        <v>86</v>
      </c>
      <c r="AV289" s="13" t="s">
        <v>84</v>
      </c>
      <c r="AW289" s="13" t="s">
        <v>32</v>
      </c>
      <c r="AX289" s="13" t="s">
        <v>76</v>
      </c>
      <c r="AY289" s="215" t="s">
        <v>147</v>
      </c>
    </row>
    <row r="290" spans="2:51" s="14" customFormat="1" ht="11.25">
      <c r="B290" s="216"/>
      <c r="C290" s="217"/>
      <c r="D290" s="207" t="s">
        <v>157</v>
      </c>
      <c r="E290" s="218" t="s">
        <v>1</v>
      </c>
      <c r="F290" s="219" t="s">
        <v>84</v>
      </c>
      <c r="G290" s="217"/>
      <c r="H290" s="220">
        <v>1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157</v>
      </c>
      <c r="AU290" s="226" t="s">
        <v>86</v>
      </c>
      <c r="AV290" s="14" t="s">
        <v>86</v>
      </c>
      <c r="AW290" s="14" t="s">
        <v>32</v>
      </c>
      <c r="AX290" s="14" t="s">
        <v>76</v>
      </c>
      <c r="AY290" s="226" t="s">
        <v>147</v>
      </c>
    </row>
    <row r="291" spans="2:51" s="13" customFormat="1" ht="11.25">
      <c r="B291" s="205"/>
      <c r="C291" s="206"/>
      <c r="D291" s="207" t="s">
        <v>157</v>
      </c>
      <c r="E291" s="208" t="s">
        <v>1</v>
      </c>
      <c r="F291" s="209" t="s">
        <v>180</v>
      </c>
      <c r="G291" s="206"/>
      <c r="H291" s="208" t="s">
        <v>1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157</v>
      </c>
      <c r="AU291" s="215" t="s">
        <v>86</v>
      </c>
      <c r="AV291" s="13" t="s">
        <v>84</v>
      </c>
      <c r="AW291" s="13" t="s">
        <v>32</v>
      </c>
      <c r="AX291" s="13" t="s">
        <v>76</v>
      </c>
      <c r="AY291" s="215" t="s">
        <v>147</v>
      </c>
    </row>
    <row r="292" spans="2:51" s="14" customFormat="1" ht="11.25">
      <c r="B292" s="216"/>
      <c r="C292" s="217"/>
      <c r="D292" s="207" t="s">
        <v>157</v>
      </c>
      <c r="E292" s="218" t="s">
        <v>1</v>
      </c>
      <c r="F292" s="219" t="s">
        <v>86</v>
      </c>
      <c r="G292" s="217"/>
      <c r="H292" s="220">
        <v>2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157</v>
      </c>
      <c r="AU292" s="226" t="s">
        <v>86</v>
      </c>
      <c r="AV292" s="14" t="s">
        <v>86</v>
      </c>
      <c r="AW292" s="14" t="s">
        <v>32</v>
      </c>
      <c r="AX292" s="14" t="s">
        <v>76</v>
      </c>
      <c r="AY292" s="226" t="s">
        <v>147</v>
      </c>
    </row>
    <row r="293" spans="2:51" s="13" customFormat="1" ht="11.25">
      <c r="B293" s="205"/>
      <c r="C293" s="206"/>
      <c r="D293" s="207" t="s">
        <v>157</v>
      </c>
      <c r="E293" s="208" t="s">
        <v>1</v>
      </c>
      <c r="F293" s="209" t="s">
        <v>183</v>
      </c>
      <c r="G293" s="206"/>
      <c r="H293" s="208" t="s">
        <v>1</v>
      </c>
      <c r="I293" s="210"/>
      <c r="J293" s="206"/>
      <c r="K293" s="206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157</v>
      </c>
      <c r="AU293" s="215" t="s">
        <v>86</v>
      </c>
      <c r="AV293" s="13" t="s">
        <v>84</v>
      </c>
      <c r="AW293" s="13" t="s">
        <v>32</v>
      </c>
      <c r="AX293" s="13" t="s">
        <v>76</v>
      </c>
      <c r="AY293" s="215" t="s">
        <v>147</v>
      </c>
    </row>
    <row r="294" spans="2:51" s="14" customFormat="1" ht="11.25">
      <c r="B294" s="216"/>
      <c r="C294" s="217"/>
      <c r="D294" s="207" t="s">
        <v>157</v>
      </c>
      <c r="E294" s="218" t="s">
        <v>1</v>
      </c>
      <c r="F294" s="219" t="s">
        <v>86</v>
      </c>
      <c r="G294" s="217"/>
      <c r="H294" s="220">
        <v>2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157</v>
      </c>
      <c r="AU294" s="226" t="s">
        <v>86</v>
      </c>
      <c r="AV294" s="14" t="s">
        <v>86</v>
      </c>
      <c r="AW294" s="14" t="s">
        <v>32</v>
      </c>
      <c r="AX294" s="14" t="s">
        <v>76</v>
      </c>
      <c r="AY294" s="226" t="s">
        <v>147</v>
      </c>
    </row>
    <row r="295" spans="2:51" s="13" customFormat="1" ht="11.25">
      <c r="B295" s="205"/>
      <c r="C295" s="206"/>
      <c r="D295" s="207" t="s">
        <v>157</v>
      </c>
      <c r="E295" s="208" t="s">
        <v>1</v>
      </c>
      <c r="F295" s="209" t="s">
        <v>240</v>
      </c>
      <c r="G295" s="206"/>
      <c r="H295" s="208" t="s">
        <v>1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157</v>
      </c>
      <c r="AU295" s="215" t="s">
        <v>86</v>
      </c>
      <c r="AV295" s="13" t="s">
        <v>84</v>
      </c>
      <c r="AW295" s="13" t="s">
        <v>32</v>
      </c>
      <c r="AX295" s="13" t="s">
        <v>76</v>
      </c>
      <c r="AY295" s="215" t="s">
        <v>147</v>
      </c>
    </row>
    <row r="296" spans="2:51" s="14" customFormat="1" ht="11.25">
      <c r="B296" s="216"/>
      <c r="C296" s="217"/>
      <c r="D296" s="207" t="s">
        <v>157</v>
      </c>
      <c r="E296" s="218" t="s">
        <v>1</v>
      </c>
      <c r="F296" s="219" t="s">
        <v>84</v>
      </c>
      <c r="G296" s="217"/>
      <c r="H296" s="220">
        <v>1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157</v>
      </c>
      <c r="AU296" s="226" t="s">
        <v>86</v>
      </c>
      <c r="AV296" s="14" t="s">
        <v>86</v>
      </c>
      <c r="AW296" s="14" t="s">
        <v>32</v>
      </c>
      <c r="AX296" s="14" t="s">
        <v>76</v>
      </c>
      <c r="AY296" s="226" t="s">
        <v>147</v>
      </c>
    </row>
    <row r="297" spans="2:51" s="16" customFormat="1" ht="11.25">
      <c r="B297" s="238"/>
      <c r="C297" s="239"/>
      <c r="D297" s="207" t="s">
        <v>157</v>
      </c>
      <c r="E297" s="240" t="s">
        <v>1</v>
      </c>
      <c r="F297" s="241" t="s">
        <v>182</v>
      </c>
      <c r="G297" s="239"/>
      <c r="H297" s="242">
        <v>9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AT297" s="248" t="s">
        <v>157</v>
      </c>
      <c r="AU297" s="248" t="s">
        <v>86</v>
      </c>
      <c r="AV297" s="16" t="s">
        <v>170</v>
      </c>
      <c r="AW297" s="16" t="s">
        <v>32</v>
      </c>
      <c r="AX297" s="16" t="s">
        <v>76</v>
      </c>
      <c r="AY297" s="248" t="s">
        <v>147</v>
      </c>
    </row>
    <row r="298" spans="2:51" s="13" customFormat="1" ht="11.25">
      <c r="B298" s="205"/>
      <c r="C298" s="206"/>
      <c r="D298" s="207" t="s">
        <v>157</v>
      </c>
      <c r="E298" s="208" t="s">
        <v>1</v>
      </c>
      <c r="F298" s="209" t="s">
        <v>185</v>
      </c>
      <c r="G298" s="206"/>
      <c r="H298" s="208" t="s">
        <v>1</v>
      </c>
      <c r="I298" s="210"/>
      <c r="J298" s="206"/>
      <c r="K298" s="206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157</v>
      </c>
      <c r="AU298" s="215" t="s">
        <v>86</v>
      </c>
      <c r="AV298" s="13" t="s">
        <v>84</v>
      </c>
      <c r="AW298" s="13" t="s">
        <v>32</v>
      </c>
      <c r="AX298" s="13" t="s">
        <v>76</v>
      </c>
      <c r="AY298" s="215" t="s">
        <v>147</v>
      </c>
    </row>
    <row r="299" spans="2:51" s="13" customFormat="1" ht="11.25">
      <c r="B299" s="205"/>
      <c r="C299" s="206"/>
      <c r="D299" s="207" t="s">
        <v>157</v>
      </c>
      <c r="E299" s="208" t="s">
        <v>1</v>
      </c>
      <c r="F299" s="209" t="s">
        <v>306</v>
      </c>
      <c r="G299" s="206"/>
      <c r="H299" s="208" t="s">
        <v>1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157</v>
      </c>
      <c r="AU299" s="215" t="s">
        <v>86</v>
      </c>
      <c r="AV299" s="13" t="s">
        <v>84</v>
      </c>
      <c r="AW299" s="13" t="s">
        <v>32</v>
      </c>
      <c r="AX299" s="13" t="s">
        <v>76</v>
      </c>
      <c r="AY299" s="215" t="s">
        <v>147</v>
      </c>
    </row>
    <row r="300" spans="2:51" s="14" customFormat="1" ht="11.25">
      <c r="B300" s="216"/>
      <c r="C300" s="217"/>
      <c r="D300" s="207" t="s">
        <v>157</v>
      </c>
      <c r="E300" s="218" t="s">
        <v>1</v>
      </c>
      <c r="F300" s="219" t="s">
        <v>86</v>
      </c>
      <c r="G300" s="217"/>
      <c r="H300" s="220">
        <v>2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157</v>
      </c>
      <c r="AU300" s="226" t="s">
        <v>86</v>
      </c>
      <c r="AV300" s="14" t="s">
        <v>86</v>
      </c>
      <c r="AW300" s="14" t="s">
        <v>32</v>
      </c>
      <c r="AX300" s="14" t="s">
        <v>76</v>
      </c>
      <c r="AY300" s="226" t="s">
        <v>147</v>
      </c>
    </row>
    <row r="301" spans="2:51" s="13" customFormat="1" ht="11.25">
      <c r="B301" s="205"/>
      <c r="C301" s="206"/>
      <c r="D301" s="207" t="s">
        <v>157</v>
      </c>
      <c r="E301" s="208" t="s">
        <v>1</v>
      </c>
      <c r="F301" s="209" t="s">
        <v>255</v>
      </c>
      <c r="G301" s="206"/>
      <c r="H301" s="208" t="s">
        <v>1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157</v>
      </c>
      <c r="AU301" s="215" t="s">
        <v>86</v>
      </c>
      <c r="AV301" s="13" t="s">
        <v>84</v>
      </c>
      <c r="AW301" s="13" t="s">
        <v>32</v>
      </c>
      <c r="AX301" s="13" t="s">
        <v>76</v>
      </c>
      <c r="AY301" s="215" t="s">
        <v>147</v>
      </c>
    </row>
    <row r="302" spans="2:51" s="14" customFormat="1" ht="11.25">
      <c r="B302" s="216"/>
      <c r="C302" s="217"/>
      <c r="D302" s="207" t="s">
        <v>157</v>
      </c>
      <c r="E302" s="218" t="s">
        <v>1</v>
      </c>
      <c r="F302" s="219" t="s">
        <v>84</v>
      </c>
      <c r="G302" s="217"/>
      <c r="H302" s="220">
        <v>1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157</v>
      </c>
      <c r="AU302" s="226" t="s">
        <v>86</v>
      </c>
      <c r="AV302" s="14" t="s">
        <v>86</v>
      </c>
      <c r="AW302" s="14" t="s">
        <v>32</v>
      </c>
      <c r="AX302" s="14" t="s">
        <v>76</v>
      </c>
      <c r="AY302" s="226" t="s">
        <v>147</v>
      </c>
    </row>
    <row r="303" spans="2:51" s="16" customFormat="1" ht="11.25">
      <c r="B303" s="238"/>
      <c r="C303" s="239"/>
      <c r="D303" s="207" t="s">
        <v>157</v>
      </c>
      <c r="E303" s="240" t="s">
        <v>1</v>
      </c>
      <c r="F303" s="241" t="s">
        <v>182</v>
      </c>
      <c r="G303" s="239"/>
      <c r="H303" s="242">
        <v>3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157</v>
      </c>
      <c r="AU303" s="248" t="s">
        <v>86</v>
      </c>
      <c r="AV303" s="16" t="s">
        <v>170</v>
      </c>
      <c r="AW303" s="16" t="s">
        <v>32</v>
      </c>
      <c r="AX303" s="16" t="s">
        <v>76</v>
      </c>
      <c r="AY303" s="248" t="s">
        <v>147</v>
      </c>
    </row>
    <row r="304" spans="2:51" s="15" customFormat="1" ht="11.25">
      <c r="B304" s="227"/>
      <c r="C304" s="228"/>
      <c r="D304" s="207" t="s">
        <v>157</v>
      </c>
      <c r="E304" s="229" t="s">
        <v>1</v>
      </c>
      <c r="F304" s="230" t="s">
        <v>169</v>
      </c>
      <c r="G304" s="228"/>
      <c r="H304" s="231">
        <v>12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157</v>
      </c>
      <c r="AU304" s="237" t="s">
        <v>86</v>
      </c>
      <c r="AV304" s="15" t="s">
        <v>155</v>
      </c>
      <c r="AW304" s="15" t="s">
        <v>32</v>
      </c>
      <c r="AX304" s="15" t="s">
        <v>84</v>
      </c>
      <c r="AY304" s="237" t="s">
        <v>147</v>
      </c>
    </row>
    <row r="305" spans="2:63" s="12" customFormat="1" ht="22.9" customHeight="1">
      <c r="B305" s="176"/>
      <c r="C305" s="177"/>
      <c r="D305" s="178" t="s">
        <v>75</v>
      </c>
      <c r="E305" s="190" t="s">
        <v>307</v>
      </c>
      <c r="F305" s="190" t="s">
        <v>308</v>
      </c>
      <c r="G305" s="177"/>
      <c r="H305" s="177"/>
      <c r="I305" s="180"/>
      <c r="J305" s="191">
        <f>BK305</f>
        <v>0</v>
      </c>
      <c r="K305" s="177"/>
      <c r="L305" s="182"/>
      <c r="M305" s="183"/>
      <c r="N305" s="184"/>
      <c r="O305" s="184"/>
      <c r="P305" s="185">
        <f>SUM(P306:P318)</f>
        <v>0</v>
      </c>
      <c r="Q305" s="184"/>
      <c r="R305" s="185">
        <f>SUM(R306:R318)</f>
        <v>0</v>
      </c>
      <c r="S305" s="184"/>
      <c r="T305" s="186">
        <f>SUM(T306:T318)</f>
        <v>18.591165000000004</v>
      </c>
      <c r="AR305" s="187" t="s">
        <v>86</v>
      </c>
      <c r="AT305" s="188" t="s">
        <v>75</v>
      </c>
      <c r="AU305" s="188" t="s">
        <v>84</v>
      </c>
      <c r="AY305" s="187" t="s">
        <v>147</v>
      </c>
      <c r="BK305" s="189">
        <f>SUM(BK306:BK318)</f>
        <v>0</v>
      </c>
    </row>
    <row r="306" spans="1:65" s="2" customFormat="1" ht="24.2" customHeight="1">
      <c r="A306" s="35"/>
      <c r="B306" s="36"/>
      <c r="C306" s="192" t="s">
        <v>8</v>
      </c>
      <c r="D306" s="192" t="s">
        <v>150</v>
      </c>
      <c r="E306" s="193" t="s">
        <v>309</v>
      </c>
      <c r="F306" s="194" t="s">
        <v>310</v>
      </c>
      <c r="G306" s="195" t="s">
        <v>153</v>
      </c>
      <c r="H306" s="196">
        <v>133.27</v>
      </c>
      <c r="I306" s="197"/>
      <c r="J306" s="198">
        <f>ROUND(I306*H306,2)</f>
        <v>0</v>
      </c>
      <c r="K306" s="194" t="s">
        <v>154</v>
      </c>
      <c r="L306" s="40"/>
      <c r="M306" s="199" t="s">
        <v>1</v>
      </c>
      <c r="N306" s="200" t="s">
        <v>41</v>
      </c>
      <c r="O306" s="72"/>
      <c r="P306" s="201">
        <f>O306*H306</f>
        <v>0</v>
      </c>
      <c r="Q306" s="201">
        <v>0</v>
      </c>
      <c r="R306" s="201">
        <f>Q306*H306</f>
        <v>0</v>
      </c>
      <c r="S306" s="201">
        <v>0.1395</v>
      </c>
      <c r="T306" s="202">
        <f>S306*H306</f>
        <v>18.591165000000004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3" t="s">
        <v>295</v>
      </c>
      <c r="AT306" s="203" t="s">
        <v>150</v>
      </c>
      <c r="AU306" s="203" t="s">
        <v>86</v>
      </c>
      <c r="AY306" s="18" t="s">
        <v>147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8" t="s">
        <v>84</v>
      </c>
      <c r="BK306" s="204">
        <f>ROUND(I306*H306,2)</f>
        <v>0</v>
      </c>
      <c r="BL306" s="18" t="s">
        <v>295</v>
      </c>
      <c r="BM306" s="203" t="s">
        <v>311</v>
      </c>
    </row>
    <row r="307" spans="2:51" s="13" customFormat="1" ht="11.25">
      <c r="B307" s="205"/>
      <c r="C307" s="206"/>
      <c r="D307" s="207" t="s">
        <v>157</v>
      </c>
      <c r="E307" s="208" t="s">
        <v>1</v>
      </c>
      <c r="F307" s="209" t="s">
        <v>305</v>
      </c>
      <c r="G307" s="206"/>
      <c r="H307" s="208" t="s">
        <v>1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157</v>
      </c>
      <c r="AU307" s="215" t="s">
        <v>86</v>
      </c>
      <c r="AV307" s="13" t="s">
        <v>84</v>
      </c>
      <c r="AW307" s="13" t="s">
        <v>32</v>
      </c>
      <c r="AX307" s="13" t="s">
        <v>76</v>
      </c>
      <c r="AY307" s="215" t="s">
        <v>147</v>
      </c>
    </row>
    <row r="308" spans="2:51" s="13" customFormat="1" ht="11.25">
      <c r="B308" s="205"/>
      <c r="C308" s="206"/>
      <c r="D308" s="207" t="s">
        <v>157</v>
      </c>
      <c r="E308" s="208" t="s">
        <v>1</v>
      </c>
      <c r="F308" s="209" t="s">
        <v>175</v>
      </c>
      <c r="G308" s="206"/>
      <c r="H308" s="208" t="s">
        <v>1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157</v>
      </c>
      <c r="AU308" s="215" t="s">
        <v>86</v>
      </c>
      <c r="AV308" s="13" t="s">
        <v>84</v>
      </c>
      <c r="AW308" s="13" t="s">
        <v>32</v>
      </c>
      <c r="AX308" s="13" t="s">
        <v>76</v>
      </c>
      <c r="AY308" s="215" t="s">
        <v>147</v>
      </c>
    </row>
    <row r="309" spans="2:51" s="13" customFormat="1" ht="11.25">
      <c r="B309" s="205"/>
      <c r="C309" s="206"/>
      <c r="D309" s="207" t="s">
        <v>157</v>
      </c>
      <c r="E309" s="208" t="s">
        <v>1</v>
      </c>
      <c r="F309" s="209" t="s">
        <v>183</v>
      </c>
      <c r="G309" s="206"/>
      <c r="H309" s="208" t="s">
        <v>1</v>
      </c>
      <c r="I309" s="210"/>
      <c r="J309" s="206"/>
      <c r="K309" s="206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157</v>
      </c>
      <c r="AU309" s="215" t="s">
        <v>86</v>
      </c>
      <c r="AV309" s="13" t="s">
        <v>84</v>
      </c>
      <c r="AW309" s="13" t="s">
        <v>32</v>
      </c>
      <c r="AX309" s="13" t="s">
        <v>76</v>
      </c>
      <c r="AY309" s="215" t="s">
        <v>147</v>
      </c>
    </row>
    <row r="310" spans="2:51" s="14" customFormat="1" ht="11.25">
      <c r="B310" s="216"/>
      <c r="C310" s="217"/>
      <c r="D310" s="207" t="s">
        <v>157</v>
      </c>
      <c r="E310" s="218" t="s">
        <v>1</v>
      </c>
      <c r="F310" s="219" t="s">
        <v>184</v>
      </c>
      <c r="G310" s="217"/>
      <c r="H310" s="220">
        <v>55.77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157</v>
      </c>
      <c r="AU310" s="226" t="s">
        <v>86</v>
      </c>
      <c r="AV310" s="14" t="s">
        <v>86</v>
      </c>
      <c r="AW310" s="14" t="s">
        <v>32</v>
      </c>
      <c r="AX310" s="14" t="s">
        <v>76</v>
      </c>
      <c r="AY310" s="226" t="s">
        <v>147</v>
      </c>
    </row>
    <row r="311" spans="2:51" s="16" customFormat="1" ht="11.25">
      <c r="B311" s="238"/>
      <c r="C311" s="239"/>
      <c r="D311" s="207" t="s">
        <v>157</v>
      </c>
      <c r="E311" s="240" t="s">
        <v>1</v>
      </c>
      <c r="F311" s="241" t="s">
        <v>182</v>
      </c>
      <c r="G311" s="239"/>
      <c r="H311" s="242">
        <v>55.77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AT311" s="248" t="s">
        <v>157</v>
      </c>
      <c r="AU311" s="248" t="s">
        <v>86</v>
      </c>
      <c r="AV311" s="16" t="s">
        <v>170</v>
      </c>
      <c r="AW311" s="16" t="s">
        <v>32</v>
      </c>
      <c r="AX311" s="16" t="s">
        <v>76</v>
      </c>
      <c r="AY311" s="248" t="s">
        <v>147</v>
      </c>
    </row>
    <row r="312" spans="2:51" s="13" customFormat="1" ht="11.25">
      <c r="B312" s="205"/>
      <c r="C312" s="206"/>
      <c r="D312" s="207" t="s">
        <v>157</v>
      </c>
      <c r="E312" s="208" t="s">
        <v>1</v>
      </c>
      <c r="F312" s="209" t="s">
        <v>185</v>
      </c>
      <c r="G312" s="206"/>
      <c r="H312" s="208" t="s">
        <v>1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157</v>
      </c>
      <c r="AU312" s="215" t="s">
        <v>86</v>
      </c>
      <c r="AV312" s="13" t="s">
        <v>84</v>
      </c>
      <c r="AW312" s="13" t="s">
        <v>32</v>
      </c>
      <c r="AX312" s="13" t="s">
        <v>76</v>
      </c>
      <c r="AY312" s="215" t="s">
        <v>147</v>
      </c>
    </row>
    <row r="313" spans="2:51" s="13" customFormat="1" ht="11.25">
      <c r="B313" s="205"/>
      <c r="C313" s="206"/>
      <c r="D313" s="207" t="s">
        <v>157</v>
      </c>
      <c r="E313" s="208" t="s">
        <v>1</v>
      </c>
      <c r="F313" s="209" t="s">
        <v>186</v>
      </c>
      <c r="G313" s="206"/>
      <c r="H313" s="208" t="s">
        <v>1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157</v>
      </c>
      <c r="AU313" s="215" t="s">
        <v>86</v>
      </c>
      <c r="AV313" s="13" t="s">
        <v>84</v>
      </c>
      <c r="AW313" s="13" t="s">
        <v>32</v>
      </c>
      <c r="AX313" s="13" t="s">
        <v>76</v>
      </c>
      <c r="AY313" s="215" t="s">
        <v>147</v>
      </c>
    </row>
    <row r="314" spans="2:51" s="14" customFormat="1" ht="11.25">
      <c r="B314" s="216"/>
      <c r="C314" s="217"/>
      <c r="D314" s="207" t="s">
        <v>157</v>
      </c>
      <c r="E314" s="218" t="s">
        <v>1</v>
      </c>
      <c r="F314" s="219" t="s">
        <v>187</v>
      </c>
      <c r="G314" s="217"/>
      <c r="H314" s="220">
        <v>20.2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157</v>
      </c>
      <c r="AU314" s="226" t="s">
        <v>86</v>
      </c>
      <c r="AV314" s="14" t="s">
        <v>86</v>
      </c>
      <c r="AW314" s="14" t="s">
        <v>32</v>
      </c>
      <c r="AX314" s="14" t="s">
        <v>76</v>
      </c>
      <c r="AY314" s="226" t="s">
        <v>147</v>
      </c>
    </row>
    <row r="315" spans="2:51" s="13" customFormat="1" ht="11.25">
      <c r="B315" s="205"/>
      <c r="C315" s="206"/>
      <c r="D315" s="207" t="s">
        <v>157</v>
      </c>
      <c r="E315" s="208" t="s">
        <v>1</v>
      </c>
      <c r="F315" s="209" t="s">
        <v>188</v>
      </c>
      <c r="G315" s="206"/>
      <c r="H315" s="208" t="s">
        <v>1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157</v>
      </c>
      <c r="AU315" s="215" t="s">
        <v>86</v>
      </c>
      <c r="AV315" s="13" t="s">
        <v>84</v>
      </c>
      <c r="AW315" s="13" t="s">
        <v>32</v>
      </c>
      <c r="AX315" s="13" t="s">
        <v>76</v>
      </c>
      <c r="AY315" s="215" t="s">
        <v>147</v>
      </c>
    </row>
    <row r="316" spans="2:51" s="14" customFormat="1" ht="11.25">
      <c r="B316" s="216"/>
      <c r="C316" s="217"/>
      <c r="D316" s="207" t="s">
        <v>157</v>
      </c>
      <c r="E316" s="218" t="s">
        <v>1</v>
      </c>
      <c r="F316" s="219" t="s">
        <v>189</v>
      </c>
      <c r="G316" s="217"/>
      <c r="H316" s="220">
        <v>57.3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157</v>
      </c>
      <c r="AU316" s="226" t="s">
        <v>86</v>
      </c>
      <c r="AV316" s="14" t="s">
        <v>86</v>
      </c>
      <c r="AW316" s="14" t="s">
        <v>32</v>
      </c>
      <c r="AX316" s="14" t="s">
        <v>76</v>
      </c>
      <c r="AY316" s="226" t="s">
        <v>147</v>
      </c>
    </row>
    <row r="317" spans="2:51" s="16" customFormat="1" ht="11.25">
      <c r="B317" s="238"/>
      <c r="C317" s="239"/>
      <c r="D317" s="207" t="s">
        <v>157</v>
      </c>
      <c r="E317" s="240" t="s">
        <v>1</v>
      </c>
      <c r="F317" s="241" t="s">
        <v>182</v>
      </c>
      <c r="G317" s="239"/>
      <c r="H317" s="242">
        <v>77.5</v>
      </c>
      <c r="I317" s="243"/>
      <c r="J317" s="239"/>
      <c r="K317" s="239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157</v>
      </c>
      <c r="AU317" s="248" t="s">
        <v>86</v>
      </c>
      <c r="AV317" s="16" t="s">
        <v>170</v>
      </c>
      <c r="AW317" s="16" t="s">
        <v>32</v>
      </c>
      <c r="AX317" s="16" t="s">
        <v>76</v>
      </c>
      <c r="AY317" s="248" t="s">
        <v>147</v>
      </c>
    </row>
    <row r="318" spans="2:51" s="15" customFormat="1" ht="11.25">
      <c r="B318" s="227"/>
      <c r="C318" s="228"/>
      <c r="D318" s="207" t="s">
        <v>157</v>
      </c>
      <c r="E318" s="229" t="s">
        <v>1</v>
      </c>
      <c r="F318" s="230" t="s">
        <v>169</v>
      </c>
      <c r="G318" s="228"/>
      <c r="H318" s="231">
        <v>133.27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157</v>
      </c>
      <c r="AU318" s="237" t="s">
        <v>86</v>
      </c>
      <c r="AV318" s="15" t="s">
        <v>155</v>
      </c>
      <c r="AW318" s="15" t="s">
        <v>32</v>
      </c>
      <c r="AX318" s="15" t="s">
        <v>84</v>
      </c>
      <c r="AY318" s="237" t="s">
        <v>147</v>
      </c>
    </row>
    <row r="319" spans="2:63" s="12" customFormat="1" ht="22.9" customHeight="1">
      <c r="B319" s="176"/>
      <c r="C319" s="177"/>
      <c r="D319" s="178" t="s">
        <v>75</v>
      </c>
      <c r="E319" s="190" t="s">
        <v>312</v>
      </c>
      <c r="F319" s="190" t="s">
        <v>313</v>
      </c>
      <c r="G319" s="177"/>
      <c r="H319" s="177"/>
      <c r="I319" s="180"/>
      <c r="J319" s="191">
        <f>BK319</f>
        <v>0</v>
      </c>
      <c r="K319" s="177"/>
      <c r="L319" s="182"/>
      <c r="M319" s="183"/>
      <c r="N319" s="184"/>
      <c r="O319" s="184"/>
      <c r="P319" s="185">
        <f>SUM(P320:P330)</f>
        <v>0</v>
      </c>
      <c r="Q319" s="184"/>
      <c r="R319" s="185">
        <f>SUM(R320:R330)</f>
        <v>0</v>
      </c>
      <c r="S319" s="184"/>
      <c r="T319" s="186">
        <f>SUM(T320:T330)</f>
        <v>0.3861</v>
      </c>
      <c r="AR319" s="187" t="s">
        <v>86</v>
      </c>
      <c r="AT319" s="188" t="s">
        <v>75</v>
      </c>
      <c r="AU319" s="188" t="s">
        <v>84</v>
      </c>
      <c r="AY319" s="187" t="s">
        <v>147</v>
      </c>
      <c r="BK319" s="189">
        <f>SUM(BK320:BK330)</f>
        <v>0</v>
      </c>
    </row>
    <row r="320" spans="1:65" s="2" customFormat="1" ht="24.2" customHeight="1">
      <c r="A320" s="35"/>
      <c r="B320" s="36"/>
      <c r="C320" s="192" t="s">
        <v>295</v>
      </c>
      <c r="D320" s="192" t="s">
        <v>150</v>
      </c>
      <c r="E320" s="193" t="s">
        <v>314</v>
      </c>
      <c r="F320" s="194" t="s">
        <v>315</v>
      </c>
      <c r="G320" s="195" t="s">
        <v>153</v>
      </c>
      <c r="H320" s="196">
        <v>128.7</v>
      </c>
      <c r="I320" s="197"/>
      <c r="J320" s="198">
        <f>ROUND(I320*H320,2)</f>
        <v>0</v>
      </c>
      <c r="K320" s="194" t="s">
        <v>154</v>
      </c>
      <c r="L320" s="40"/>
      <c r="M320" s="199" t="s">
        <v>1</v>
      </c>
      <c r="N320" s="200" t="s">
        <v>41</v>
      </c>
      <c r="O320" s="72"/>
      <c r="P320" s="201">
        <f>O320*H320</f>
        <v>0</v>
      </c>
      <c r="Q320" s="201">
        <v>0</v>
      </c>
      <c r="R320" s="201">
        <f>Q320*H320</f>
        <v>0</v>
      </c>
      <c r="S320" s="201">
        <v>0.003</v>
      </c>
      <c r="T320" s="202">
        <f>S320*H320</f>
        <v>0.3861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3" t="s">
        <v>295</v>
      </c>
      <c r="AT320" s="203" t="s">
        <v>150</v>
      </c>
      <c r="AU320" s="203" t="s">
        <v>86</v>
      </c>
      <c r="AY320" s="18" t="s">
        <v>147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18" t="s">
        <v>84</v>
      </c>
      <c r="BK320" s="204">
        <f>ROUND(I320*H320,2)</f>
        <v>0</v>
      </c>
      <c r="BL320" s="18" t="s">
        <v>295</v>
      </c>
      <c r="BM320" s="203" t="s">
        <v>316</v>
      </c>
    </row>
    <row r="321" spans="2:51" s="13" customFormat="1" ht="11.25">
      <c r="B321" s="205"/>
      <c r="C321" s="206"/>
      <c r="D321" s="207" t="s">
        <v>157</v>
      </c>
      <c r="E321" s="208" t="s">
        <v>1</v>
      </c>
      <c r="F321" s="209" t="s">
        <v>174</v>
      </c>
      <c r="G321" s="206"/>
      <c r="H321" s="208" t="s">
        <v>1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157</v>
      </c>
      <c r="AU321" s="215" t="s">
        <v>86</v>
      </c>
      <c r="AV321" s="13" t="s">
        <v>84</v>
      </c>
      <c r="AW321" s="13" t="s">
        <v>32</v>
      </c>
      <c r="AX321" s="13" t="s">
        <v>76</v>
      </c>
      <c r="AY321" s="215" t="s">
        <v>147</v>
      </c>
    </row>
    <row r="322" spans="2:51" s="13" customFormat="1" ht="11.25">
      <c r="B322" s="205"/>
      <c r="C322" s="206"/>
      <c r="D322" s="207" t="s">
        <v>157</v>
      </c>
      <c r="E322" s="208" t="s">
        <v>1</v>
      </c>
      <c r="F322" s="209" t="s">
        <v>175</v>
      </c>
      <c r="G322" s="206"/>
      <c r="H322" s="208" t="s">
        <v>1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157</v>
      </c>
      <c r="AU322" s="215" t="s">
        <v>86</v>
      </c>
      <c r="AV322" s="13" t="s">
        <v>84</v>
      </c>
      <c r="AW322" s="13" t="s">
        <v>32</v>
      </c>
      <c r="AX322" s="13" t="s">
        <v>76</v>
      </c>
      <c r="AY322" s="215" t="s">
        <v>147</v>
      </c>
    </row>
    <row r="323" spans="2:51" s="13" customFormat="1" ht="11.25">
      <c r="B323" s="205"/>
      <c r="C323" s="206"/>
      <c r="D323" s="207" t="s">
        <v>157</v>
      </c>
      <c r="E323" s="208" t="s">
        <v>1</v>
      </c>
      <c r="F323" s="209" t="s">
        <v>176</v>
      </c>
      <c r="G323" s="206"/>
      <c r="H323" s="208" t="s">
        <v>1</v>
      </c>
      <c r="I323" s="210"/>
      <c r="J323" s="206"/>
      <c r="K323" s="206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157</v>
      </c>
      <c r="AU323" s="215" t="s">
        <v>86</v>
      </c>
      <c r="AV323" s="13" t="s">
        <v>84</v>
      </c>
      <c r="AW323" s="13" t="s">
        <v>32</v>
      </c>
      <c r="AX323" s="13" t="s">
        <v>76</v>
      </c>
      <c r="AY323" s="215" t="s">
        <v>147</v>
      </c>
    </row>
    <row r="324" spans="2:51" s="14" customFormat="1" ht="11.25">
      <c r="B324" s="216"/>
      <c r="C324" s="217"/>
      <c r="D324" s="207" t="s">
        <v>157</v>
      </c>
      <c r="E324" s="218" t="s">
        <v>1</v>
      </c>
      <c r="F324" s="219" t="s">
        <v>177</v>
      </c>
      <c r="G324" s="217"/>
      <c r="H324" s="220">
        <v>65.52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157</v>
      </c>
      <c r="AU324" s="226" t="s">
        <v>86</v>
      </c>
      <c r="AV324" s="14" t="s">
        <v>86</v>
      </c>
      <c r="AW324" s="14" t="s">
        <v>32</v>
      </c>
      <c r="AX324" s="14" t="s">
        <v>76</v>
      </c>
      <c r="AY324" s="226" t="s">
        <v>147</v>
      </c>
    </row>
    <row r="325" spans="2:51" s="13" customFormat="1" ht="11.25">
      <c r="B325" s="205"/>
      <c r="C325" s="206"/>
      <c r="D325" s="207" t="s">
        <v>157</v>
      </c>
      <c r="E325" s="208" t="s">
        <v>1</v>
      </c>
      <c r="F325" s="209" t="s">
        <v>178</v>
      </c>
      <c r="G325" s="206"/>
      <c r="H325" s="208" t="s">
        <v>1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157</v>
      </c>
      <c r="AU325" s="215" t="s">
        <v>86</v>
      </c>
      <c r="AV325" s="13" t="s">
        <v>84</v>
      </c>
      <c r="AW325" s="13" t="s">
        <v>32</v>
      </c>
      <c r="AX325" s="13" t="s">
        <v>76</v>
      </c>
      <c r="AY325" s="215" t="s">
        <v>147</v>
      </c>
    </row>
    <row r="326" spans="2:51" s="14" customFormat="1" ht="11.25">
      <c r="B326" s="216"/>
      <c r="C326" s="217"/>
      <c r="D326" s="207" t="s">
        <v>157</v>
      </c>
      <c r="E326" s="218" t="s">
        <v>1</v>
      </c>
      <c r="F326" s="219" t="s">
        <v>179</v>
      </c>
      <c r="G326" s="217"/>
      <c r="H326" s="220">
        <v>38.22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157</v>
      </c>
      <c r="AU326" s="226" t="s">
        <v>86</v>
      </c>
      <c r="AV326" s="14" t="s">
        <v>86</v>
      </c>
      <c r="AW326" s="14" t="s">
        <v>32</v>
      </c>
      <c r="AX326" s="14" t="s">
        <v>76</v>
      </c>
      <c r="AY326" s="226" t="s">
        <v>147</v>
      </c>
    </row>
    <row r="327" spans="2:51" s="13" customFormat="1" ht="11.25">
      <c r="B327" s="205"/>
      <c r="C327" s="206"/>
      <c r="D327" s="207" t="s">
        <v>157</v>
      </c>
      <c r="E327" s="208" t="s">
        <v>1</v>
      </c>
      <c r="F327" s="209" t="s">
        <v>180</v>
      </c>
      <c r="G327" s="206"/>
      <c r="H327" s="208" t="s">
        <v>1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157</v>
      </c>
      <c r="AU327" s="215" t="s">
        <v>86</v>
      </c>
      <c r="AV327" s="13" t="s">
        <v>84</v>
      </c>
      <c r="AW327" s="13" t="s">
        <v>32</v>
      </c>
      <c r="AX327" s="13" t="s">
        <v>76</v>
      </c>
      <c r="AY327" s="215" t="s">
        <v>147</v>
      </c>
    </row>
    <row r="328" spans="2:51" s="14" customFormat="1" ht="11.25">
      <c r="B328" s="216"/>
      <c r="C328" s="217"/>
      <c r="D328" s="207" t="s">
        <v>157</v>
      </c>
      <c r="E328" s="218" t="s">
        <v>1</v>
      </c>
      <c r="F328" s="219" t="s">
        <v>181</v>
      </c>
      <c r="G328" s="217"/>
      <c r="H328" s="220">
        <v>24.96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157</v>
      </c>
      <c r="AU328" s="226" t="s">
        <v>86</v>
      </c>
      <c r="AV328" s="14" t="s">
        <v>86</v>
      </c>
      <c r="AW328" s="14" t="s">
        <v>32</v>
      </c>
      <c r="AX328" s="14" t="s">
        <v>76</v>
      </c>
      <c r="AY328" s="226" t="s">
        <v>147</v>
      </c>
    </row>
    <row r="329" spans="2:51" s="16" customFormat="1" ht="11.25">
      <c r="B329" s="238"/>
      <c r="C329" s="239"/>
      <c r="D329" s="207" t="s">
        <v>157</v>
      </c>
      <c r="E329" s="240" t="s">
        <v>1</v>
      </c>
      <c r="F329" s="241" t="s">
        <v>182</v>
      </c>
      <c r="G329" s="239"/>
      <c r="H329" s="242">
        <v>128.7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157</v>
      </c>
      <c r="AU329" s="248" t="s">
        <v>86</v>
      </c>
      <c r="AV329" s="16" t="s">
        <v>170</v>
      </c>
      <c r="AW329" s="16" t="s">
        <v>32</v>
      </c>
      <c r="AX329" s="16" t="s">
        <v>76</v>
      </c>
      <c r="AY329" s="248" t="s">
        <v>147</v>
      </c>
    </row>
    <row r="330" spans="2:51" s="15" customFormat="1" ht="11.25">
      <c r="B330" s="227"/>
      <c r="C330" s="228"/>
      <c r="D330" s="207" t="s">
        <v>157</v>
      </c>
      <c r="E330" s="229" t="s">
        <v>1</v>
      </c>
      <c r="F330" s="230" t="s">
        <v>169</v>
      </c>
      <c r="G330" s="228"/>
      <c r="H330" s="231">
        <v>128.7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AT330" s="237" t="s">
        <v>157</v>
      </c>
      <c r="AU330" s="237" t="s">
        <v>86</v>
      </c>
      <c r="AV330" s="15" t="s">
        <v>155</v>
      </c>
      <c r="AW330" s="15" t="s">
        <v>32</v>
      </c>
      <c r="AX330" s="15" t="s">
        <v>84</v>
      </c>
      <c r="AY330" s="237" t="s">
        <v>147</v>
      </c>
    </row>
    <row r="331" spans="2:63" s="12" customFormat="1" ht="22.9" customHeight="1">
      <c r="B331" s="176"/>
      <c r="C331" s="177"/>
      <c r="D331" s="178" t="s">
        <v>75</v>
      </c>
      <c r="E331" s="190" t="s">
        <v>317</v>
      </c>
      <c r="F331" s="190" t="s">
        <v>318</v>
      </c>
      <c r="G331" s="177"/>
      <c r="H331" s="177"/>
      <c r="I331" s="180"/>
      <c r="J331" s="191">
        <f>BK331</f>
        <v>0</v>
      </c>
      <c r="K331" s="177"/>
      <c r="L331" s="182"/>
      <c r="M331" s="183"/>
      <c r="N331" s="184"/>
      <c r="O331" s="184"/>
      <c r="P331" s="185">
        <f>SUM(P332:P376)</f>
        <v>0</v>
      </c>
      <c r="Q331" s="184"/>
      <c r="R331" s="185">
        <f>SUM(R332:R376)</f>
        <v>0</v>
      </c>
      <c r="S331" s="184"/>
      <c r="T331" s="186">
        <f>SUM(T332:T376)</f>
        <v>4.0403625000000005</v>
      </c>
      <c r="AR331" s="187" t="s">
        <v>86</v>
      </c>
      <c r="AT331" s="188" t="s">
        <v>75</v>
      </c>
      <c r="AU331" s="188" t="s">
        <v>84</v>
      </c>
      <c r="AY331" s="187" t="s">
        <v>147</v>
      </c>
      <c r="BK331" s="189">
        <f>SUM(BK332:BK376)</f>
        <v>0</v>
      </c>
    </row>
    <row r="332" spans="1:65" s="2" customFormat="1" ht="24.2" customHeight="1">
      <c r="A332" s="35"/>
      <c r="B332" s="36"/>
      <c r="C332" s="192" t="s">
        <v>319</v>
      </c>
      <c r="D332" s="192" t="s">
        <v>150</v>
      </c>
      <c r="E332" s="193" t="s">
        <v>320</v>
      </c>
      <c r="F332" s="194" t="s">
        <v>321</v>
      </c>
      <c r="G332" s="195" t="s">
        <v>153</v>
      </c>
      <c r="H332" s="196">
        <v>49.575</v>
      </c>
      <c r="I332" s="197"/>
      <c r="J332" s="198">
        <f>ROUND(I332*H332,2)</f>
        <v>0</v>
      </c>
      <c r="K332" s="194" t="s">
        <v>154</v>
      </c>
      <c r="L332" s="40"/>
      <c r="M332" s="199" t="s">
        <v>1</v>
      </c>
      <c r="N332" s="200" t="s">
        <v>41</v>
      </c>
      <c r="O332" s="72"/>
      <c r="P332" s="201">
        <f>O332*H332</f>
        <v>0</v>
      </c>
      <c r="Q332" s="201">
        <v>0</v>
      </c>
      <c r="R332" s="201">
        <f>Q332*H332</f>
        <v>0</v>
      </c>
      <c r="S332" s="201">
        <v>0.0815</v>
      </c>
      <c r="T332" s="202">
        <f>S332*H332</f>
        <v>4.0403625000000005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3" t="s">
        <v>295</v>
      </c>
      <c r="AT332" s="203" t="s">
        <v>150</v>
      </c>
      <c r="AU332" s="203" t="s">
        <v>86</v>
      </c>
      <c r="AY332" s="18" t="s">
        <v>147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8" t="s">
        <v>84</v>
      </c>
      <c r="BK332" s="204">
        <f>ROUND(I332*H332,2)</f>
        <v>0</v>
      </c>
      <c r="BL332" s="18" t="s">
        <v>295</v>
      </c>
      <c r="BM332" s="203" t="s">
        <v>322</v>
      </c>
    </row>
    <row r="333" spans="2:51" s="13" customFormat="1" ht="11.25">
      <c r="B333" s="205"/>
      <c r="C333" s="206"/>
      <c r="D333" s="207" t="s">
        <v>157</v>
      </c>
      <c r="E333" s="208" t="s">
        <v>1</v>
      </c>
      <c r="F333" s="209" t="s">
        <v>323</v>
      </c>
      <c r="G333" s="206"/>
      <c r="H333" s="208" t="s">
        <v>1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157</v>
      </c>
      <c r="AU333" s="215" t="s">
        <v>86</v>
      </c>
      <c r="AV333" s="13" t="s">
        <v>84</v>
      </c>
      <c r="AW333" s="13" t="s">
        <v>32</v>
      </c>
      <c r="AX333" s="13" t="s">
        <v>76</v>
      </c>
      <c r="AY333" s="215" t="s">
        <v>147</v>
      </c>
    </row>
    <row r="334" spans="2:51" s="13" customFormat="1" ht="11.25">
      <c r="B334" s="205"/>
      <c r="C334" s="206"/>
      <c r="D334" s="207" t="s">
        <v>157</v>
      </c>
      <c r="E334" s="208" t="s">
        <v>1</v>
      </c>
      <c r="F334" s="209" t="s">
        <v>214</v>
      </c>
      <c r="G334" s="206"/>
      <c r="H334" s="208" t="s">
        <v>1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157</v>
      </c>
      <c r="AU334" s="215" t="s">
        <v>86</v>
      </c>
      <c r="AV334" s="13" t="s">
        <v>84</v>
      </c>
      <c r="AW334" s="13" t="s">
        <v>32</v>
      </c>
      <c r="AX334" s="13" t="s">
        <v>76</v>
      </c>
      <c r="AY334" s="215" t="s">
        <v>147</v>
      </c>
    </row>
    <row r="335" spans="2:51" s="13" customFormat="1" ht="11.25">
      <c r="B335" s="205"/>
      <c r="C335" s="206"/>
      <c r="D335" s="207" t="s">
        <v>157</v>
      </c>
      <c r="E335" s="208" t="s">
        <v>1</v>
      </c>
      <c r="F335" s="209" t="s">
        <v>324</v>
      </c>
      <c r="G335" s="206"/>
      <c r="H335" s="208" t="s">
        <v>1</v>
      </c>
      <c r="I335" s="210"/>
      <c r="J335" s="206"/>
      <c r="K335" s="206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157</v>
      </c>
      <c r="AU335" s="215" t="s">
        <v>86</v>
      </c>
      <c r="AV335" s="13" t="s">
        <v>84</v>
      </c>
      <c r="AW335" s="13" t="s">
        <v>32</v>
      </c>
      <c r="AX335" s="13" t="s">
        <v>76</v>
      </c>
      <c r="AY335" s="215" t="s">
        <v>147</v>
      </c>
    </row>
    <row r="336" spans="2:51" s="14" customFormat="1" ht="11.25">
      <c r="B336" s="216"/>
      <c r="C336" s="217"/>
      <c r="D336" s="207" t="s">
        <v>157</v>
      </c>
      <c r="E336" s="218" t="s">
        <v>1</v>
      </c>
      <c r="F336" s="219" t="s">
        <v>325</v>
      </c>
      <c r="G336" s="217"/>
      <c r="H336" s="220">
        <v>2.4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157</v>
      </c>
      <c r="AU336" s="226" t="s">
        <v>86</v>
      </c>
      <c r="AV336" s="14" t="s">
        <v>86</v>
      </c>
      <c r="AW336" s="14" t="s">
        <v>32</v>
      </c>
      <c r="AX336" s="14" t="s">
        <v>76</v>
      </c>
      <c r="AY336" s="226" t="s">
        <v>147</v>
      </c>
    </row>
    <row r="337" spans="2:51" s="13" customFormat="1" ht="11.25">
      <c r="B337" s="205"/>
      <c r="C337" s="206"/>
      <c r="D337" s="207" t="s">
        <v>157</v>
      </c>
      <c r="E337" s="208" t="s">
        <v>1</v>
      </c>
      <c r="F337" s="209" t="s">
        <v>326</v>
      </c>
      <c r="G337" s="206"/>
      <c r="H337" s="208" t="s">
        <v>1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157</v>
      </c>
      <c r="AU337" s="215" t="s">
        <v>86</v>
      </c>
      <c r="AV337" s="13" t="s">
        <v>84</v>
      </c>
      <c r="AW337" s="13" t="s">
        <v>32</v>
      </c>
      <c r="AX337" s="13" t="s">
        <v>76</v>
      </c>
      <c r="AY337" s="215" t="s">
        <v>147</v>
      </c>
    </row>
    <row r="338" spans="2:51" s="14" customFormat="1" ht="11.25">
      <c r="B338" s="216"/>
      <c r="C338" s="217"/>
      <c r="D338" s="207" t="s">
        <v>157</v>
      </c>
      <c r="E338" s="218" t="s">
        <v>1</v>
      </c>
      <c r="F338" s="219" t="s">
        <v>327</v>
      </c>
      <c r="G338" s="217"/>
      <c r="H338" s="220">
        <v>2.625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157</v>
      </c>
      <c r="AU338" s="226" t="s">
        <v>86</v>
      </c>
      <c r="AV338" s="14" t="s">
        <v>86</v>
      </c>
      <c r="AW338" s="14" t="s">
        <v>32</v>
      </c>
      <c r="AX338" s="14" t="s">
        <v>76</v>
      </c>
      <c r="AY338" s="226" t="s">
        <v>147</v>
      </c>
    </row>
    <row r="339" spans="2:51" s="13" customFormat="1" ht="11.25">
      <c r="B339" s="205"/>
      <c r="C339" s="206"/>
      <c r="D339" s="207" t="s">
        <v>157</v>
      </c>
      <c r="E339" s="208" t="s">
        <v>1</v>
      </c>
      <c r="F339" s="209" t="s">
        <v>328</v>
      </c>
      <c r="G339" s="206"/>
      <c r="H339" s="208" t="s">
        <v>1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157</v>
      </c>
      <c r="AU339" s="215" t="s">
        <v>86</v>
      </c>
      <c r="AV339" s="13" t="s">
        <v>84</v>
      </c>
      <c r="AW339" s="13" t="s">
        <v>32</v>
      </c>
      <c r="AX339" s="13" t="s">
        <v>76</v>
      </c>
      <c r="AY339" s="215" t="s">
        <v>147</v>
      </c>
    </row>
    <row r="340" spans="2:51" s="14" customFormat="1" ht="11.25">
      <c r="B340" s="216"/>
      <c r="C340" s="217"/>
      <c r="D340" s="207" t="s">
        <v>157</v>
      </c>
      <c r="E340" s="218" t="s">
        <v>1</v>
      </c>
      <c r="F340" s="219" t="s">
        <v>325</v>
      </c>
      <c r="G340" s="217"/>
      <c r="H340" s="220">
        <v>2.4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157</v>
      </c>
      <c r="AU340" s="226" t="s">
        <v>86</v>
      </c>
      <c r="AV340" s="14" t="s">
        <v>86</v>
      </c>
      <c r="AW340" s="14" t="s">
        <v>32</v>
      </c>
      <c r="AX340" s="14" t="s">
        <v>76</v>
      </c>
      <c r="AY340" s="226" t="s">
        <v>147</v>
      </c>
    </row>
    <row r="341" spans="2:51" s="13" customFormat="1" ht="11.25">
      <c r="B341" s="205"/>
      <c r="C341" s="206"/>
      <c r="D341" s="207" t="s">
        <v>157</v>
      </c>
      <c r="E341" s="208" t="s">
        <v>1</v>
      </c>
      <c r="F341" s="209" t="s">
        <v>230</v>
      </c>
      <c r="G341" s="206"/>
      <c r="H341" s="208" t="s">
        <v>1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157</v>
      </c>
      <c r="AU341" s="215" t="s">
        <v>86</v>
      </c>
      <c r="AV341" s="13" t="s">
        <v>84</v>
      </c>
      <c r="AW341" s="13" t="s">
        <v>32</v>
      </c>
      <c r="AX341" s="13" t="s">
        <v>76</v>
      </c>
      <c r="AY341" s="215" t="s">
        <v>147</v>
      </c>
    </row>
    <row r="342" spans="2:51" s="14" customFormat="1" ht="11.25">
      <c r="B342" s="216"/>
      <c r="C342" s="217"/>
      <c r="D342" s="207" t="s">
        <v>157</v>
      </c>
      <c r="E342" s="218" t="s">
        <v>1</v>
      </c>
      <c r="F342" s="219" t="s">
        <v>329</v>
      </c>
      <c r="G342" s="217"/>
      <c r="H342" s="220">
        <v>2.55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157</v>
      </c>
      <c r="AU342" s="226" t="s">
        <v>86</v>
      </c>
      <c r="AV342" s="14" t="s">
        <v>86</v>
      </c>
      <c r="AW342" s="14" t="s">
        <v>32</v>
      </c>
      <c r="AX342" s="14" t="s">
        <v>76</v>
      </c>
      <c r="AY342" s="226" t="s">
        <v>147</v>
      </c>
    </row>
    <row r="343" spans="2:51" s="16" customFormat="1" ht="11.25">
      <c r="B343" s="238"/>
      <c r="C343" s="239"/>
      <c r="D343" s="207" t="s">
        <v>157</v>
      </c>
      <c r="E343" s="240" t="s">
        <v>1</v>
      </c>
      <c r="F343" s="241" t="s">
        <v>182</v>
      </c>
      <c r="G343" s="239"/>
      <c r="H343" s="242">
        <v>9.975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157</v>
      </c>
      <c r="AU343" s="248" t="s">
        <v>86</v>
      </c>
      <c r="AV343" s="16" t="s">
        <v>170</v>
      </c>
      <c r="AW343" s="16" t="s">
        <v>32</v>
      </c>
      <c r="AX343" s="16" t="s">
        <v>76</v>
      </c>
      <c r="AY343" s="248" t="s">
        <v>147</v>
      </c>
    </row>
    <row r="344" spans="2:51" s="13" customFormat="1" ht="11.25">
      <c r="B344" s="205"/>
      <c r="C344" s="206"/>
      <c r="D344" s="207" t="s">
        <v>157</v>
      </c>
      <c r="E344" s="208" t="s">
        <v>1</v>
      </c>
      <c r="F344" s="209" t="s">
        <v>175</v>
      </c>
      <c r="G344" s="206"/>
      <c r="H344" s="208" t="s">
        <v>1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157</v>
      </c>
      <c r="AU344" s="215" t="s">
        <v>86</v>
      </c>
      <c r="AV344" s="13" t="s">
        <v>84</v>
      </c>
      <c r="AW344" s="13" t="s">
        <v>32</v>
      </c>
      <c r="AX344" s="13" t="s">
        <v>76</v>
      </c>
      <c r="AY344" s="215" t="s">
        <v>147</v>
      </c>
    </row>
    <row r="345" spans="2:51" s="13" customFormat="1" ht="11.25">
      <c r="B345" s="205"/>
      <c r="C345" s="206"/>
      <c r="D345" s="207" t="s">
        <v>157</v>
      </c>
      <c r="E345" s="208" t="s">
        <v>1</v>
      </c>
      <c r="F345" s="209" t="s">
        <v>330</v>
      </c>
      <c r="G345" s="206"/>
      <c r="H345" s="208" t="s">
        <v>1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157</v>
      </c>
      <c r="AU345" s="215" t="s">
        <v>86</v>
      </c>
      <c r="AV345" s="13" t="s">
        <v>84</v>
      </c>
      <c r="AW345" s="13" t="s">
        <v>32</v>
      </c>
      <c r="AX345" s="13" t="s">
        <v>76</v>
      </c>
      <c r="AY345" s="215" t="s">
        <v>147</v>
      </c>
    </row>
    <row r="346" spans="2:51" s="14" customFormat="1" ht="11.25">
      <c r="B346" s="216"/>
      <c r="C346" s="217"/>
      <c r="D346" s="207" t="s">
        <v>157</v>
      </c>
      <c r="E346" s="218" t="s">
        <v>1</v>
      </c>
      <c r="F346" s="219" t="s">
        <v>329</v>
      </c>
      <c r="G346" s="217"/>
      <c r="H346" s="220">
        <v>2.55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157</v>
      </c>
      <c r="AU346" s="226" t="s">
        <v>86</v>
      </c>
      <c r="AV346" s="14" t="s">
        <v>86</v>
      </c>
      <c r="AW346" s="14" t="s">
        <v>32</v>
      </c>
      <c r="AX346" s="14" t="s">
        <v>76</v>
      </c>
      <c r="AY346" s="226" t="s">
        <v>147</v>
      </c>
    </row>
    <row r="347" spans="2:51" s="13" customFormat="1" ht="11.25">
      <c r="B347" s="205"/>
      <c r="C347" s="206"/>
      <c r="D347" s="207" t="s">
        <v>157</v>
      </c>
      <c r="E347" s="208" t="s">
        <v>1</v>
      </c>
      <c r="F347" s="209" t="s">
        <v>176</v>
      </c>
      <c r="G347" s="206"/>
      <c r="H347" s="208" t="s">
        <v>1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157</v>
      </c>
      <c r="AU347" s="215" t="s">
        <v>86</v>
      </c>
      <c r="AV347" s="13" t="s">
        <v>84</v>
      </c>
      <c r="AW347" s="13" t="s">
        <v>32</v>
      </c>
      <c r="AX347" s="13" t="s">
        <v>76</v>
      </c>
      <c r="AY347" s="215" t="s">
        <v>147</v>
      </c>
    </row>
    <row r="348" spans="2:51" s="14" customFormat="1" ht="11.25">
      <c r="B348" s="216"/>
      <c r="C348" s="217"/>
      <c r="D348" s="207" t="s">
        <v>157</v>
      </c>
      <c r="E348" s="218" t="s">
        <v>1</v>
      </c>
      <c r="F348" s="219" t="s">
        <v>331</v>
      </c>
      <c r="G348" s="217"/>
      <c r="H348" s="220">
        <v>3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157</v>
      </c>
      <c r="AU348" s="226" t="s">
        <v>86</v>
      </c>
      <c r="AV348" s="14" t="s">
        <v>86</v>
      </c>
      <c r="AW348" s="14" t="s">
        <v>32</v>
      </c>
      <c r="AX348" s="14" t="s">
        <v>76</v>
      </c>
      <c r="AY348" s="226" t="s">
        <v>147</v>
      </c>
    </row>
    <row r="349" spans="2:51" s="13" customFormat="1" ht="11.25">
      <c r="B349" s="205"/>
      <c r="C349" s="206"/>
      <c r="D349" s="207" t="s">
        <v>157</v>
      </c>
      <c r="E349" s="208" t="s">
        <v>1</v>
      </c>
      <c r="F349" s="209" t="s">
        <v>178</v>
      </c>
      <c r="G349" s="206"/>
      <c r="H349" s="208" t="s">
        <v>1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157</v>
      </c>
      <c r="AU349" s="215" t="s">
        <v>86</v>
      </c>
      <c r="AV349" s="13" t="s">
        <v>84</v>
      </c>
      <c r="AW349" s="13" t="s">
        <v>32</v>
      </c>
      <c r="AX349" s="13" t="s">
        <v>76</v>
      </c>
      <c r="AY349" s="215" t="s">
        <v>147</v>
      </c>
    </row>
    <row r="350" spans="2:51" s="14" customFormat="1" ht="11.25">
      <c r="B350" s="216"/>
      <c r="C350" s="217"/>
      <c r="D350" s="207" t="s">
        <v>157</v>
      </c>
      <c r="E350" s="218" t="s">
        <v>1</v>
      </c>
      <c r="F350" s="219" t="s">
        <v>332</v>
      </c>
      <c r="G350" s="217"/>
      <c r="H350" s="220">
        <v>3.75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157</v>
      </c>
      <c r="AU350" s="226" t="s">
        <v>86</v>
      </c>
      <c r="AV350" s="14" t="s">
        <v>86</v>
      </c>
      <c r="AW350" s="14" t="s">
        <v>32</v>
      </c>
      <c r="AX350" s="14" t="s">
        <v>76</v>
      </c>
      <c r="AY350" s="226" t="s">
        <v>147</v>
      </c>
    </row>
    <row r="351" spans="2:51" s="13" customFormat="1" ht="11.25">
      <c r="B351" s="205"/>
      <c r="C351" s="206"/>
      <c r="D351" s="207" t="s">
        <v>157</v>
      </c>
      <c r="E351" s="208" t="s">
        <v>1</v>
      </c>
      <c r="F351" s="209" t="s">
        <v>236</v>
      </c>
      <c r="G351" s="206"/>
      <c r="H351" s="208" t="s">
        <v>1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157</v>
      </c>
      <c r="AU351" s="215" t="s">
        <v>86</v>
      </c>
      <c r="AV351" s="13" t="s">
        <v>84</v>
      </c>
      <c r="AW351" s="13" t="s">
        <v>32</v>
      </c>
      <c r="AX351" s="13" t="s">
        <v>76</v>
      </c>
      <c r="AY351" s="215" t="s">
        <v>147</v>
      </c>
    </row>
    <row r="352" spans="2:51" s="14" customFormat="1" ht="11.25">
      <c r="B352" s="216"/>
      <c r="C352" s="217"/>
      <c r="D352" s="207" t="s">
        <v>157</v>
      </c>
      <c r="E352" s="218" t="s">
        <v>1</v>
      </c>
      <c r="F352" s="219" t="s">
        <v>331</v>
      </c>
      <c r="G352" s="217"/>
      <c r="H352" s="220">
        <v>3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157</v>
      </c>
      <c r="AU352" s="226" t="s">
        <v>86</v>
      </c>
      <c r="AV352" s="14" t="s">
        <v>86</v>
      </c>
      <c r="AW352" s="14" t="s">
        <v>32</v>
      </c>
      <c r="AX352" s="14" t="s">
        <v>76</v>
      </c>
      <c r="AY352" s="226" t="s">
        <v>147</v>
      </c>
    </row>
    <row r="353" spans="2:51" s="13" customFormat="1" ht="11.25">
      <c r="B353" s="205"/>
      <c r="C353" s="206"/>
      <c r="D353" s="207" t="s">
        <v>157</v>
      </c>
      <c r="E353" s="208" t="s">
        <v>1</v>
      </c>
      <c r="F353" s="209" t="s">
        <v>180</v>
      </c>
      <c r="G353" s="206"/>
      <c r="H353" s="208" t="s">
        <v>1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157</v>
      </c>
      <c r="AU353" s="215" t="s">
        <v>86</v>
      </c>
      <c r="AV353" s="13" t="s">
        <v>84</v>
      </c>
      <c r="AW353" s="13" t="s">
        <v>32</v>
      </c>
      <c r="AX353" s="13" t="s">
        <v>76</v>
      </c>
      <c r="AY353" s="215" t="s">
        <v>147</v>
      </c>
    </row>
    <row r="354" spans="2:51" s="14" customFormat="1" ht="11.25">
      <c r="B354" s="216"/>
      <c r="C354" s="217"/>
      <c r="D354" s="207" t="s">
        <v>157</v>
      </c>
      <c r="E354" s="218" t="s">
        <v>1</v>
      </c>
      <c r="F354" s="219" t="s">
        <v>325</v>
      </c>
      <c r="G354" s="217"/>
      <c r="H354" s="220">
        <v>2.4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157</v>
      </c>
      <c r="AU354" s="226" t="s">
        <v>86</v>
      </c>
      <c r="AV354" s="14" t="s">
        <v>86</v>
      </c>
      <c r="AW354" s="14" t="s">
        <v>32</v>
      </c>
      <c r="AX354" s="14" t="s">
        <v>76</v>
      </c>
      <c r="AY354" s="226" t="s">
        <v>147</v>
      </c>
    </row>
    <row r="355" spans="2:51" s="13" customFormat="1" ht="11.25">
      <c r="B355" s="205"/>
      <c r="C355" s="206"/>
      <c r="D355" s="207" t="s">
        <v>157</v>
      </c>
      <c r="E355" s="208" t="s">
        <v>1</v>
      </c>
      <c r="F355" s="209" t="s">
        <v>240</v>
      </c>
      <c r="G355" s="206"/>
      <c r="H355" s="208" t="s">
        <v>1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157</v>
      </c>
      <c r="AU355" s="215" t="s">
        <v>86</v>
      </c>
      <c r="AV355" s="13" t="s">
        <v>84</v>
      </c>
      <c r="AW355" s="13" t="s">
        <v>32</v>
      </c>
      <c r="AX355" s="13" t="s">
        <v>76</v>
      </c>
      <c r="AY355" s="215" t="s">
        <v>147</v>
      </c>
    </row>
    <row r="356" spans="2:51" s="14" customFormat="1" ht="11.25">
      <c r="B356" s="216"/>
      <c r="C356" s="217"/>
      <c r="D356" s="207" t="s">
        <v>157</v>
      </c>
      <c r="E356" s="218" t="s">
        <v>1</v>
      </c>
      <c r="F356" s="219" t="s">
        <v>332</v>
      </c>
      <c r="G356" s="217"/>
      <c r="H356" s="220">
        <v>3.75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157</v>
      </c>
      <c r="AU356" s="226" t="s">
        <v>86</v>
      </c>
      <c r="AV356" s="14" t="s">
        <v>86</v>
      </c>
      <c r="AW356" s="14" t="s">
        <v>32</v>
      </c>
      <c r="AX356" s="14" t="s">
        <v>76</v>
      </c>
      <c r="AY356" s="226" t="s">
        <v>147</v>
      </c>
    </row>
    <row r="357" spans="2:51" s="13" customFormat="1" ht="11.25">
      <c r="B357" s="205"/>
      <c r="C357" s="206"/>
      <c r="D357" s="207" t="s">
        <v>157</v>
      </c>
      <c r="E357" s="208" t="s">
        <v>1</v>
      </c>
      <c r="F357" s="209" t="s">
        <v>242</v>
      </c>
      <c r="G357" s="206"/>
      <c r="H357" s="208" t="s">
        <v>1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157</v>
      </c>
      <c r="AU357" s="215" t="s">
        <v>86</v>
      </c>
      <c r="AV357" s="13" t="s">
        <v>84</v>
      </c>
      <c r="AW357" s="13" t="s">
        <v>32</v>
      </c>
      <c r="AX357" s="13" t="s">
        <v>76</v>
      </c>
      <c r="AY357" s="215" t="s">
        <v>147</v>
      </c>
    </row>
    <row r="358" spans="2:51" s="14" customFormat="1" ht="11.25">
      <c r="B358" s="216"/>
      <c r="C358" s="217"/>
      <c r="D358" s="207" t="s">
        <v>157</v>
      </c>
      <c r="E358" s="218" t="s">
        <v>1</v>
      </c>
      <c r="F358" s="219" t="s">
        <v>325</v>
      </c>
      <c r="G358" s="217"/>
      <c r="H358" s="220">
        <v>2.4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157</v>
      </c>
      <c r="AU358" s="226" t="s">
        <v>86</v>
      </c>
      <c r="AV358" s="14" t="s">
        <v>86</v>
      </c>
      <c r="AW358" s="14" t="s">
        <v>32</v>
      </c>
      <c r="AX358" s="14" t="s">
        <v>76</v>
      </c>
      <c r="AY358" s="226" t="s">
        <v>147</v>
      </c>
    </row>
    <row r="359" spans="2:51" s="16" customFormat="1" ht="11.25">
      <c r="B359" s="238"/>
      <c r="C359" s="239"/>
      <c r="D359" s="207" t="s">
        <v>157</v>
      </c>
      <c r="E359" s="240" t="s">
        <v>1</v>
      </c>
      <c r="F359" s="241" t="s">
        <v>182</v>
      </c>
      <c r="G359" s="239"/>
      <c r="H359" s="242">
        <v>20.85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AT359" s="248" t="s">
        <v>157</v>
      </c>
      <c r="AU359" s="248" t="s">
        <v>86</v>
      </c>
      <c r="AV359" s="16" t="s">
        <v>170</v>
      </c>
      <c r="AW359" s="16" t="s">
        <v>32</v>
      </c>
      <c r="AX359" s="16" t="s">
        <v>76</v>
      </c>
      <c r="AY359" s="248" t="s">
        <v>147</v>
      </c>
    </row>
    <row r="360" spans="2:51" s="13" customFormat="1" ht="11.25">
      <c r="B360" s="205"/>
      <c r="C360" s="206"/>
      <c r="D360" s="207" t="s">
        <v>157</v>
      </c>
      <c r="E360" s="208" t="s">
        <v>1</v>
      </c>
      <c r="F360" s="209" t="s">
        <v>185</v>
      </c>
      <c r="G360" s="206"/>
      <c r="H360" s="208" t="s">
        <v>1</v>
      </c>
      <c r="I360" s="210"/>
      <c r="J360" s="206"/>
      <c r="K360" s="206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157</v>
      </c>
      <c r="AU360" s="215" t="s">
        <v>86</v>
      </c>
      <c r="AV360" s="13" t="s">
        <v>84</v>
      </c>
      <c r="AW360" s="13" t="s">
        <v>32</v>
      </c>
      <c r="AX360" s="13" t="s">
        <v>76</v>
      </c>
      <c r="AY360" s="215" t="s">
        <v>147</v>
      </c>
    </row>
    <row r="361" spans="2:51" s="13" customFormat="1" ht="11.25">
      <c r="B361" s="205"/>
      <c r="C361" s="206"/>
      <c r="D361" s="207" t="s">
        <v>157</v>
      </c>
      <c r="E361" s="208" t="s">
        <v>1</v>
      </c>
      <c r="F361" s="209" t="s">
        <v>244</v>
      </c>
      <c r="G361" s="206"/>
      <c r="H361" s="208" t="s">
        <v>1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157</v>
      </c>
      <c r="AU361" s="215" t="s">
        <v>86</v>
      </c>
      <c r="AV361" s="13" t="s">
        <v>84</v>
      </c>
      <c r="AW361" s="13" t="s">
        <v>32</v>
      </c>
      <c r="AX361" s="13" t="s">
        <v>76</v>
      </c>
      <c r="AY361" s="215" t="s">
        <v>147</v>
      </c>
    </row>
    <row r="362" spans="2:51" s="14" customFormat="1" ht="11.25">
      <c r="B362" s="216"/>
      <c r="C362" s="217"/>
      <c r="D362" s="207" t="s">
        <v>157</v>
      </c>
      <c r="E362" s="218" t="s">
        <v>1</v>
      </c>
      <c r="F362" s="219" t="s">
        <v>329</v>
      </c>
      <c r="G362" s="217"/>
      <c r="H362" s="220">
        <v>2.55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157</v>
      </c>
      <c r="AU362" s="226" t="s">
        <v>86</v>
      </c>
      <c r="AV362" s="14" t="s">
        <v>86</v>
      </c>
      <c r="AW362" s="14" t="s">
        <v>32</v>
      </c>
      <c r="AX362" s="14" t="s">
        <v>76</v>
      </c>
      <c r="AY362" s="226" t="s">
        <v>147</v>
      </c>
    </row>
    <row r="363" spans="2:51" s="13" customFormat="1" ht="11.25">
      <c r="B363" s="205"/>
      <c r="C363" s="206"/>
      <c r="D363" s="207" t="s">
        <v>157</v>
      </c>
      <c r="E363" s="208" t="s">
        <v>1</v>
      </c>
      <c r="F363" s="209" t="s">
        <v>248</v>
      </c>
      <c r="G363" s="206"/>
      <c r="H363" s="208" t="s">
        <v>1</v>
      </c>
      <c r="I363" s="210"/>
      <c r="J363" s="206"/>
      <c r="K363" s="206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157</v>
      </c>
      <c r="AU363" s="215" t="s">
        <v>86</v>
      </c>
      <c r="AV363" s="13" t="s">
        <v>84</v>
      </c>
      <c r="AW363" s="13" t="s">
        <v>32</v>
      </c>
      <c r="AX363" s="13" t="s">
        <v>76</v>
      </c>
      <c r="AY363" s="215" t="s">
        <v>147</v>
      </c>
    </row>
    <row r="364" spans="2:51" s="14" customFormat="1" ht="11.25">
      <c r="B364" s="216"/>
      <c r="C364" s="217"/>
      <c r="D364" s="207" t="s">
        <v>157</v>
      </c>
      <c r="E364" s="218" t="s">
        <v>1</v>
      </c>
      <c r="F364" s="219" t="s">
        <v>329</v>
      </c>
      <c r="G364" s="217"/>
      <c r="H364" s="220">
        <v>2.55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157</v>
      </c>
      <c r="AU364" s="226" t="s">
        <v>86</v>
      </c>
      <c r="AV364" s="14" t="s">
        <v>86</v>
      </c>
      <c r="AW364" s="14" t="s">
        <v>32</v>
      </c>
      <c r="AX364" s="14" t="s">
        <v>76</v>
      </c>
      <c r="AY364" s="226" t="s">
        <v>147</v>
      </c>
    </row>
    <row r="365" spans="2:51" s="13" customFormat="1" ht="11.25">
      <c r="B365" s="205"/>
      <c r="C365" s="206"/>
      <c r="D365" s="207" t="s">
        <v>157</v>
      </c>
      <c r="E365" s="208" t="s">
        <v>1</v>
      </c>
      <c r="F365" s="209" t="s">
        <v>250</v>
      </c>
      <c r="G365" s="206"/>
      <c r="H365" s="208" t="s">
        <v>1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157</v>
      </c>
      <c r="AU365" s="215" t="s">
        <v>86</v>
      </c>
      <c r="AV365" s="13" t="s">
        <v>84</v>
      </c>
      <c r="AW365" s="13" t="s">
        <v>32</v>
      </c>
      <c r="AX365" s="13" t="s">
        <v>76</v>
      </c>
      <c r="AY365" s="215" t="s">
        <v>147</v>
      </c>
    </row>
    <row r="366" spans="2:51" s="14" customFormat="1" ht="11.25">
      <c r="B366" s="216"/>
      <c r="C366" s="217"/>
      <c r="D366" s="207" t="s">
        <v>157</v>
      </c>
      <c r="E366" s="218" t="s">
        <v>1</v>
      </c>
      <c r="F366" s="219" t="s">
        <v>329</v>
      </c>
      <c r="G366" s="217"/>
      <c r="H366" s="220">
        <v>2.55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157</v>
      </c>
      <c r="AU366" s="226" t="s">
        <v>86</v>
      </c>
      <c r="AV366" s="14" t="s">
        <v>86</v>
      </c>
      <c r="AW366" s="14" t="s">
        <v>32</v>
      </c>
      <c r="AX366" s="14" t="s">
        <v>76</v>
      </c>
      <c r="AY366" s="226" t="s">
        <v>147</v>
      </c>
    </row>
    <row r="367" spans="2:51" s="13" customFormat="1" ht="11.25">
      <c r="B367" s="205"/>
      <c r="C367" s="206"/>
      <c r="D367" s="207" t="s">
        <v>157</v>
      </c>
      <c r="E367" s="208" t="s">
        <v>1</v>
      </c>
      <c r="F367" s="209" t="s">
        <v>333</v>
      </c>
      <c r="G367" s="206"/>
      <c r="H367" s="208" t="s">
        <v>1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157</v>
      </c>
      <c r="AU367" s="215" t="s">
        <v>86</v>
      </c>
      <c r="AV367" s="13" t="s">
        <v>84</v>
      </c>
      <c r="AW367" s="13" t="s">
        <v>32</v>
      </c>
      <c r="AX367" s="13" t="s">
        <v>76</v>
      </c>
      <c r="AY367" s="215" t="s">
        <v>147</v>
      </c>
    </row>
    <row r="368" spans="2:51" s="14" customFormat="1" ht="11.25">
      <c r="B368" s="216"/>
      <c r="C368" s="217"/>
      <c r="D368" s="207" t="s">
        <v>157</v>
      </c>
      <c r="E368" s="218" t="s">
        <v>1</v>
      </c>
      <c r="F368" s="219" t="s">
        <v>329</v>
      </c>
      <c r="G368" s="217"/>
      <c r="H368" s="220">
        <v>2.55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157</v>
      </c>
      <c r="AU368" s="226" t="s">
        <v>86</v>
      </c>
      <c r="AV368" s="14" t="s">
        <v>86</v>
      </c>
      <c r="AW368" s="14" t="s">
        <v>32</v>
      </c>
      <c r="AX368" s="14" t="s">
        <v>76</v>
      </c>
      <c r="AY368" s="226" t="s">
        <v>147</v>
      </c>
    </row>
    <row r="369" spans="2:51" s="13" customFormat="1" ht="11.25">
      <c r="B369" s="205"/>
      <c r="C369" s="206"/>
      <c r="D369" s="207" t="s">
        <v>157</v>
      </c>
      <c r="E369" s="208" t="s">
        <v>1</v>
      </c>
      <c r="F369" s="209" t="s">
        <v>186</v>
      </c>
      <c r="G369" s="206"/>
      <c r="H369" s="208" t="s">
        <v>1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157</v>
      </c>
      <c r="AU369" s="215" t="s">
        <v>86</v>
      </c>
      <c r="AV369" s="13" t="s">
        <v>84</v>
      </c>
      <c r="AW369" s="13" t="s">
        <v>32</v>
      </c>
      <c r="AX369" s="13" t="s">
        <v>76</v>
      </c>
      <c r="AY369" s="215" t="s">
        <v>147</v>
      </c>
    </row>
    <row r="370" spans="2:51" s="14" customFormat="1" ht="11.25">
      <c r="B370" s="216"/>
      <c r="C370" s="217"/>
      <c r="D370" s="207" t="s">
        <v>157</v>
      </c>
      <c r="E370" s="218" t="s">
        <v>1</v>
      </c>
      <c r="F370" s="219" t="s">
        <v>329</v>
      </c>
      <c r="G370" s="217"/>
      <c r="H370" s="220">
        <v>2.55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157</v>
      </c>
      <c r="AU370" s="226" t="s">
        <v>86</v>
      </c>
      <c r="AV370" s="14" t="s">
        <v>86</v>
      </c>
      <c r="AW370" s="14" t="s">
        <v>32</v>
      </c>
      <c r="AX370" s="14" t="s">
        <v>76</v>
      </c>
      <c r="AY370" s="226" t="s">
        <v>147</v>
      </c>
    </row>
    <row r="371" spans="2:51" s="13" customFormat="1" ht="11.25">
      <c r="B371" s="205"/>
      <c r="C371" s="206"/>
      <c r="D371" s="207" t="s">
        <v>157</v>
      </c>
      <c r="E371" s="208" t="s">
        <v>1</v>
      </c>
      <c r="F371" s="209" t="s">
        <v>334</v>
      </c>
      <c r="G371" s="206"/>
      <c r="H371" s="208" t="s">
        <v>1</v>
      </c>
      <c r="I371" s="210"/>
      <c r="J371" s="206"/>
      <c r="K371" s="206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157</v>
      </c>
      <c r="AU371" s="215" t="s">
        <v>86</v>
      </c>
      <c r="AV371" s="13" t="s">
        <v>84</v>
      </c>
      <c r="AW371" s="13" t="s">
        <v>32</v>
      </c>
      <c r="AX371" s="13" t="s">
        <v>76</v>
      </c>
      <c r="AY371" s="215" t="s">
        <v>147</v>
      </c>
    </row>
    <row r="372" spans="2:51" s="14" customFormat="1" ht="11.25">
      <c r="B372" s="216"/>
      <c r="C372" s="217"/>
      <c r="D372" s="207" t="s">
        <v>157</v>
      </c>
      <c r="E372" s="218" t="s">
        <v>1</v>
      </c>
      <c r="F372" s="219" t="s">
        <v>331</v>
      </c>
      <c r="G372" s="217"/>
      <c r="H372" s="220">
        <v>3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157</v>
      </c>
      <c r="AU372" s="226" t="s">
        <v>86</v>
      </c>
      <c r="AV372" s="14" t="s">
        <v>86</v>
      </c>
      <c r="AW372" s="14" t="s">
        <v>32</v>
      </c>
      <c r="AX372" s="14" t="s">
        <v>76</v>
      </c>
      <c r="AY372" s="226" t="s">
        <v>147</v>
      </c>
    </row>
    <row r="373" spans="2:51" s="13" customFormat="1" ht="11.25">
      <c r="B373" s="205"/>
      <c r="C373" s="206"/>
      <c r="D373" s="207" t="s">
        <v>157</v>
      </c>
      <c r="E373" s="208" t="s">
        <v>1</v>
      </c>
      <c r="F373" s="209" t="s">
        <v>257</v>
      </c>
      <c r="G373" s="206"/>
      <c r="H373" s="208" t="s">
        <v>1</v>
      </c>
      <c r="I373" s="210"/>
      <c r="J373" s="206"/>
      <c r="K373" s="206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157</v>
      </c>
      <c r="AU373" s="215" t="s">
        <v>86</v>
      </c>
      <c r="AV373" s="13" t="s">
        <v>84</v>
      </c>
      <c r="AW373" s="13" t="s">
        <v>32</v>
      </c>
      <c r="AX373" s="13" t="s">
        <v>76</v>
      </c>
      <c r="AY373" s="215" t="s">
        <v>147</v>
      </c>
    </row>
    <row r="374" spans="2:51" s="14" customFormat="1" ht="11.25">
      <c r="B374" s="216"/>
      <c r="C374" s="217"/>
      <c r="D374" s="207" t="s">
        <v>157</v>
      </c>
      <c r="E374" s="218" t="s">
        <v>1</v>
      </c>
      <c r="F374" s="219" t="s">
        <v>331</v>
      </c>
      <c r="G374" s="217"/>
      <c r="H374" s="220">
        <v>3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157</v>
      </c>
      <c r="AU374" s="226" t="s">
        <v>86</v>
      </c>
      <c r="AV374" s="14" t="s">
        <v>86</v>
      </c>
      <c r="AW374" s="14" t="s">
        <v>32</v>
      </c>
      <c r="AX374" s="14" t="s">
        <v>76</v>
      </c>
      <c r="AY374" s="226" t="s">
        <v>147</v>
      </c>
    </row>
    <row r="375" spans="2:51" s="16" customFormat="1" ht="11.25">
      <c r="B375" s="238"/>
      <c r="C375" s="239"/>
      <c r="D375" s="207" t="s">
        <v>157</v>
      </c>
      <c r="E375" s="240" t="s">
        <v>1</v>
      </c>
      <c r="F375" s="241" t="s">
        <v>182</v>
      </c>
      <c r="G375" s="239"/>
      <c r="H375" s="242">
        <v>18.75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AT375" s="248" t="s">
        <v>157</v>
      </c>
      <c r="AU375" s="248" t="s">
        <v>86</v>
      </c>
      <c r="AV375" s="16" t="s">
        <v>170</v>
      </c>
      <c r="AW375" s="16" t="s">
        <v>32</v>
      </c>
      <c r="AX375" s="16" t="s">
        <v>76</v>
      </c>
      <c r="AY375" s="248" t="s">
        <v>147</v>
      </c>
    </row>
    <row r="376" spans="2:51" s="15" customFormat="1" ht="11.25">
      <c r="B376" s="227"/>
      <c r="C376" s="228"/>
      <c r="D376" s="207" t="s">
        <v>157</v>
      </c>
      <c r="E376" s="229" t="s">
        <v>1</v>
      </c>
      <c r="F376" s="230" t="s">
        <v>169</v>
      </c>
      <c r="G376" s="228"/>
      <c r="H376" s="231">
        <v>49.575</v>
      </c>
      <c r="I376" s="232"/>
      <c r="J376" s="228"/>
      <c r="K376" s="228"/>
      <c r="L376" s="233"/>
      <c r="M376" s="249"/>
      <c r="N376" s="250"/>
      <c r="O376" s="250"/>
      <c r="P376" s="250"/>
      <c r="Q376" s="250"/>
      <c r="R376" s="250"/>
      <c r="S376" s="250"/>
      <c r="T376" s="251"/>
      <c r="AT376" s="237" t="s">
        <v>157</v>
      </c>
      <c r="AU376" s="237" t="s">
        <v>86</v>
      </c>
      <c r="AV376" s="15" t="s">
        <v>155</v>
      </c>
      <c r="AW376" s="15" t="s">
        <v>32</v>
      </c>
      <c r="AX376" s="15" t="s">
        <v>84</v>
      </c>
      <c r="AY376" s="237" t="s">
        <v>147</v>
      </c>
    </row>
    <row r="377" spans="1:31" s="2" customFormat="1" ht="6.95" customHeight="1">
      <c r="A377" s="35"/>
      <c r="B377" s="55"/>
      <c r="C377" s="56"/>
      <c r="D377" s="56"/>
      <c r="E377" s="56"/>
      <c r="F377" s="56"/>
      <c r="G377" s="56"/>
      <c r="H377" s="56"/>
      <c r="I377" s="56"/>
      <c r="J377" s="56"/>
      <c r="K377" s="56"/>
      <c r="L377" s="40"/>
      <c r="M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</row>
  </sheetData>
  <sheetProtection algorithmName="SHA-512" hashValue="6H7I1D3vMJ8nscS068OKLggBvs+52TAVL3e0HuAym2PcF4LEcsIcfYsveEPoN1itaNPAJMjmRfq6AcFvGJzBrg==" saltValue="zFWulL0ldsBWztAv/WclfJ6oHFiVrgvLUeMMfzZCwD9BYVRKQog0HFhgDUfHKKx5mUCnPm4B6rX+XuUWLFVPxw==" spinCount="100000" sheet="1" objects="1" scenarios="1" formatColumns="0" formatRows="0" autoFilter="0"/>
  <autoFilter ref="C124:K37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2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20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335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6. 6. 2022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26</v>
      </c>
      <c r="F15" s="35"/>
      <c r="G15" s="35"/>
      <c r="H15" s="35"/>
      <c r="I15" s="120" t="s">
        <v>27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31</v>
      </c>
      <c r="F21" s="35"/>
      <c r="G21" s="35"/>
      <c r="H21" s="35"/>
      <c r="I21" s="120" t="s">
        <v>27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33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9" t="s">
        <v>1</v>
      </c>
      <c r="F27" s="329"/>
      <c r="G27" s="329"/>
      <c r="H27" s="32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35"/>
      <c r="J30" s="127">
        <f>ROUND(J129,2)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8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40</v>
      </c>
      <c r="E33" s="120" t="s">
        <v>41</v>
      </c>
      <c r="F33" s="130">
        <f>ROUND((SUM(BE129:BE584)),2)</f>
        <v>0</v>
      </c>
      <c r="G33" s="35"/>
      <c r="H33" s="35"/>
      <c r="I33" s="131">
        <v>0.21</v>
      </c>
      <c r="J33" s="130">
        <f>ROUND(((SUM(BE129:BE584))*I33),2)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42</v>
      </c>
      <c r="F34" s="130">
        <f>ROUND((SUM(BF129:BF584)),2)</f>
        <v>0</v>
      </c>
      <c r="G34" s="35"/>
      <c r="H34" s="35"/>
      <c r="I34" s="131">
        <v>0.15</v>
      </c>
      <c r="J34" s="130">
        <f>ROUND(((SUM(BF129:BF584))*I34),2)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43</v>
      </c>
      <c r="F35" s="130">
        <f>ROUND((SUM(BG129:BG584)),2)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44</v>
      </c>
      <c r="F36" s="130">
        <f>ROUND((SUM(BH129:BH584)),2)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ROUND((SUM(BI129:BI584)),2)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3" t="str">
        <f>E9</f>
        <v>02 - SO02 - nové konstrukce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Nový Bydžov</v>
      </c>
      <c r="G89" s="37"/>
      <c r="H89" s="37"/>
      <c r="I89" s="30" t="s">
        <v>22</v>
      </c>
      <c r="J89" s="67" t="str">
        <f>IF(J12="","",J12)</f>
        <v>6. 6. 2022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Gymnázium, SOŠ a VOŠ, Nový Bydžov</v>
      </c>
      <c r="G91" s="37"/>
      <c r="H91" s="37"/>
      <c r="I91" s="30" t="s">
        <v>30</v>
      </c>
      <c r="J91" s="33" t="str">
        <f>E21</f>
        <v>IRBOS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J130</f>
        <v>0</v>
      </c>
      <c r="K97" s="155"/>
      <c r="L97" s="159"/>
    </row>
    <row r="98" spans="2:12" s="10" customFormat="1" ht="19.9" customHeight="1">
      <c r="B98" s="160"/>
      <c r="C98" s="105"/>
      <c r="D98" s="161" t="s">
        <v>336</v>
      </c>
      <c r="E98" s="162"/>
      <c r="F98" s="162"/>
      <c r="G98" s="162"/>
      <c r="H98" s="162"/>
      <c r="I98" s="162"/>
      <c r="J98" s="163">
        <f>J131</f>
        <v>0</v>
      </c>
      <c r="K98" s="105"/>
      <c r="L98" s="164"/>
    </row>
    <row r="99" spans="2:12" s="10" customFormat="1" ht="19.9" customHeight="1">
      <c r="B99" s="160"/>
      <c r="C99" s="105"/>
      <c r="D99" s="161" t="s">
        <v>337</v>
      </c>
      <c r="E99" s="162"/>
      <c r="F99" s="162"/>
      <c r="G99" s="162"/>
      <c r="H99" s="162"/>
      <c r="I99" s="162"/>
      <c r="J99" s="163">
        <f>J137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124</v>
      </c>
      <c r="E100" s="162"/>
      <c r="F100" s="162"/>
      <c r="G100" s="162"/>
      <c r="H100" s="162"/>
      <c r="I100" s="162"/>
      <c r="J100" s="163">
        <f>J258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338</v>
      </c>
      <c r="E101" s="162"/>
      <c r="F101" s="162"/>
      <c r="G101" s="162"/>
      <c r="H101" s="162"/>
      <c r="I101" s="162"/>
      <c r="J101" s="163">
        <f>J272</f>
        <v>0</v>
      </c>
      <c r="K101" s="105"/>
      <c r="L101" s="164"/>
    </row>
    <row r="102" spans="2:12" s="9" customFormat="1" ht="24.95" customHeight="1">
      <c r="B102" s="154"/>
      <c r="C102" s="155"/>
      <c r="D102" s="156" t="s">
        <v>126</v>
      </c>
      <c r="E102" s="157"/>
      <c r="F102" s="157"/>
      <c r="G102" s="157"/>
      <c r="H102" s="157"/>
      <c r="I102" s="157"/>
      <c r="J102" s="158">
        <f>J274</f>
        <v>0</v>
      </c>
      <c r="K102" s="155"/>
      <c r="L102" s="159"/>
    </row>
    <row r="103" spans="2:12" s="10" customFormat="1" ht="19.9" customHeight="1">
      <c r="B103" s="160"/>
      <c r="C103" s="105"/>
      <c r="D103" s="161" t="s">
        <v>127</v>
      </c>
      <c r="E103" s="162"/>
      <c r="F103" s="162"/>
      <c r="G103" s="162"/>
      <c r="H103" s="162"/>
      <c r="I103" s="162"/>
      <c r="J103" s="163">
        <f>J275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339</v>
      </c>
      <c r="E104" s="162"/>
      <c r="F104" s="162"/>
      <c r="G104" s="162"/>
      <c r="H104" s="162"/>
      <c r="I104" s="162"/>
      <c r="J104" s="163">
        <f>J293</f>
        <v>0</v>
      </c>
      <c r="K104" s="105"/>
      <c r="L104" s="164"/>
    </row>
    <row r="105" spans="2:12" s="10" customFormat="1" ht="19.9" customHeight="1">
      <c r="B105" s="160"/>
      <c r="C105" s="105"/>
      <c r="D105" s="161" t="s">
        <v>340</v>
      </c>
      <c r="E105" s="162"/>
      <c r="F105" s="162"/>
      <c r="G105" s="162"/>
      <c r="H105" s="162"/>
      <c r="I105" s="162"/>
      <c r="J105" s="163">
        <f>J331</f>
        <v>0</v>
      </c>
      <c r="K105" s="105"/>
      <c r="L105" s="164"/>
    </row>
    <row r="106" spans="2:12" s="10" customFormat="1" ht="19.9" customHeight="1">
      <c r="B106" s="160"/>
      <c r="C106" s="105"/>
      <c r="D106" s="161" t="s">
        <v>129</v>
      </c>
      <c r="E106" s="162"/>
      <c r="F106" s="162"/>
      <c r="G106" s="162"/>
      <c r="H106" s="162"/>
      <c r="I106" s="162"/>
      <c r="J106" s="163">
        <f>J340</f>
        <v>0</v>
      </c>
      <c r="K106" s="105"/>
      <c r="L106" s="164"/>
    </row>
    <row r="107" spans="2:12" s="10" customFormat="1" ht="19.9" customHeight="1">
      <c r="B107" s="160"/>
      <c r="C107" s="105"/>
      <c r="D107" s="161" t="s">
        <v>130</v>
      </c>
      <c r="E107" s="162"/>
      <c r="F107" s="162"/>
      <c r="G107" s="162"/>
      <c r="H107" s="162"/>
      <c r="I107" s="162"/>
      <c r="J107" s="163">
        <f>J366</f>
        <v>0</v>
      </c>
      <c r="K107" s="105"/>
      <c r="L107" s="164"/>
    </row>
    <row r="108" spans="2:12" s="10" customFormat="1" ht="19.9" customHeight="1">
      <c r="B108" s="160"/>
      <c r="C108" s="105"/>
      <c r="D108" s="161" t="s">
        <v>131</v>
      </c>
      <c r="E108" s="162"/>
      <c r="F108" s="162"/>
      <c r="G108" s="162"/>
      <c r="H108" s="162"/>
      <c r="I108" s="162"/>
      <c r="J108" s="163">
        <f>J391</f>
        <v>0</v>
      </c>
      <c r="K108" s="105"/>
      <c r="L108" s="164"/>
    </row>
    <row r="109" spans="2:12" s="10" customFormat="1" ht="19.9" customHeight="1">
      <c r="B109" s="160"/>
      <c r="C109" s="105"/>
      <c r="D109" s="161" t="s">
        <v>341</v>
      </c>
      <c r="E109" s="162"/>
      <c r="F109" s="162"/>
      <c r="G109" s="162"/>
      <c r="H109" s="162"/>
      <c r="I109" s="162"/>
      <c r="J109" s="163">
        <f>J453</f>
        <v>0</v>
      </c>
      <c r="K109" s="105"/>
      <c r="L109" s="164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132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6.25" customHeight="1">
      <c r="A119" s="35"/>
      <c r="B119" s="36"/>
      <c r="C119" s="37"/>
      <c r="D119" s="37"/>
      <c r="E119" s="330" t="str">
        <f>E7</f>
        <v>Rekonstrukce laboratoří fyziky, biologie a chemie, Komenského 77, Nový Bydžov</v>
      </c>
      <c r="F119" s="331"/>
      <c r="G119" s="331"/>
      <c r="H119" s="331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283" t="str">
        <f>E9</f>
        <v>02 - SO02 - nové konstrukce</v>
      </c>
      <c r="F121" s="332"/>
      <c r="G121" s="332"/>
      <c r="H121" s="33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F12</f>
        <v>Nový Bydžov</v>
      </c>
      <c r="G123" s="37"/>
      <c r="H123" s="37"/>
      <c r="I123" s="30" t="s">
        <v>22</v>
      </c>
      <c r="J123" s="67" t="str">
        <f>IF(J12="","",J12)</f>
        <v>6. 6. 2022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24</v>
      </c>
      <c r="D125" s="37"/>
      <c r="E125" s="37"/>
      <c r="F125" s="28" t="str">
        <f>E15</f>
        <v>Gymnázium, SOŠ a VOŠ, Nový Bydžov</v>
      </c>
      <c r="G125" s="37"/>
      <c r="H125" s="37"/>
      <c r="I125" s="30" t="s">
        <v>30</v>
      </c>
      <c r="J125" s="33" t="str">
        <f>E21</f>
        <v>IRBOS s.r.o.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28</v>
      </c>
      <c r="D126" s="37"/>
      <c r="E126" s="37"/>
      <c r="F126" s="28" t="str">
        <f>IF(E18="","",E18)</f>
        <v>Vyplň údaj</v>
      </c>
      <c r="G126" s="37"/>
      <c r="H126" s="37"/>
      <c r="I126" s="30" t="s">
        <v>33</v>
      </c>
      <c r="J126" s="33" t="str">
        <f>E24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5"/>
      <c r="B128" s="166"/>
      <c r="C128" s="167" t="s">
        <v>133</v>
      </c>
      <c r="D128" s="168" t="s">
        <v>61</v>
      </c>
      <c r="E128" s="168" t="s">
        <v>57</v>
      </c>
      <c r="F128" s="168" t="s">
        <v>58</v>
      </c>
      <c r="G128" s="168" t="s">
        <v>134</v>
      </c>
      <c r="H128" s="168" t="s">
        <v>135</v>
      </c>
      <c r="I128" s="168" t="s">
        <v>136</v>
      </c>
      <c r="J128" s="168" t="s">
        <v>120</v>
      </c>
      <c r="K128" s="169" t="s">
        <v>137</v>
      </c>
      <c r="L128" s="170"/>
      <c r="M128" s="76" t="s">
        <v>1</v>
      </c>
      <c r="N128" s="77" t="s">
        <v>40</v>
      </c>
      <c r="O128" s="77" t="s">
        <v>138</v>
      </c>
      <c r="P128" s="77" t="s">
        <v>139</v>
      </c>
      <c r="Q128" s="77" t="s">
        <v>140</v>
      </c>
      <c r="R128" s="77" t="s">
        <v>141</v>
      </c>
      <c r="S128" s="77" t="s">
        <v>142</v>
      </c>
      <c r="T128" s="78" t="s">
        <v>143</v>
      </c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</row>
    <row r="129" spans="1:63" s="2" customFormat="1" ht="22.9" customHeight="1">
      <c r="A129" s="35"/>
      <c r="B129" s="36"/>
      <c r="C129" s="83" t="s">
        <v>144</v>
      </c>
      <c r="D129" s="37"/>
      <c r="E129" s="37"/>
      <c r="F129" s="37"/>
      <c r="G129" s="37"/>
      <c r="H129" s="37"/>
      <c r="I129" s="37"/>
      <c r="J129" s="171">
        <f>BK129</f>
        <v>0</v>
      </c>
      <c r="K129" s="37"/>
      <c r="L129" s="40"/>
      <c r="M129" s="79"/>
      <c r="N129" s="172"/>
      <c r="O129" s="80"/>
      <c r="P129" s="173">
        <f>P130+P274</f>
        <v>0</v>
      </c>
      <c r="Q129" s="80"/>
      <c r="R129" s="173">
        <f>R130+R274</f>
        <v>69.81048918</v>
      </c>
      <c r="S129" s="80"/>
      <c r="T129" s="174">
        <f>T130+T274</f>
        <v>1.19332712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75</v>
      </c>
      <c r="AU129" s="18" t="s">
        <v>122</v>
      </c>
      <c r="BK129" s="175">
        <f>BK130+BK274</f>
        <v>0</v>
      </c>
    </row>
    <row r="130" spans="2:63" s="12" customFormat="1" ht="25.9" customHeight="1">
      <c r="B130" s="176"/>
      <c r="C130" s="177"/>
      <c r="D130" s="178" t="s">
        <v>75</v>
      </c>
      <c r="E130" s="179" t="s">
        <v>145</v>
      </c>
      <c r="F130" s="179" t="s">
        <v>146</v>
      </c>
      <c r="G130" s="177"/>
      <c r="H130" s="177"/>
      <c r="I130" s="180"/>
      <c r="J130" s="181">
        <f>BK130</f>
        <v>0</v>
      </c>
      <c r="K130" s="177"/>
      <c r="L130" s="182"/>
      <c r="M130" s="183"/>
      <c r="N130" s="184"/>
      <c r="O130" s="184"/>
      <c r="P130" s="185">
        <f>P131+P137+P258+P272</f>
        <v>0</v>
      </c>
      <c r="Q130" s="184"/>
      <c r="R130" s="185">
        <f>R131+R137+R258+R272</f>
        <v>53.3541361</v>
      </c>
      <c r="S130" s="184"/>
      <c r="T130" s="186">
        <f>T131+T137+T258+T272</f>
        <v>0.36</v>
      </c>
      <c r="AR130" s="187" t="s">
        <v>84</v>
      </c>
      <c r="AT130" s="188" t="s">
        <v>75</v>
      </c>
      <c r="AU130" s="188" t="s">
        <v>76</v>
      </c>
      <c r="AY130" s="187" t="s">
        <v>147</v>
      </c>
      <c r="BK130" s="189">
        <f>BK131+BK137+BK258+BK272</f>
        <v>0</v>
      </c>
    </row>
    <row r="131" spans="2:63" s="12" customFormat="1" ht="22.9" customHeight="1">
      <c r="B131" s="176"/>
      <c r="C131" s="177"/>
      <c r="D131" s="178" t="s">
        <v>75</v>
      </c>
      <c r="E131" s="190" t="s">
        <v>170</v>
      </c>
      <c r="F131" s="190" t="s">
        <v>342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SUM(P132:P136)</f>
        <v>0</v>
      </c>
      <c r="Q131" s="184"/>
      <c r="R131" s="185">
        <f>SUM(R132:R136)</f>
        <v>0.13301609999999997</v>
      </c>
      <c r="S131" s="184"/>
      <c r="T131" s="186">
        <f>SUM(T132:T136)</f>
        <v>0</v>
      </c>
      <c r="AR131" s="187" t="s">
        <v>84</v>
      </c>
      <c r="AT131" s="188" t="s">
        <v>75</v>
      </c>
      <c r="AU131" s="188" t="s">
        <v>84</v>
      </c>
      <c r="AY131" s="187" t="s">
        <v>147</v>
      </c>
      <c r="BK131" s="189">
        <f>SUM(BK132:BK136)</f>
        <v>0</v>
      </c>
    </row>
    <row r="132" spans="1:65" s="2" customFormat="1" ht="33" customHeight="1">
      <c r="A132" s="35"/>
      <c r="B132" s="36"/>
      <c r="C132" s="192" t="s">
        <v>84</v>
      </c>
      <c r="D132" s="192" t="s">
        <v>150</v>
      </c>
      <c r="E132" s="193" t="s">
        <v>343</v>
      </c>
      <c r="F132" s="194" t="s">
        <v>344</v>
      </c>
      <c r="G132" s="195" t="s">
        <v>153</v>
      </c>
      <c r="H132" s="196">
        <v>1.89</v>
      </c>
      <c r="I132" s="197"/>
      <c r="J132" s="198">
        <f>ROUND(I132*H132,2)</f>
        <v>0</v>
      </c>
      <c r="K132" s="194" t="s">
        <v>154</v>
      </c>
      <c r="L132" s="40"/>
      <c r="M132" s="199" t="s">
        <v>1</v>
      </c>
      <c r="N132" s="200" t="s">
        <v>41</v>
      </c>
      <c r="O132" s="72"/>
      <c r="P132" s="201">
        <f>O132*H132</f>
        <v>0</v>
      </c>
      <c r="Q132" s="201">
        <v>0.07009</v>
      </c>
      <c r="R132" s="201">
        <f>Q132*H132</f>
        <v>0.13247009999999998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155</v>
      </c>
      <c r="AT132" s="203" t="s">
        <v>150</v>
      </c>
      <c r="AU132" s="203" t="s">
        <v>86</v>
      </c>
      <c r="AY132" s="18" t="s">
        <v>147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84</v>
      </c>
      <c r="BK132" s="204">
        <f>ROUND(I132*H132,2)</f>
        <v>0</v>
      </c>
      <c r="BL132" s="18" t="s">
        <v>155</v>
      </c>
      <c r="BM132" s="203" t="s">
        <v>345</v>
      </c>
    </row>
    <row r="133" spans="2:51" s="13" customFormat="1" ht="11.25">
      <c r="B133" s="205"/>
      <c r="C133" s="206"/>
      <c r="D133" s="207" t="s">
        <v>157</v>
      </c>
      <c r="E133" s="208" t="s">
        <v>1</v>
      </c>
      <c r="F133" s="209" t="s">
        <v>346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157</v>
      </c>
      <c r="AU133" s="215" t="s">
        <v>86</v>
      </c>
      <c r="AV133" s="13" t="s">
        <v>84</v>
      </c>
      <c r="AW133" s="13" t="s">
        <v>32</v>
      </c>
      <c r="AX133" s="13" t="s">
        <v>76</v>
      </c>
      <c r="AY133" s="215" t="s">
        <v>147</v>
      </c>
    </row>
    <row r="134" spans="2:51" s="14" customFormat="1" ht="11.25">
      <c r="B134" s="216"/>
      <c r="C134" s="217"/>
      <c r="D134" s="207" t="s">
        <v>157</v>
      </c>
      <c r="E134" s="218" t="s">
        <v>1</v>
      </c>
      <c r="F134" s="219" t="s">
        <v>347</v>
      </c>
      <c r="G134" s="217"/>
      <c r="H134" s="220">
        <v>1.89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157</v>
      </c>
      <c r="AU134" s="226" t="s">
        <v>86</v>
      </c>
      <c r="AV134" s="14" t="s">
        <v>86</v>
      </c>
      <c r="AW134" s="14" t="s">
        <v>32</v>
      </c>
      <c r="AX134" s="14" t="s">
        <v>84</v>
      </c>
      <c r="AY134" s="226" t="s">
        <v>147</v>
      </c>
    </row>
    <row r="135" spans="1:65" s="2" customFormat="1" ht="24.2" customHeight="1">
      <c r="A135" s="35"/>
      <c r="B135" s="36"/>
      <c r="C135" s="192" t="s">
        <v>86</v>
      </c>
      <c r="D135" s="192" t="s">
        <v>150</v>
      </c>
      <c r="E135" s="193" t="s">
        <v>348</v>
      </c>
      <c r="F135" s="194" t="s">
        <v>349</v>
      </c>
      <c r="G135" s="195" t="s">
        <v>200</v>
      </c>
      <c r="H135" s="196">
        <v>4.2</v>
      </c>
      <c r="I135" s="197"/>
      <c r="J135" s="198">
        <f>ROUND(I135*H135,2)</f>
        <v>0</v>
      </c>
      <c r="K135" s="194" t="s">
        <v>154</v>
      </c>
      <c r="L135" s="40"/>
      <c r="M135" s="199" t="s">
        <v>1</v>
      </c>
      <c r="N135" s="200" t="s">
        <v>41</v>
      </c>
      <c r="O135" s="72"/>
      <c r="P135" s="201">
        <f>O135*H135</f>
        <v>0</v>
      </c>
      <c r="Q135" s="201">
        <v>0.00013</v>
      </c>
      <c r="R135" s="201">
        <f>Q135*H135</f>
        <v>0.0005459999999999999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155</v>
      </c>
      <c r="AT135" s="203" t="s">
        <v>150</v>
      </c>
      <c r="AU135" s="203" t="s">
        <v>86</v>
      </c>
      <c r="AY135" s="18" t="s">
        <v>147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84</v>
      </c>
      <c r="BK135" s="204">
        <f>ROUND(I135*H135,2)</f>
        <v>0</v>
      </c>
      <c r="BL135" s="18" t="s">
        <v>155</v>
      </c>
      <c r="BM135" s="203" t="s">
        <v>350</v>
      </c>
    </row>
    <row r="136" spans="2:51" s="14" customFormat="1" ht="11.25">
      <c r="B136" s="216"/>
      <c r="C136" s="217"/>
      <c r="D136" s="207" t="s">
        <v>157</v>
      </c>
      <c r="E136" s="218" t="s">
        <v>1</v>
      </c>
      <c r="F136" s="219" t="s">
        <v>351</v>
      </c>
      <c r="G136" s="217"/>
      <c r="H136" s="220">
        <v>4.2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157</v>
      </c>
      <c r="AU136" s="226" t="s">
        <v>86</v>
      </c>
      <c r="AV136" s="14" t="s">
        <v>86</v>
      </c>
      <c r="AW136" s="14" t="s">
        <v>32</v>
      </c>
      <c r="AX136" s="14" t="s">
        <v>84</v>
      </c>
      <c r="AY136" s="226" t="s">
        <v>147</v>
      </c>
    </row>
    <row r="137" spans="2:63" s="12" customFormat="1" ht="22.9" customHeight="1">
      <c r="B137" s="176"/>
      <c r="C137" s="177"/>
      <c r="D137" s="178" t="s">
        <v>75</v>
      </c>
      <c r="E137" s="190" t="s">
        <v>209</v>
      </c>
      <c r="F137" s="190" t="s">
        <v>352</v>
      </c>
      <c r="G137" s="177"/>
      <c r="H137" s="177"/>
      <c r="I137" s="180"/>
      <c r="J137" s="191">
        <f>BK137</f>
        <v>0</v>
      </c>
      <c r="K137" s="177"/>
      <c r="L137" s="182"/>
      <c r="M137" s="183"/>
      <c r="N137" s="184"/>
      <c r="O137" s="184"/>
      <c r="P137" s="185">
        <f>SUM(P138:P257)</f>
        <v>0</v>
      </c>
      <c r="Q137" s="184"/>
      <c r="R137" s="185">
        <f>SUM(R138:R257)</f>
        <v>53.031451</v>
      </c>
      <c r="S137" s="184"/>
      <c r="T137" s="186">
        <f>SUM(T138:T257)</f>
        <v>0.36</v>
      </c>
      <c r="AR137" s="187" t="s">
        <v>84</v>
      </c>
      <c r="AT137" s="188" t="s">
        <v>75</v>
      </c>
      <c r="AU137" s="188" t="s">
        <v>84</v>
      </c>
      <c r="AY137" s="187" t="s">
        <v>147</v>
      </c>
      <c r="BK137" s="189">
        <f>SUM(BK138:BK257)</f>
        <v>0</v>
      </c>
    </row>
    <row r="138" spans="1:65" s="2" customFormat="1" ht="24.2" customHeight="1">
      <c r="A138" s="35"/>
      <c r="B138" s="36"/>
      <c r="C138" s="192" t="s">
        <v>170</v>
      </c>
      <c r="D138" s="192" t="s">
        <v>150</v>
      </c>
      <c r="E138" s="193" t="s">
        <v>353</v>
      </c>
      <c r="F138" s="194" t="s">
        <v>354</v>
      </c>
      <c r="G138" s="195" t="s">
        <v>153</v>
      </c>
      <c r="H138" s="196">
        <v>31</v>
      </c>
      <c r="I138" s="197"/>
      <c r="J138" s="198">
        <f>ROUND(I138*H138,2)</f>
        <v>0</v>
      </c>
      <c r="K138" s="194" t="s">
        <v>154</v>
      </c>
      <c r="L138" s="40"/>
      <c r="M138" s="199" t="s">
        <v>1</v>
      </c>
      <c r="N138" s="200" t="s">
        <v>41</v>
      </c>
      <c r="O138" s="72"/>
      <c r="P138" s="201">
        <f>O138*H138</f>
        <v>0</v>
      </c>
      <c r="Q138" s="201">
        <v>0.0382</v>
      </c>
      <c r="R138" s="201">
        <f>Q138*H138</f>
        <v>1.1842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86</v>
      </c>
      <c r="AY138" s="18" t="s">
        <v>147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84</v>
      </c>
      <c r="BK138" s="204">
        <f>ROUND(I138*H138,2)</f>
        <v>0</v>
      </c>
      <c r="BL138" s="18" t="s">
        <v>155</v>
      </c>
      <c r="BM138" s="203" t="s">
        <v>355</v>
      </c>
    </row>
    <row r="139" spans="2:51" s="13" customFormat="1" ht="11.25">
      <c r="B139" s="205"/>
      <c r="C139" s="206"/>
      <c r="D139" s="207" t="s">
        <v>157</v>
      </c>
      <c r="E139" s="208" t="s">
        <v>1</v>
      </c>
      <c r="F139" s="209" t="s">
        <v>356</v>
      </c>
      <c r="G139" s="206"/>
      <c r="H139" s="208" t="s">
        <v>1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157</v>
      </c>
      <c r="AU139" s="215" t="s">
        <v>86</v>
      </c>
      <c r="AV139" s="13" t="s">
        <v>84</v>
      </c>
      <c r="AW139" s="13" t="s">
        <v>32</v>
      </c>
      <c r="AX139" s="13" t="s">
        <v>76</v>
      </c>
      <c r="AY139" s="215" t="s">
        <v>147</v>
      </c>
    </row>
    <row r="140" spans="2:51" s="13" customFormat="1" ht="11.25">
      <c r="B140" s="205"/>
      <c r="C140" s="206"/>
      <c r="D140" s="207" t="s">
        <v>157</v>
      </c>
      <c r="E140" s="208" t="s">
        <v>1</v>
      </c>
      <c r="F140" s="209" t="s">
        <v>214</v>
      </c>
      <c r="G140" s="206"/>
      <c r="H140" s="208" t="s">
        <v>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157</v>
      </c>
      <c r="AU140" s="215" t="s">
        <v>86</v>
      </c>
      <c r="AV140" s="13" t="s">
        <v>84</v>
      </c>
      <c r="AW140" s="13" t="s">
        <v>32</v>
      </c>
      <c r="AX140" s="13" t="s">
        <v>76</v>
      </c>
      <c r="AY140" s="215" t="s">
        <v>147</v>
      </c>
    </row>
    <row r="141" spans="2:51" s="14" customFormat="1" ht="11.25">
      <c r="B141" s="216"/>
      <c r="C141" s="217"/>
      <c r="D141" s="207" t="s">
        <v>157</v>
      </c>
      <c r="E141" s="218" t="s">
        <v>1</v>
      </c>
      <c r="F141" s="219" t="s">
        <v>357</v>
      </c>
      <c r="G141" s="217"/>
      <c r="H141" s="220">
        <v>10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157</v>
      </c>
      <c r="AU141" s="226" t="s">
        <v>86</v>
      </c>
      <c r="AV141" s="14" t="s">
        <v>86</v>
      </c>
      <c r="AW141" s="14" t="s">
        <v>32</v>
      </c>
      <c r="AX141" s="14" t="s">
        <v>76</v>
      </c>
      <c r="AY141" s="226" t="s">
        <v>147</v>
      </c>
    </row>
    <row r="142" spans="2:51" s="13" customFormat="1" ht="11.25">
      <c r="B142" s="205"/>
      <c r="C142" s="206"/>
      <c r="D142" s="207" t="s">
        <v>157</v>
      </c>
      <c r="E142" s="208" t="s">
        <v>1</v>
      </c>
      <c r="F142" s="209" t="s">
        <v>175</v>
      </c>
      <c r="G142" s="206"/>
      <c r="H142" s="208" t="s">
        <v>1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157</v>
      </c>
      <c r="AU142" s="215" t="s">
        <v>86</v>
      </c>
      <c r="AV142" s="13" t="s">
        <v>84</v>
      </c>
      <c r="AW142" s="13" t="s">
        <v>32</v>
      </c>
      <c r="AX142" s="13" t="s">
        <v>76</v>
      </c>
      <c r="AY142" s="215" t="s">
        <v>147</v>
      </c>
    </row>
    <row r="143" spans="2:51" s="14" customFormat="1" ht="11.25">
      <c r="B143" s="216"/>
      <c r="C143" s="217"/>
      <c r="D143" s="207" t="s">
        <v>157</v>
      </c>
      <c r="E143" s="218" t="s">
        <v>1</v>
      </c>
      <c r="F143" s="219" t="s">
        <v>358</v>
      </c>
      <c r="G143" s="217"/>
      <c r="H143" s="220">
        <v>10.5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157</v>
      </c>
      <c r="AU143" s="226" t="s">
        <v>86</v>
      </c>
      <c r="AV143" s="14" t="s">
        <v>86</v>
      </c>
      <c r="AW143" s="14" t="s">
        <v>32</v>
      </c>
      <c r="AX143" s="14" t="s">
        <v>76</v>
      </c>
      <c r="AY143" s="226" t="s">
        <v>147</v>
      </c>
    </row>
    <row r="144" spans="2:51" s="13" customFormat="1" ht="11.25">
      <c r="B144" s="205"/>
      <c r="C144" s="206"/>
      <c r="D144" s="207" t="s">
        <v>157</v>
      </c>
      <c r="E144" s="208" t="s">
        <v>1</v>
      </c>
      <c r="F144" s="209" t="s">
        <v>185</v>
      </c>
      <c r="G144" s="206"/>
      <c r="H144" s="208" t="s">
        <v>1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157</v>
      </c>
      <c r="AU144" s="215" t="s">
        <v>86</v>
      </c>
      <c r="AV144" s="13" t="s">
        <v>84</v>
      </c>
      <c r="AW144" s="13" t="s">
        <v>32</v>
      </c>
      <c r="AX144" s="13" t="s">
        <v>76</v>
      </c>
      <c r="AY144" s="215" t="s">
        <v>147</v>
      </c>
    </row>
    <row r="145" spans="2:51" s="14" customFormat="1" ht="11.25">
      <c r="B145" s="216"/>
      <c r="C145" s="217"/>
      <c r="D145" s="207" t="s">
        <v>157</v>
      </c>
      <c r="E145" s="218" t="s">
        <v>1</v>
      </c>
      <c r="F145" s="219" t="s">
        <v>358</v>
      </c>
      <c r="G145" s="217"/>
      <c r="H145" s="220">
        <v>10.5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157</v>
      </c>
      <c r="AU145" s="226" t="s">
        <v>86</v>
      </c>
      <c r="AV145" s="14" t="s">
        <v>86</v>
      </c>
      <c r="AW145" s="14" t="s">
        <v>32</v>
      </c>
      <c r="AX145" s="14" t="s">
        <v>76</v>
      </c>
      <c r="AY145" s="226" t="s">
        <v>147</v>
      </c>
    </row>
    <row r="146" spans="2:51" s="15" customFormat="1" ht="11.25">
      <c r="B146" s="227"/>
      <c r="C146" s="228"/>
      <c r="D146" s="207" t="s">
        <v>157</v>
      </c>
      <c r="E146" s="229" t="s">
        <v>1</v>
      </c>
      <c r="F146" s="230" t="s">
        <v>169</v>
      </c>
      <c r="G146" s="228"/>
      <c r="H146" s="231">
        <v>31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157</v>
      </c>
      <c r="AU146" s="237" t="s">
        <v>86</v>
      </c>
      <c r="AV146" s="15" t="s">
        <v>155</v>
      </c>
      <c r="AW146" s="15" t="s">
        <v>32</v>
      </c>
      <c r="AX146" s="15" t="s">
        <v>84</v>
      </c>
      <c r="AY146" s="237" t="s">
        <v>147</v>
      </c>
    </row>
    <row r="147" spans="1:65" s="2" customFormat="1" ht="24.2" customHeight="1">
      <c r="A147" s="35"/>
      <c r="B147" s="36"/>
      <c r="C147" s="192" t="s">
        <v>155</v>
      </c>
      <c r="D147" s="192" t="s">
        <v>150</v>
      </c>
      <c r="E147" s="193" t="s">
        <v>359</v>
      </c>
      <c r="F147" s="194" t="s">
        <v>360</v>
      </c>
      <c r="G147" s="195" t="s">
        <v>303</v>
      </c>
      <c r="H147" s="196">
        <v>17</v>
      </c>
      <c r="I147" s="197"/>
      <c r="J147" s="198">
        <f>ROUND(I147*H147,2)</f>
        <v>0</v>
      </c>
      <c r="K147" s="194" t="s">
        <v>154</v>
      </c>
      <c r="L147" s="40"/>
      <c r="M147" s="199" t="s">
        <v>1</v>
      </c>
      <c r="N147" s="200" t="s">
        <v>41</v>
      </c>
      <c r="O147" s="72"/>
      <c r="P147" s="201">
        <f>O147*H147</f>
        <v>0</v>
      </c>
      <c r="Q147" s="201">
        <v>0.1575</v>
      </c>
      <c r="R147" s="201">
        <f>Q147*H147</f>
        <v>2.6775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155</v>
      </c>
      <c r="AT147" s="203" t="s">
        <v>150</v>
      </c>
      <c r="AU147" s="203" t="s">
        <v>86</v>
      </c>
      <c r="AY147" s="18" t="s">
        <v>147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84</v>
      </c>
      <c r="BK147" s="204">
        <f>ROUND(I147*H147,2)</f>
        <v>0</v>
      </c>
      <c r="BL147" s="18" t="s">
        <v>155</v>
      </c>
      <c r="BM147" s="203" t="s">
        <v>361</v>
      </c>
    </row>
    <row r="148" spans="2:51" s="13" customFormat="1" ht="11.25">
      <c r="B148" s="205"/>
      <c r="C148" s="206"/>
      <c r="D148" s="207" t="s">
        <v>157</v>
      </c>
      <c r="E148" s="208" t="s">
        <v>1</v>
      </c>
      <c r="F148" s="209" t="s">
        <v>362</v>
      </c>
      <c r="G148" s="206"/>
      <c r="H148" s="208" t="s">
        <v>1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157</v>
      </c>
      <c r="AU148" s="215" t="s">
        <v>86</v>
      </c>
      <c r="AV148" s="13" t="s">
        <v>84</v>
      </c>
      <c r="AW148" s="13" t="s">
        <v>32</v>
      </c>
      <c r="AX148" s="13" t="s">
        <v>76</v>
      </c>
      <c r="AY148" s="215" t="s">
        <v>147</v>
      </c>
    </row>
    <row r="149" spans="2:51" s="14" customFormat="1" ht="11.25">
      <c r="B149" s="216"/>
      <c r="C149" s="217"/>
      <c r="D149" s="207" t="s">
        <v>157</v>
      </c>
      <c r="E149" s="218" t="s">
        <v>1</v>
      </c>
      <c r="F149" s="219" t="s">
        <v>86</v>
      </c>
      <c r="G149" s="217"/>
      <c r="H149" s="220">
        <v>2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157</v>
      </c>
      <c r="AU149" s="226" t="s">
        <v>86</v>
      </c>
      <c r="AV149" s="14" t="s">
        <v>86</v>
      </c>
      <c r="AW149" s="14" t="s">
        <v>32</v>
      </c>
      <c r="AX149" s="14" t="s">
        <v>76</v>
      </c>
      <c r="AY149" s="226" t="s">
        <v>147</v>
      </c>
    </row>
    <row r="150" spans="2:51" s="13" customFormat="1" ht="11.25">
      <c r="B150" s="205"/>
      <c r="C150" s="206"/>
      <c r="D150" s="207" t="s">
        <v>157</v>
      </c>
      <c r="E150" s="208" t="s">
        <v>1</v>
      </c>
      <c r="F150" s="209" t="s">
        <v>363</v>
      </c>
      <c r="G150" s="206"/>
      <c r="H150" s="208" t="s">
        <v>1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157</v>
      </c>
      <c r="AU150" s="215" t="s">
        <v>86</v>
      </c>
      <c r="AV150" s="13" t="s">
        <v>84</v>
      </c>
      <c r="AW150" s="13" t="s">
        <v>32</v>
      </c>
      <c r="AX150" s="13" t="s">
        <v>76</v>
      </c>
      <c r="AY150" s="215" t="s">
        <v>147</v>
      </c>
    </row>
    <row r="151" spans="2:51" s="14" customFormat="1" ht="11.25">
      <c r="B151" s="216"/>
      <c r="C151" s="217"/>
      <c r="D151" s="207" t="s">
        <v>157</v>
      </c>
      <c r="E151" s="218" t="s">
        <v>1</v>
      </c>
      <c r="F151" s="219" t="s">
        <v>364</v>
      </c>
      <c r="G151" s="217"/>
      <c r="H151" s="220">
        <v>15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157</v>
      </c>
      <c r="AU151" s="226" t="s">
        <v>86</v>
      </c>
      <c r="AV151" s="14" t="s">
        <v>86</v>
      </c>
      <c r="AW151" s="14" t="s">
        <v>32</v>
      </c>
      <c r="AX151" s="14" t="s">
        <v>76</v>
      </c>
      <c r="AY151" s="226" t="s">
        <v>147</v>
      </c>
    </row>
    <row r="152" spans="2:51" s="15" customFormat="1" ht="11.25">
      <c r="B152" s="227"/>
      <c r="C152" s="228"/>
      <c r="D152" s="207" t="s">
        <v>157</v>
      </c>
      <c r="E152" s="229" t="s">
        <v>1</v>
      </c>
      <c r="F152" s="230" t="s">
        <v>169</v>
      </c>
      <c r="G152" s="228"/>
      <c r="H152" s="231">
        <v>17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157</v>
      </c>
      <c r="AU152" s="237" t="s">
        <v>86</v>
      </c>
      <c r="AV152" s="15" t="s">
        <v>155</v>
      </c>
      <c r="AW152" s="15" t="s">
        <v>32</v>
      </c>
      <c r="AX152" s="15" t="s">
        <v>84</v>
      </c>
      <c r="AY152" s="237" t="s">
        <v>147</v>
      </c>
    </row>
    <row r="153" spans="1:65" s="2" customFormat="1" ht="37.9" customHeight="1">
      <c r="A153" s="35"/>
      <c r="B153" s="36"/>
      <c r="C153" s="192" t="s">
        <v>197</v>
      </c>
      <c r="D153" s="192" t="s">
        <v>150</v>
      </c>
      <c r="E153" s="193" t="s">
        <v>365</v>
      </c>
      <c r="F153" s="194" t="s">
        <v>366</v>
      </c>
      <c r="G153" s="195" t="s">
        <v>153</v>
      </c>
      <c r="H153" s="196">
        <v>537.63</v>
      </c>
      <c r="I153" s="197"/>
      <c r="J153" s="198">
        <f>ROUND(I153*H153,2)</f>
        <v>0</v>
      </c>
      <c r="K153" s="194" t="s">
        <v>154</v>
      </c>
      <c r="L153" s="40"/>
      <c r="M153" s="199" t="s">
        <v>1</v>
      </c>
      <c r="N153" s="200" t="s">
        <v>41</v>
      </c>
      <c r="O153" s="72"/>
      <c r="P153" s="201">
        <f>O153*H153</f>
        <v>0</v>
      </c>
      <c r="Q153" s="201">
        <v>0.0197</v>
      </c>
      <c r="R153" s="201">
        <f>Q153*H153</f>
        <v>10.591311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155</v>
      </c>
      <c r="AT153" s="203" t="s">
        <v>150</v>
      </c>
      <c r="AU153" s="203" t="s">
        <v>86</v>
      </c>
      <c r="AY153" s="18" t="s">
        <v>147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84</v>
      </c>
      <c r="BK153" s="204">
        <f>ROUND(I153*H153,2)</f>
        <v>0</v>
      </c>
      <c r="BL153" s="18" t="s">
        <v>155</v>
      </c>
      <c r="BM153" s="203" t="s">
        <v>367</v>
      </c>
    </row>
    <row r="154" spans="2:51" s="13" customFormat="1" ht="22.5">
      <c r="B154" s="205"/>
      <c r="C154" s="206"/>
      <c r="D154" s="207" t="s">
        <v>157</v>
      </c>
      <c r="E154" s="208" t="s">
        <v>1</v>
      </c>
      <c r="F154" s="209" t="s">
        <v>213</v>
      </c>
      <c r="G154" s="206"/>
      <c r="H154" s="208" t="s">
        <v>1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157</v>
      </c>
      <c r="AU154" s="215" t="s">
        <v>86</v>
      </c>
      <c r="AV154" s="13" t="s">
        <v>84</v>
      </c>
      <c r="AW154" s="13" t="s">
        <v>32</v>
      </c>
      <c r="AX154" s="13" t="s">
        <v>76</v>
      </c>
      <c r="AY154" s="215" t="s">
        <v>147</v>
      </c>
    </row>
    <row r="155" spans="2:51" s="13" customFormat="1" ht="11.25">
      <c r="B155" s="205"/>
      <c r="C155" s="206"/>
      <c r="D155" s="207" t="s">
        <v>157</v>
      </c>
      <c r="E155" s="208" t="s">
        <v>1</v>
      </c>
      <c r="F155" s="209" t="s">
        <v>214</v>
      </c>
      <c r="G155" s="206"/>
      <c r="H155" s="208" t="s">
        <v>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157</v>
      </c>
      <c r="AU155" s="215" t="s">
        <v>86</v>
      </c>
      <c r="AV155" s="13" t="s">
        <v>84</v>
      </c>
      <c r="AW155" s="13" t="s">
        <v>32</v>
      </c>
      <c r="AX155" s="13" t="s">
        <v>76</v>
      </c>
      <c r="AY155" s="215" t="s">
        <v>147</v>
      </c>
    </row>
    <row r="156" spans="2:51" s="13" customFormat="1" ht="11.25">
      <c r="B156" s="205"/>
      <c r="C156" s="206"/>
      <c r="D156" s="207" t="s">
        <v>157</v>
      </c>
      <c r="E156" s="208" t="s">
        <v>1</v>
      </c>
      <c r="F156" s="209" t="s">
        <v>215</v>
      </c>
      <c r="G156" s="206"/>
      <c r="H156" s="208" t="s">
        <v>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157</v>
      </c>
      <c r="AU156" s="215" t="s">
        <v>86</v>
      </c>
      <c r="AV156" s="13" t="s">
        <v>84</v>
      </c>
      <c r="AW156" s="13" t="s">
        <v>32</v>
      </c>
      <c r="AX156" s="13" t="s">
        <v>76</v>
      </c>
      <c r="AY156" s="215" t="s">
        <v>147</v>
      </c>
    </row>
    <row r="157" spans="2:51" s="14" customFormat="1" ht="11.25">
      <c r="B157" s="216"/>
      <c r="C157" s="217"/>
      <c r="D157" s="207" t="s">
        <v>157</v>
      </c>
      <c r="E157" s="218" t="s">
        <v>1</v>
      </c>
      <c r="F157" s="219" t="s">
        <v>216</v>
      </c>
      <c r="G157" s="217"/>
      <c r="H157" s="220">
        <v>84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157</v>
      </c>
      <c r="AU157" s="226" t="s">
        <v>86</v>
      </c>
      <c r="AV157" s="14" t="s">
        <v>86</v>
      </c>
      <c r="AW157" s="14" t="s">
        <v>32</v>
      </c>
      <c r="AX157" s="14" t="s">
        <v>76</v>
      </c>
      <c r="AY157" s="226" t="s">
        <v>147</v>
      </c>
    </row>
    <row r="158" spans="2:51" s="13" customFormat="1" ht="11.25">
      <c r="B158" s="205"/>
      <c r="C158" s="206"/>
      <c r="D158" s="207" t="s">
        <v>157</v>
      </c>
      <c r="E158" s="208" t="s">
        <v>1</v>
      </c>
      <c r="F158" s="209" t="s">
        <v>217</v>
      </c>
      <c r="G158" s="206"/>
      <c r="H158" s="208" t="s">
        <v>1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157</v>
      </c>
      <c r="AU158" s="215" t="s">
        <v>86</v>
      </c>
      <c r="AV158" s="13" t="s">
        <v>84</v>
      </c>
      <c r="AW158" s="13" t="s">
        <v>32</v>
      </c>
      <c r="AX158" s="13" t="s">
        <v>76</v>
      </c>
      <c r="AY158" s="215" t="s">
        <v>147</v>
      </c>
    </row>
    <row r="159" spans="2:51" s="14" customFormat="1" ht="11.25">
      <c r="B159" s="216"/>
      <c r="C159" s="217"/>
      <c r="D159" s="207" t="s">
        <v>157</v>
      </c>
      <c r="E159" s="218" t="s">
        <v>1</v>
      </c>
      <c r="F159" s="219" t="s">
        <v>218</v>
      </c>
      <c r="G159" s="217"/>
      <c r="H159" s="220">
        <v>121.04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157</v>
      </c>
      <c r="AU159" s="226" t="s">
        <v>86</v>
      </c>
      <c r="AV159" s="14" t="s">
        <v>86</v>
      </c>
      <c r="AW159" s="14" t="s">
        <v>32</v>
      </c>
      <c r="AX159" s="14" t="s">
        <v>76</v>
      </c>
      <c r="AY159" s="226" t="s">
        <v>147</v>
      </c>
    </row>
    <row r="160" spans="2:51" s="13" customFormat="1" ht="11.25">
      <c r="B160" s="205"/>
      <c r="C160" s="206"/>
      <c r="D160" s="207" t="s">
        <v>157</v>
      </c>
      <c r="E160" s="208" t="s">
        <v>1</v>
      </c>
      <c r="F160" s="209" t="s">
        <v>219</v>
      </c>
      <c r="G160" s="206"/>
      <c r="H160" s="208" t="s">
        <v>1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157</v>
      </c>
      <c r="AU160" s="215" t="s">
        <v>86</v>
      </c>
      <c r="AV160" s="13" t="s">
        <v>84</v>
      </c>
      <c r="AW160" s="13" t="s">
        <v>32</v>
      </c>
      <c r="AX160" s="13" t="s">
        <v>76</v>
      </c>
      <c r="AY160" s="215" t="s">
        <v>147</v>
      </c>
    </row>
    <row r="161" spans="2:51" s="14" customFormat="1" ht="11.25">
      <c r="B161" s="216"/>
      <c r="C161" s="217"/>
      <c r="D161" s="207" t="s">
        <v>157</v>
      </c>
      <c r="E161" s="218" t="s">
        <v>1</v>
      </c>
      <c r="F161" s="219" t="s">
        <v>220</v>
      </c>
      <c r="G161" s="217"/>
      <c r="H161" s="220">
        <v>82.4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157</v>
      </c>
      <c r="AU161" s="226" t="s">
        <v>86</v>
      </c>
      <c r="AV161" s="14" t="s">
        <v>86</v>
      </c>
      <c r="AW161" s="14" t="s">
        <v>32</v>
      </c>
      <c r="AX161" s="14" t="s">
        <v>76</v>
      </c>
      <c r="AY161" s="226" t="s">
        <v>147</v>
      </c>
    </row>
    <row r="162" spans="2:51" s="13" customFormat="1" ht="11.25">
      <c r="B162" s="205"/>
      <c r="C162" s="206"/>
      <c r="D162" s="207" t="s">
        <v>157</v>
      </c>
      <c r="E162" s="208" t="s">
        <v>1</v>
      </c>
      <c r="F162" s="209" t="s">
        <v>221</v>
      </c>
      <c r="G162" s="206"/>
      <c r="H162" s="208" t="s">
        <v>1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157</v>
      </c>
      <c r="AU162" s="215" t="s">
        <v>86</v>
      </c>
      <c r="AV162" s="13" t="s">
        <v>84</v>
      </c>
      <c r="AW162" s="13" t="s">
        <v>32</v>
      </c>
      <c r="AX162" s="13" t="s">
        <v>76</v>
      </c>
      <c r="AY162" s="215" t="s">
        <v>147</v>
      </c>
    </row>
    <row r="163" spans="2:51" s="14" customFormat="1" ht="11.25">
      <c r="B163" s="216"/>
      <c r="C163" s="217"/>
      <c r="D163" s="207" t="s">
        <v>157</v>
      </c>
      <c r="E163" s="218" t="s">
        <v>1</v>
      </c>
      <c r="F163" s="219" t="s">
        <v>222</v>
      </c>
      <c r="G163" s="217"/>
      <c r="H163" s="220">
        <v>104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157</v>
      </c>
      <c r="AU163" s="226" t="s">
        <v>86</v>
      </c>
      <c r="AV163" s="14" t="s">
        <v>86</v>
      </c>
      <c r="AW163" s="14" t="s">
        <v>32</v>
      </c>
      <c r="AX163" s="14" t="s">
        <v>76</v>
      </c>
      <c r="AY163" s="226" t="s">
        <v>147</v>
      </c>
    </row>
    <row r="164" spans="2:51" s="13" customFormat="1" ht="11.25">
      <c r="B164" s="205"/>
      <c r="C164" s="206"/>
      <c r="D164" s="207" t="s">
        <v>157</v>
      </c>
      <c r="E164" s="208" t="s">
        <v>1</v>
      </c>
      <c r="F164" s="209" t="s">
        <v>223</v>
      </c>
      <c r="G164" s="206"/>
      <c r="H164" s="208" t="s">
        <v>1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157</v>
      </c>
      <c r="AU164" s="215" t="s">
        <v>86</v>
      </c>
      <c r="AV164" s="13" t="s">
        <v>84</v>
      </c>
      <c r="AW164" s="13" t="s">
        <v>32</v>
      </c>
      <c r="AX164" s="13" t="s">
        <v>76</v>
      </c>
      <c r="AY164" s="215" t="s">
        <v>147</v>
      </c>
    </row>
    <row r="165" spans="2:51" s="14" customFormat="1" ht="11.25">
      <c r="B165" s="216"/>
      <c r="C165" s="217"/>
      <c r="D165" s="207" t="s">
        <v>157</v>
      </c>
      <c r="E165" s="218" t="s">
        <v>1</v>
      </c>
      <c r="F165" s="219" t="s">
        <v>220</v>
      </c>
      <c r="G165" s="217"/>
      <c r="H165" s="220">
        <v>82.4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157</v>
      </c>
      <c r="AU165" s="226" t="s">
        <v>86</v>
      </c>
      <c r="AV165" s="14" t="s">
        <v>86</v>
      </c>
      <c r="AW165" s="14" t="s">
        <v>32</v>
      </c>
      <c r="AX165" s="14" t="s">
        <v>76</v>
      </c>
      <c r="AY165" s="226" t="s">
        <v>147</v>
      </c>
    </row>
    <row r="166" spans="2:51" s="13" customFormat="1" ht="11.25">
      <c r="B166" s="205"/>
      <c r="C166" s="206"/>
      <c r="D166" s="207" t="s">
        <v>157</v>
      </c>
      <c r="E166" s="208" t="s">
        <v>1</v>
      </c>
      <c r="F166" s="209" t="s">
        <v>224</v>
      </c>
      <c r="G166" s="206"/>
      <c r="H166" s="208" t="s">
        <v>1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157</v>
      </c>
      <c r="AU166" s="215" t="s">
        <v>86</v>
      </c>
      <c r="AV166" s="13" t="s">
        <v>84</v>
      </c>
      <c r="AW166" s="13" t="s">
        <v>32</v>
      </c>
      <c r="AX166" s="13" t="s">
        <v>76</v>
      </c>
      <c r="AY166" s="215" t="s">
        <v>147</v>
      </c>
    </row>
    <row r="167" spans="2:51" s="14" customFormat="1" ht="11.25">
      <c r="B167" s="216"/>
      <c r="C167" s="217"/>
      <c r="D167" s="207" t="s">
        <v>157</v>
      </c>
      <c r="E167" s="218" t="s">
        <v>1</v>
      </c>
      <c r="F167" s="219" t="s">
        <v>225</v>
      </c>
      <c r="G167" s="217"/>
      <c r="H167" s="220">
        <v>93.6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157</v>
      </c>
      <c r="AU167" s="226" t="s">
        <v>86</v>
      </c>
      <c r="AV167" s="14" t="s">
        <v>86</v>
      </c>
      <c r="AW167" s="14" t="s">
        <v>32</v>
      </c>
      <c r="AX167" s="14" t="s">
        <v>76</v>
      </c>
      <c r="AY167" s="226" t="s">
        <v>147</v>
      </c>
    </row>
    <row r="168" spans="2:51" s="13" customFormat="1" ht="11.25">
      <c r="B168" s="205"/>
      <c r="C168" s="206"/>
      <c r="D168" s="207" t="s">
        <v>157</v>
      </c>
      <c r="E168" s="208" t="s">
        <v>1</v>
      </c>
      <c r="F168" s="209" t="s">
        <v>226</v>
      </c>
      <c r="G168" s="206"/>
      <c r="H168" s="208" t="s">
        <v>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157</v>
      </c>
      <c r="AU168" s="215" t="s">
        <v>86</v>
      </c>
      <c r="AV168" s="13" t="s">
        <v>84</v>
      </c>
      <c r="AW168" s="13" t="s">
        <v>32</v>
      </c>
      <c r="AX168" s="13" t="s">
        <v>76</v>
      </c>
      <c r="AY168" s="215" t="s">
        <v>147</v>
      </c>
    </row>
    <row r="169" spans="2:51" s="14" customFormat="1" ht="11.25">
      <c r="B169" s="216"/>
      <c r="C169" s="217"/>
      <c r="D169" s="207" t="s">
        <v>157</v>
      </c>
      <c r="E169" s="218" t="s">
        <v>1</v>
      </c>
      <c r="F169" s="219" t="s">
        <v>227</v>
      </c>
      <c r="G169" s="217"/>
      <c r="H169" s="220">
        <v>124.8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157</v>
      </c>
      <c r="AU169" s="226" t="s">
        <v>86</v>
      </c>
      <c r="AV169" s="14" t="s">
        <v>86</v>
      </c>
      <c r="AW169" s="14" t="s">
        <v>32</v>
      </c>
      <c r="AX169" s="14" t="s">
        <v>76</v>
      </c>
      <c r="AY169" s="226" t="s">
        <v>147</v>
      </c>
    </row>
    <row r="170" spans="2:51" s="13" customFormat="1" ht="11.25">
      <c r="B170" s="205"/>
      <c r="C170" s="206"/>
      <c r="D170" s="207" t="s">
        <v>157</v>
      </c>
      <c r="E170" s="208" t="s">
        <v>1</v>
      </c>
      <c r="F170" s="209" t="s">
        <v>228</v>
      </c>
      <c r="G170" s="206"/>
      <c r="H170" s="208" t="s">
        <v>1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157</v>
      </c>
      <c r="AU170" s="215" t="s">
        <v>86</v>
      </c>
      <c r="AV170" s="13" t="s">
        <v>84</v>
      </c>
      <c r="AW170" s="13" t="s">
        <v>32</v>
      </c>
      <c r="AX170" s="13" t="s">
        <v>76</v>
      </c>
      <c r="AY170" s="215" t="s">
        <v>147</v>
      </c>
    </row>
    <row r="171" spans="2:51" s="14" customFormat="1" ht="11.25">
      <c r="B171" s="216"/>
      <c r="C171" s="217"/>
      <c r="D171" s="207" t="s">
        <v>157</v>
      </c>
      <c r="E171" s="218" t="s">
        <v>1</v>
      </c>
      <c r="F171" s="219" t="s">
        <v>229</v>
      </c>
      <c r="G171" s="217"/>
      <c r="H171" s="220">
        <v>80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157</v>
      </c>
      <c r="AU171" s="226" t="s">
        <v>86</v>
      </c>
      <c r="AV171" s="14" t="s">
        <v>86</v>
      </c>
      <c r="AW171" s="14" t="s">
        <v>32</v>
      </c>
      <c r="AX171" s="14" t="s">
        <v>76</v>
      </c>
      <c r="AY171" s="226" t="s">
        <v>147</v>
      </c>
    </row>
    <row r="172" spans="2:51" s="13" customFormat="1" ht="11.25">
      <c r="B172" s="205"/>
      <c r="C172" s="206"/>
      <c r="D172" s="207" t="s">
        <v>157</v>
      </c>
      <c r="E172" s="208" t="s">
        <v>1</v>
      </c>
      <c r="F172" s="209" t="s">
        <v>230</v>
      </c>
      <c r="G172" s="206"/>
      <c r="H172" s="208" t="s">
        <v>1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157</v>
      </c>
      <c r="AU172" s="215" t="s">
        <v>86</v>
      </c>
      <c r="AV172" s="13" t="s">
        <v>84</v>
      </c>
      <c r="AW172" s="13" t="s">
        <v>32</v>
      </c>
      <c r="AX172" s="13" t="s">
        <v>76</v>
      </c>
      <c r="AY172" s="215" t="s">
        <v>147</v>
      </c>
    </row>
    <row r="173" spans="2:51" s="14" customFormat="1" ht="11.25">
      <c r="B173" s="216"/>
      <c r="C173" s="217"/>
      <c r="D173" s="207" t="s">
        <v>157</v>
      </c>
      <c r="E173" s="218" t="s">
        <v>1</v>
      </c>
      <c r="F173" s="219" t="s">
        <v>231</v>
      </c>
      <c r="G173" s="217"/>
      <c r="H173" s="220">
        <v>120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157</v>
      </c>
      <c r="AU173" s="226" t="s">
        <v>86</v>
      </c>
      <c r="AV173" s="14" t="s">
        <v>86</v>
      </c>
      <c r="AW173" s="14" t="s">
        <v>32</v>
      </c>
      <c r="AX173" s="14" t="s">
        <v>76</v>
      </c>
      <c r="AY173" s="226" t="s">
        <v>147</v>
      </c>
    </row>
    <row r="174" spans="2:51" s="16" customFormat="1" ht="11.25">
      <c r="B174" s="238"/>
      <c r="C174" s="239"/>
      <c r="D174" s="207" t="s">
        <v>157</v>
      </c>
      <c r="E174" s="240" t="s">
        <v>1</v>
      </c>
      <c r="F174" s="241" t="s">
        <v>182</v>
      </c>
      <c r="G174" s="239"/>
      <c r="H174" s="242">
        <v>892.24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157</v>
      </c>
      <c r="AU174" s="248" t="s">
        <v>86</v>
      </c>
      <c r="AV174" s="16" t="s">
        <v>170</v>
      </c>
      <c r="AW174" s="16" t="s">
        <v>32</v>
      </c>
      <c r="AX174" s="16" t="s">
        <v>76</v>
      </c>
      <c r="AY174" s="248" t="s">
        <v>147</v>
      </c>
    </row>
    <row r="175" spans="2:51" s="13" customFormat="1" ht="11.25">
      <c r="B175" s="205"/>
      <c r="C175" s="206"/>
      <c r="D175" s="207" t="s">
        <v>157</v>
      </c>
      <c r="E175" s="208" t="s">
        <v>1</v>
      </c>
      <c r="F175" s="209" t="s">
        <v>175</v>
      </c>
      <c r="G175" s="206"/>
      <c r="H175" s="208" t="s">
        <v>1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157</v>
      </c>
      <c r="AU175" s="215" t="s">
        <v>86</v>
      </c>
      <c r="AV175" s="13" t="s">
        <v>84</v>
      </c>
      <c r="AW175" s="13" t="s">
        <v>32</v>
      </c>
      <c r="AX175" s="13" t="s">
        <v>76</v>
      </c>
      <c r="AY175" s="215" t="s">
        <v>147</v>
      </c>
    </row>
    <row r="176" spans="2:51" s="13" customFormat="1" ht="11.25">
      <c r="B176" s="205"/>
      <c r="C176" s="206"/>
      <c r="D176" s="207" t="s">
        <v>157</v>
      </c>
      <c r="E176" s="208" t="s">
        <v>1</v>
      </c>
      <c r="F176" s="209" t="s">
        <v>176</v>
      </c>
      <c r="G176" s="206"/>
      <c r="H176" s="208" t="s">
        <v>1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157</v>
      </c>
      <c r="AU176" s="215" t="s">
        <v>86</v>
      </c>
      <c r="AV176" s="13" t="s">
        <v>84</v>
      </c>
      <c r="AW176" s="13" t="s">
        <v>32</v>
      </c>
      <c r="AX176" s="13" t="s">
        <v>76</v>
      </c>
      <c r="AY176" s="215" t="s">
        <v>147</v>
      </c>
    </row>
    <row r="177" spans="2:51" s="14" customFormat="1" ht="11.25">
      <c r="B177" s="216"/>
      <c r="C177" s="217"/>
      <c r="D177" s="207" t="s">
        <v>157</v>
      </c>
      <c r="E177" s="218" t="s">
        <v>1</v>
      </c>
      <c r="F177" s="219" t="s">
        <v>232</v>
      </c>
      <c r="G177" s="217"/>
      <c r="H177" s="220">
        <v>127.44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157</v>
      </c>
      <c r="AU177" s="226" t="s">
        <v>86</v>
      </c>
      <c r="AV177" s="14" t="s">
        <v>86</v>
      </c>
      <c r="AW177" s="14" t="s">
        <v>32</v>
      </c>
      <c r="AX177" s="14" t="s">
        <v>76</v>
      </c>
      <c r="AY177" s="226" t="s">
        <v>147</v>
      </c>
    </row>
    <row r="178" spans="2:51" s="13" customFormat="1" ht="11.25">
      <c r="B178" s="205"/>
      <c r="C178" s="206"/>
      <c r="D178" s="207" t="s">
        <v>157</v>
      </c>
      <c r="E178" s="208" t="s">
        <v>1</v>
      </c>
      <c r="F178" s="209" t="s">
        <v>178</v>
      </c>
      <c r="G178" s="206"/>
      <c r="H178" s="208" t="s">
        <v>1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157</v>
      </c>
      <c r="AU178" s="215" t="s">
        <v>86</v>
      </c>
      <c r="AV178" s="13" t="s">
        <v>84</v>
      </c>
      <c r="AW178" s="13" t="s">
        <v>32</v>
      </c>
      <c r="AX178" s="13" t="s">
        <v>76</v>
      </c>
      <c r="AY178" s="215" t="s">
        <v>147</v>
      </c>
    </row>
    <row r="179" spans="2:51" s="14" customFormat="1" ht="11.25">
      <c r="B179" s="216"/>
      <c r="C179" s="217"/>
      <c r="D179" s="207" t="s">
        <v>157</v>
      </c>
      <c r="E179" s="218" t="s">
        <v>1</v>
      </c>
      <c r="F179" s="219" t="s">
        <v>233</v>
      </c>
      <c r="G179" s="217"/>
      <c r="H179" s="220">
        <v>103.2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157</v>
      </c>
      <c r="AU179" s="226" t="s">
        <v>86</v>
      </c>
      <c r="AV179" s="14" t="s">
        <v>86</v>
      </c>
      <c r="AW179" s="14" t="s">
        <v>32</v>
      </c>
      <c r="AX179" s="14" t="s">
        <v>76</v>
      </c>
      <c r="AY179" s="226" t="s">
        <v>147</v>
      </c>
    </row>
    <row r="180" spans="2:51" s="13" customFormat="1" ht="11.25">
      <c r="B180" s="205"/>
      <c r="C180" s="206"/>
      <c r="D180" s="207" t="s">
        <v>157</v>
      </c>
      <c r="E180" s="208" t="s">
        <v>1</v>
      </c>
      <c r="F180" s="209" t="s">
        <v>234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157</v>
      </c>
      <c r="AU180" s="215" t="s">
        <v>86</v>
      </c>
      <c r="AV180" s="13" t="s">
        <v>84</v>
      </c>
      <c r="AW180" s="13" t="s">
        <v>32</v>
      </c>
      <c r="AX180" s="13" t="s">
        <v>76</v>
      </c>
      <c r="AY180" s="215" t="s">
        <v>147</v>
      </c>
    </row>
    <row r="181" spans="2:51" s="14" customFormat="1" ht="11.25">
      <c r="B181" s="216"/>
      <c r="C181" s="217"/>
      <c r="D181" s="207" t="s">
        <v>157</v>
      </c>
      <c r="E181" s="218" t="s">
        <v>1</v>
      </c>
      <c r="F181" s="219" t="s">
        <v>235</v>
      </c>
      <c r="G181" s="217"/>
      <c r="H181" s="220">
        <v>107.2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157</v>
      </c>
      <c r="AU181" s="226" t="s">
        <v>86</v>
      </c>
      <c r="AV181" s="14" t="s">
        <v>86</v>
      </c>
      <c r="AW181" s="14" t="s">
        <v>32</v>
      </c>
      <c r="AX181" s="14" t="s">
        <v>76</v>
      </c>
      <c r="AY181" s="226" t="s">
        <v>147</v>
      </c>
    </row>
    <row r="182" spans="2:51" s="13" customFormat="1" ht="11.25">
      <c r="B182" s="205"/>
      <c r="C182" s="206"/>
      <c r="D182" s="207" t="s">
        <v>157</v>
      </c>
      <c r="E182" s="208" t="s">
        <v>1</v>
      </c>
      <c r="F182" s="209" t="s">
        <v>236</v>
      </c>
      <c r="G182" s="206"/>
      <c r="H182" s="208" t="s">
        <v>1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157</v>
      </c>
      <c r="AU182" s="215" t="s">
        <v>86</v>
      </c>
      <c r="AV182" s="13" t="s">
        <v>84</v>
      </c>
      <c r="AW182" s="13" t="s">
        <v>32</v>
      </c>
      <c r="AX182" s="13" t="s">
        <v>76</v>
      </c>
      <c r="AY182" s="215" t="s">
        <v>147</v>
      </c>
    </row>
    <row r="183" spans="2:51" s="14" customFormat="1" ht="11.25">
      <c r="B183" s="216"/>
      <c r="C183" s="217"/>
      <c r="D183" s="207" t="s">
        <v>157</v>
      </c>
      <c r="E183" s="218" t="s">
        <v>1</v>
      </c>
      <c r="F183" s="219" t="s">
        <v>237</v>
      </c>
      <c r="G183" s="217"/>
      <c r="H183" s="220">
        <v>125.6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157</v>
      </c>
      <c r="AU183" s="226" t="s">
        <v>86</v>
      </c>
      <c r="AV183" s="14" t="s">
        <v>86</v>
      </c>
      <c r="AW183" s="14" t="s">
        <v>32</v>
      </c>
      <c r="AX183" s="14" t="s">
        <v>76</v>
      </c>
      <c r="AY183" s="226" t="s">
        <v>147</v>
      </c>
    </row>
    <row r="184" spans="2:51" s="13" customFormat="1" ht="11.25">
      <c r="B184" s="205"/>
      <c r="C184" s="206"/>
      <c r="D184" s="207" t="s">
        <v>157</v>
      </c>
      <c r="E184" s="208" t="s">
        <v>1</v>
      </c>
      <c r="F184" s="209" t="s">
        <v>180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157</v>
      </c>
      <c r="AU184" s="215" t="s">
        <v>86</v>
      </c>
      <c r="AV184" s="13" t="s">
        <v>84</v>
      </c>
      <c r="AW184" s="13" t="s">
        <v>32</v>
      </c>
      <c r="AX184" s="13" t="s">
        <v>76</v>
      </c>
      <c r="AY184" s="215" t="s">
        <v>147</v>
      </c>
    </row>
    <row r="185" spans="2:51" s="14" customFormat="1" ht="11.25">
      <c r="B185" s="216"/>
      <c r="C185" s="217"/>
      <c r="D185" s="207" t="s">
        <v>157</v>
      </c>
      <c r="E185" s="218" t="s">
        <v>1</v>
      </c>
      <c r="F185" s="219" t="s">
        <v>238</v>
      </c>
      <c r="G185" s="217"/>
      <c r="H185" s="220">
        <v>87.2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157</v>
      </c>
      <c r="AU185" s="226" t="s">
        <v>86</v>
      </c>
      <c r="AV185" s="14" t="s">
        <v>86</v>
      </c>
      <c r="AW185" s="14" t="s">
        <v>32</v>
      </c>
      <c r="AX185" s="14" t="s">
        <v>76</v>
      </c>
      <c r="AY185" s="226" t="s">
        <v>147</v>
      </c>
    </row>
    <row r="186" spans="2:51" s="13" customFormat="1" ht="11.25">
      <c r="B186" s="205"/>
      <c r="C186" s="206"/>
      <c r="D186" s="207" t="s">
        <v>157</v>
      </c>
      <c r="E186" s="208" t="s">
        <v>1</v>
      </c>
      <c r="F186" s="209" t="s">
        <v>183</v>
      </c>
      <c r="G186" s="206"/>
      <c r="H186" s="208" t="s">
        <v>1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157</v>
      </c>
      <c r="AU186" s="215" t="s">
        <v>86</v>
      </c>
      <c r="AV186" s="13" t="s">
        <v>84</v>
      </c>
      <c r="AW186" s="13" t="s">
        <v>32</v>
      </c>
      <c r="AX186" s="13" t="s">
        <v>76</v>
      </c>
      <c r="AY186" s="215" t="s">
        <v>147</v>
      </c>
    </row>
    <row r="187" spans="2:51" s="14" customFormat="1" ht="11.25">
      <c r="B187" s="216"/>
      <c r="C187" s="217"/>
      <c r="D187" s="207" t="s">
        <v>157</v>
      </c>
      <c r="E187" s="218" t="s">
        <v>1</v>
      </c>
      <c r="F187" s="219" t="s">
        <v>239</v>
      </c>
      <c r="G187" s="217"/>
      <c r="H187" s="220">
        <v>121.6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157</v>
      </c>
      <c r="AU187" s="226" t="s">
        <v>86</v>
      </c>
      <c r="AV187" s="14" t="s">
        <v>86</v>
      </c>
      <c r="AW187" s="14" t="s">
        <v>32</v>
      </c>
      <c r="AX187" s="14" t="s">
        <v>76</v>
      </c>
      <c r="AY187" s="226" t="s">
        <v>147</v>
      </c>
    </row>
    <row r="188" spans="2:51" s="13" customFormat="1" ht="11.25">
      <c r="B188" s="205"/>
      <c r="C188" s="206"/>
      <c r="D188" s="207" t="s">
        <v>157</v>
      </c>
      <c r="E188" s="208" t="s">
        <v>1</v>
      </c>
      <c r="F188" s="209" t="s">
        <v>240</v>
      </c>
      <c r="G188" s="206"/>
      <c r="H188" s="208" t="s">
        <v>1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157</v>
      </c>
      <c r="AU188" s="215" t="s">
        <v>86</v>
      </c>
      <c r="AV188" s="13" t="s">
        <v>84</v>
      </c>
      <c r="AW188" s="13" t="s">
        <v>32</v>
      </c>
      <c r="AX188" s="13" t="s">
        <v>76</v>
      </c>
      <c r="AY188" s="215" t="s">
        <v>147</v>
      </c>
    </row>
    <row r="189" spans="2:51" s="14" customFormat="1" ht="11.25">
      <c r="B189" s="216"/>
      <c r="C189" s="217"/>
      <c r="D189" s="207" t="s">
        <v>157</v>
      </c>
      <c r="E189" s="218" t="s">
        <v>1</v>
      </c>
      <c r="F189" s="219" t="s">
        <v>241</v>
      </c>
      <c r="G189" s="217"/>
      <c r="H189" s="220">
        <v>123.2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157</v>
      </c>
      <c r="AU189" s="226" t="s">
        <v>86</v>
      </c>
      <c r="AV189" s="14" t="s">
        <v>86</v>
      </c>
      <c r="AW189" s="14" t="s">
        <v>32</v>
      </c>
      <c r="AX189" s="14" t="s">
        <v>76</v>
      </c>
      <c r="AY189" s="226" t="s">
        <v>147</v>
      </c>
    </row>
    <row r="190" spans="2:51" s="13" customFormat="1" ht="11.25">
      <c r="B190" s="205"/>
      <c r="C190" s="206"/>
      <c r="D190" s="207" t="s">
        <v>157</v>
      </c>
      <c r="E190" s="208" t="s">
        <v>1</v>
      </c>
      <c r="F190" s="209" t="s">
        <v>242</v>
      </c>
      <c r="G190" s="206"/>
      <c r="H190" s="208" t="s">
        <v>1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157</v>
      </c>
      <c r="AU190" s="215" t="s">
        <v>86</v>
      </c>
      <c r="AV190" s="13" t="s">
        <v>84</v>
      </c>
      <c r="AW190" s="13" t="s">
        <v>32</v>
      </c>
      <c r="AX190" s="13" t="s">
        <v>76</v>
      </c>
      <c r="AY190" s="215" t="s">
        <v>147</v>
      </c>
    </row>
    <row r="191" spans="2:51" s="14" customFormat="1" ht="11.25">
      <c r="B191" s="216"/>
      <c r="C191" s="217"/>
      <c r="D191" s="207" t="s">
        <v>157</v>
      </c>
      <c r="E191" s="218" t="s">
        <v>1</v>
      </c>
      <c r="F191" s="219" t="s">
        <v>243</v>
      </c>
      <c r="G191" s="217"/>
      <c r="H191" s="220">
        <v>124.8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157</v>
      </c>
      <c r="AU191" s="226" t="s">
        <v>86</v>
      </c>
      <c r="AV191" s="14" t="s">
        <v>86</v>
      </c>
      <c r="AW191" s="14" t="s">
        <v>32</v>
      </c>
      <c r="AX191" s="14" t="s">
        <v>76</v>
      </c>
      <c r="AY191" s="226" t="s">
        <v>147</v>
      </c>
    </row>
    <row r="192" spans="2:51" s="16" customFormat="1" ht="11.25">
      <c r="B192" s="238"/>
      <c r="C192" s="239"/>
      <c r="D192" s="207" t="s">
        <v>157</v>
      </c>
      <c r="E192" s="240" t="s">
        <v>1</v>
      </c>
      <c r="F192" s="241" t="s">
        <v>182</v>
      </c>
      <c r="G192" s="239"/>
      <c r="H192" s="242">
        <v>920.24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157</v>
      </c>
      <c r="AU192" s="248" t="s">
        <v>86</v>
      </c>
      <c r="AV192" s="16" t="s">
        <v>170</v>
      </c>
      <c r="AW192" s="16" t="s">
        <v>32</v>
      </c>
      <c r="AX192" s="16" t="s">
        <v>76</v>
      </c>
      <c r="AY192" s="248" t="s">
        <v>147</v>
      </c>
    </row>
    <row r="193" spans="2:51" s="13" customFormat="1" ht="11.25">
      <c r="B193" s="205"/>
      <c r="C193" s="206"/>
      <c r="D193" s="207" t="s">
        <v>157</v>
      </c>
      <c r="E193" s="208" t="s">
        <v>1</v>
      </c>
      <c r="F193" s="209" t="s">
        <v>185</v>
      </c>
      <c r="G193" s="206"/>
      <c r="H193" s="208" t="s">
        <v>1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157</v>
      </c>
      <c r="AU193" s="215" t="s">
        <v>86</v>
      </c>
      <c r="AV193" s="13" t="s">
        <v>84</v>
      </c>
      <c r="AW193" s="13" t="s">
        <v>32</v>
      </c>
      <c r="AX193" s="13" t="s">
        <v>76</v>
      </c>
      <c r="AY193" s="215" t="s">
        <v>147</v>
      </c>
    </row>
    <row r="194" spans="2:51" s="13" customFormat="1" ht="11.25">
      <c r="B194" s="205"/>
      <c r="C194" s="206"/>
      <c r="D194" s="207" t="s">
        <v>157</v>
      </c>
      <c r="E194" s="208" t="s">
        <v>1</v>
      </c>
      <c r="F194" s="209" t="s">
        <v>244</v>
      </c>
      <c r="G194" s="206"/>
      <c r="H194" s="208" t="s">
        <v>1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157</v>
      </c>
      <c r="AU194" s="215" t="s">
        <v>86</v>
      </c>
      <c r="AV194" s="13" t="s">
        <v>84</v>
      </c>
      <c r="AW194" s="13" t="s">
        <v>32</v>
      </c>
      <c r="AX194" s="13" t="s">
        <v>76</v>
      </c>
      <c r="AY194" s="215" t="s">
        <v>147</v>
      </c>
    </row>
    <row r="195" spans="2:51" s="14" customFormat="1" ht="11.25">
      <c r="B195" s="216"/>
      <c r="C195" s="217"/>
      <c r="D195" s="207" t="s">
        <v>157</v>
      </c>
      <c r="E195" s="218" t="s">
        <v>1</v>
      </c>
      <c r="F195" s="219" t="s">
        <v>245</v>
      </c>
      <c r="G195" s="217"/>
      <c r="H195" s="220">
        <v>84.512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157</v>
      </c>
      <c r="AU195" s="226" t="s">
        <v>86</v>
      </c>
      <c r="AV195" s="14" t="s">
        <v>86</v>
      </c>
      <c r="AW195" s="14" t="s">
        <v>32</v>
      </c>
      <c r="AX195" s="14" t="s">
        <v>76</v>
      </c>
      <c r="AY195" s="226" t="s">
        <v>147</v>
      </c>
    </row>
    <row r="196" spans="2:51" s="13" customFormat="1" ht="11.25">
      <c r="B196" s="205"/>
      <c r="C196" s="206"/>
      <c r="D196" s="207" t="s">
        <v>157</v>
      </c>
      <c r="E196" s="208" t="s">
        <v>1</v>
      </c>
      <c r="F196" s="209" t="s">
        <v>246</v>
      </c>
      <c r="G196" s="206"/>
      <c r="H196" s="208" t="s">
        <v>1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157</v>
      </c>
      <c r="AU196" s="215" t="s">
        <v>86</v>
      </c>
      <c r="AV196" s="13" t="s">
        <v>84</v>
      </c>
      <c r="AW196" s="13" t="s">
        <v>32</v>
      </c>
      <c r="AX196" s="13" t="s">
        <v>76</v>
      </c>
      <c r="AY196" s="215" t="s">
        <v>147</v>
      </c>
    </row>
    <row r="197" spans="2:51" s="14" customFormat="1" ht="11.25">
      <c r="B197" s="216"/>
      <c r="C197" s="217"/>
      <c r="D197" s="207" t="s">
        <v>157</v>
      </c>
      <c r="E197" s="218" t="s">
        <v>1</v>
      </c>
      <c r="F197" s="219" t="s">
        <v>247</v>
      </c>
      <c r="G197" s="217"/>
      <c r="H197" s="220">
        <v>119.32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157</v>
      </c>
      <c r="AU197" s="226" t="s">
        <v>86</v>
      </c>
      <c r="AV197" s="14" t="s">
        <v>86</v>
      </c>
      <c r="AW197" s="14" t="s">
        <v>32</v>
      </c>
      <c r="AX197" s="14" t="s">
        <v>76</v>
      </c>
      <c r="AY197" s="226" t="s">
        <v>147</v>
      </c>
    </row>
    <row r="198" spans="2:51" s="13" customFormat="1" ht="11.25">
      <c r="B198" s="205"/>
      <c r="C198" s="206"/>
      <c r="D198" s="207" t="s">
        <v>157</v>
      </c>
      <c r="E198" s="208" t="s">
        <v>1</v>
      </c>
      <c r="F198" s="209" t="s">
        <v>248</v>
      </c>
      <c r="G198" s="206"/>
      <c r="H198" s="208" t="s">
        <v>1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157</v>
      </c>
      <c r="AU198" s="215" t="s">
        <v>86</v>
      </c>
      <c r="AV198" s="13" t="s">
        <v>84</v>
      </c>
      <c r="AW198" s="13" t="s">
        <v>32</v>
      </c>
      <c r="AX198" s="13" t="s">
        <v>76</v>
      </c>
      <c r="AY198" s="215" t="s">
        <v>147</v>
      </c>
    </row>
    <row r="199" spans="2:51" s="14" customFormat="1" ht="11.25">
      <c r="B199" s="216"/>
      <c r="C199" s="217"/>
      <c r="D199" s="207" t="s">
        <v>157</v>
      </c>
      <c r="E199" s="218" t="s">
        <v>1</v>
      </c>
      <c r="F199" s="219" t="s">
        <v>249</v>
      </c>
      <c r="G199" s="217"/>
      <c r="H199" s="220">
        <v>120.08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157</v>
      </c>
      <c r="AU199" s="226" t="s">
        <v>86</v>
      </c>
      <c r="AV199" s="14" t="s">
        <v>86</v>
      </c>
      <c r="AW199" s="14" t="s">
        <v>32</v>
      </c>
      <c r="AX199" s="14" t="s">
        <v>76</v>
      </c>
      <c r="AY199" s="226" t="s">
        <v>147</v>
      </c>
    </row>
    <row r="200" spans="2:51" s="13" customFormat="1" ht="11.25">
      <c r="B200" s="205"/>
      <c r="C200" s="206"/>
      <c r="D200" s="207" t="s">
        <v>157</v>
      </c>
      <c r="E200" s="208" t="s">
        <v>1</v>
      </c>
      <c r="F200" s="209" t="s">
        <v>250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157</v>
      </c>
      <c r="AU200" s="215" t="s">
        <v>86</v>
      </c>
      <c r="AV200" s="13" t="s">
        <v>84</v>
      </c>
      <c r="AW200" s="13" t="s">
        <v>32</v>
      </c>
      <c r="AX200" s="13" t="s">
        <v>76</v>
      </c>
      <c r="AY200" s="215" t="s">
        <v>147</v>
      </c>
    </row>
    <row r="201" spans="2:51" s="14" customFormat="1" ht="11.25">
      <c r="B201" s="216"/>
      <c r="C201" s="217"/>
      <c r="D201" s="207" t="s">
        <v>157</v>
      </c>
      <c r="E201" s="218" t="s">
        <v>1</v>
      </c>
      <c r="F201" s="219" t="s">
        <v>247</v>
      </c>
      <c r="G201" s="217"/>
      <c r="H201" s="220">
        <v>119.32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157</v>
      </c>
      <c r="AU201" s="226" t="s">
        <v>86</v>
      </c>
      <c r="AV201" s="14" t="s">
        <v>86</v>
      </c>
      <c r="AW201" s="14" t="s">
        <v>32</v>
      </c>
      <c r="AX201" s="14" t="s">
        <v>76</v>
      </c>
      <c r="AY201" s="226" t="s">
        <v>147</v>
      </c>
    </row>
    <row r="202" spans="2:51" s="13" customFormat="1" ht="11.25">
      <c r="B202" s="205"/>
      <c r="C202" s="206"/>
      <c r="D202" s="207" t="s">
        <v>157</v>
      </c>
      <c r="E202" s="208" t="s">
        <v>1</v>
      </c>
      <c r="F202" s="209" t="s">
        <v>251</v>
      </c>
      <c r="G202" s="206"/>
      <c r="H202" s="208" t="s">
        <v>1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157</v>
      </c>
      <c r="AU202" s="215" t="s">
        <v>86</v>
      </c>
      <c r="AV202" s="13" t="s">
        <v>84</v>
      </c>
      <c r="AW202" s="13" t="s">
        <v>32</v>
      </c>
      <c r="AX202" s="13" t="s">
        <v>76</v>
      </c>
      <c r="AY202" s="215" t="s">
        <v>147</v>
      </c>
    </row>
    <row r="203" spans="2:51" s="14" customFormat="1" ht="11.25">
      <c r="B203" s="216"/>
      <c r="C203" s="217"/>
      <c r="D203" s="207" t="s">
        <v>157</v>
      </c>
      <c r="E203" s="218" t="s">
        <v>1</v>
      </c>
      <c r="F203" s="219" t="s">
        <v>252</v>
      </c>
      <c r="G203" s="217"/>
      <c r="H203" s="220">
        <v>120.84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157</v>
      </c>
      <c r="AU203" s="226" t="s">
        <v>86</v>
      </c>
      <c r="AV203" s="14" t="s">
        <v>86</v>
      </c>
      <c r="AW203" s="14" t="s">
        <v>32</v>
      </c>
      <c r="AX203" s="14" t="s">
        <v>76</v>
      </c>
      <c r="AY203" s="226" t="s">
        <v>147</v>
      </c>
    </row>
    <row r="204" spans="2:51" s="13" customFormat="1" ht="11.25">
      <c r="B204" s="205"/>
      <c r="C204" s="206"/>
      <c r="D204" s="207" t="s">
        <v>157</v>
      </c>
      <c r="E204" s="208" t="s">
        <v>1</v>
      </c>
      <c r="F204" s="209" t="s">
        <v>253</v>
      </c>
      <c r="G204" s="206"/>
      <c r="H204" s="208" t="s">
        <v>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157</v>
      </c>
      <c r="AU204" s="215" t="s">
        <v>86</v>
      </c>
      <c r="AV204" s="13" t="s">
        <v>84</v>
      </c>
      <c r="AW204" s="13" t="s">
        <v>32</v>
      </c>
      <c r="AX204" s="13" t="s">
        <v>76</v>
      </c>
      <c r="AY204" s="215" t="s">
        <v>147</v>
      </c>
    </row>
    <row r="205" spans="2:51" s="14" customFormat="1" ht="11.25">
      <c r="B205" s="216"/>
      <c r="C205" s="217"/>
      <c r="D205" s="207" t="s">
        <v>157</v>
      </c>
      <c r="E205" s="218" t="s">
        <v>1</v>
      </c>
      <c r="F205" s="219" t="s">
        <v>254</v>
      </c>
      <c r="G205" s="217"/>
      <c r="H205" s="220">
        <v>79.8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157</v>
      </c>
      <c r="AU205" s="226" t="s">
        <v>86</v>
      </c>
      <c r="AV205" s="14" t="s">
        <v>86</v>
      </c>
      <c r="AW205" s="14" t="s">
        <v>32</v>
      </c>
      <c r="AX205" s="14" t="s">
        <v>76</v>
      </c>
      <c r="AY205" s="226" t="s">
        <v>147</v>
      </c>
    </row>
    <row r="206" spans="2:51" s="13" customFormat="1" ht="11.25">
      <c r="B206" s="205"/>
      <c r="C206" s="206"/>
      <c r="D206" s="207" t="s">
        <v>157</v>
      </c>
      <c r="E206" s="208" t="s">
        <v>1</v>
      </c>
      <c r="F206" s="209" t="s">
        <v>255</v>
      </c>
      <c r="G206" s="206"/>
      <c r="H206" s="208" t="s">
        <v>1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157</v>
      </c>
      <c r="AU206" s="215" t="s">
        <v>86</v>
      </c>
      <c r="AV206" s="13" t="s">
        <v>84</v>
      </c>
      <c r="AW206" s="13" t="s">
        <v>32</v>
      </c>
      <c r="AX206" s="13" t="s">
        <v>76</v>
      </c>
      <c r="AY206" s="215" t="s">
        <v>147</v>
      </c>
    </row>
    <row r="207" spans="2:51" s="14" customFormat="1" ht="11.25">
      <c r="B207" s="216"/>
      <c r="C207" s="217"/>
      <c r="D207" s="207" t="s">
        <v>157</v>
      </c>
      <c r="E207" s="218" t="s">
        <v>1</v>
      </c>
      <c r="F207" s="219" t="s">
        <v>256</v>
      </c>
      <c r="G207" s="217"/>
      <c r="H207" s="220">
        <v>115.52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157</v>
      </c>
      <c r="AU207" s="226" t="s">
        <v>86</v>
      </c>
      <c r="AV207" s="14" t="s">
        <v>86</v>
      </c>
      <c r="AW207" s="14" t="s">
        <v>32</v>
      </c>
      <c r="AX207" s="14" t="s">
        <v>76</v>
      </c>
      <c r="AY207" s="226" t="s">
        <v>147</v>
      </c>
    </row>
    <row r="208" spans="2:51" s="13" customFormat="1" ht="11.25">
      <c r="B208" s="205"/>
      <c r="C208" s="206"/>
      <c r="D208" s="207" t="s">
        <v>157</v>
      </c>
      <c r="E208" s="208" t="s">
        <v>1</v>
      </c>
      <c r="F208" s="209" t="s">
        <v>257</v>
      </c>
      <c r="G208" s="206"/>
      <c r="H208" s="208" t="s">
        <v>1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157</v>
      </c>
      <c r="AU208" s="215" t="s">
        <v>86</v>
      </c>
      <c r="AV208" s="13" t="s">
        <v>84</v>
      </c>
      <c r="AW208" s="13" t="s">
        <v>32</v>
      </c>
      <c r="AX208" s="13" t="s">
        <v>76</v>
      </c>
      <c r="AY208" s="215" t="s">
        <v>147</v>
      </c>
    </row>
    <row r="209" spans="2:51" s="14" customFormat="1" ht="11.25">
      <c r="B209" s="216"/>
      <c r="C209" s="217"/>
      <c r="D209" s="207" t="s">
        <v>157</v>
      </c>
      <c r="E209" s="218" t="s">
        <v>1</v>
      </c>
      <c r="F209" s="219" t="s">
        <v>258</v>
      </c>
      <c r="G209" s="217"/>
      <c r="H209" s="220">
        <v>116.28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157</v>
      </c>
      <c r="AU209" s="226" t="s">
        <v>86</v>
      </c>
      <c r="AV209" s="14" t="s">
        <v>86</v>
      </c>
      <c r="AW209" s="14" t="s">
        <v>32</v>
      </c>
      <c r="AX209" s="14" t="s">
        <v>76</v>
      </c>
      <c r="AY209" s="226" t="s">
        <v>147</v>
      </c>
    </row>
    <row r="210" spans="2:51" s="16" customFormat="1" ht="11.25">
      <c r="B210" s="238"/>
      <c r="C210" s="239"/>
      <c r="D210" s="207" t="s">
        <v>157</v>
      </c>
      <c r="E210" s="240" t="s">
        <v>1</v>
      </c>
      <c r="F210" s="241" t="s">
        <v>182</v>
      </c>
      <c r="G210" s="239"/>
      <c r="H210" s="242">
        <v>875.6719999999999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157</v>
      </c>
      <c r="AU210" s="248" t="s">
        <v>86</v>
      </c>
      <c r="AV210" s="16" t="s">
        <v>170</v>
      </c>
      <c r="AW210" s="16" t="s">
        <v>32</v>
      </c>
      <c r="AX210" s="16" t="s">
        <v>76</v>
      </c>
      <c r="AY210" s="248" t="s">
        <v>147</v>
      </c>
    </row>
    <row r="211" spans="2:51" s="15" customFormat="1" ht="11.25">
      <c r="B211" s="227"/>
      <c r="C211" s="228"/>
      <c r="D211" s="207" t="s">
        <v>157</v>
      </c>
      <c r="E211" s="229" t="s">
        <v>1</v>
      </c>
      <c r="F211" s="230" t="s">
        <v>169</v>
      </c>
      <c r="G211" s="228"/>
      <c r="H211" s="231">
        <v>2688.1520000000005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157</v>
      </c>
      <c r="AU211" s="237" t="s">
        <v>86</v>
      </c>
      <c r="AV211" s="15" t="s">
        <v>155</v>
      </c>
      <c r="AW211" s="15" t="s">
        <v>32</v>
      </c>
      <c r="AX211" s="15" t="s">
        <v>76</v>
      </c>
      <c r="AY211" s="237" t="s">
        <v>147</v>
      </c>
    </row>
    <row r="212" spans="2:51" s="14" customFormat="1" ht="11.25">
      <c r="B212" s="216"/>
      <c r="C212" s="217"/>
      <c r="D212" s="207" t="s">
        <v>157</v>
      </c>
      <c r="E212" s="218" t="s">
        <v>1</v>
      </c>
      <c r="F212" s="219" t="s">
        <v>368</v>
      </c>
      <c r="G212" s="217"/>
      <c r="H212" s="220">
        <v>537.63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157</v>
      </c>
      <c r="AU212" s="226" t="s">
        <v>86</v>
      </c>
      <c r="AV212" s="14" t="s">
        <v>86</v>
      </c>
      <c r="AW212" s="14" t="s">
        <v>32</v>
      </c>
      <c r="AX212" s="14" t="s">
        <v>76</v>
      </c>
      <c r="AY212" s="226" t="s">
        <v>147</v>
      </c>
    </row>
    <row r="213" spans="2:51" s="15" customFormat="1" ht="11.25">
      <c r="B213" s="227"/>
      <c r="C213" s="228"/>
      <c r="D213" s="207" t="s">
        <v>157</v>
      </c>
      <c r="E213" s="229" t="s">
        <v>1</v>
      </c>
      <c r="F213" s="230" t="s">
        <v>169</v>
      </c>
      <c r="G213" s="228"/>
      <c r="H213" s="231">
        <v>537.63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157</v>
      </c>
      <c r="AU213" s="237" t="s">
        <v>86</v>
      </c>
      <c r="AV213" s="15" t="s">
        <v>155</v>
      </c>
      <c r="AW213" s="15" t="s">
        <v>32</v>
      </c>
      <c r="AX213" s="15" t="s">
        <v>84</v>
      </c>
      <c r="AY213" s="237" t="s">
        <v>147</v>
      </c>
    </row>
    <row r="214" spans="1:65" s="2" customFormat="1" ht="16.5" customHeight="1">
      <c r="A214" s="35"/>
      <c r="B214" s="36"/>
      <c r="C214" s="192" t="s">
        <v>209</v>
      </c>
      <c r="D214" s="192" t="s">
        <v>150</v>
      </c>
      <c r="E214" s="193" t="s">
        <v>369</v>
      </c>
      <c r="F214" s="194" t="s">
        <v>370</v>
      </c>
      <c r="G214" s="195" t="s">
        <v>153</v>
      </c>
      <c r="H214" s="196">
        <v>1115.7</v>
      </c>
      <c r="I214" s="197"/>
      <c r="J214" s="198">
        <f>ROUND(I214*H214,2)</f>
        <v>0</v>
      </c>
      <c r="K214" s="194" t="s">
        <v>154</v>
      </c>
      <c r="L214" s="40"/>
      <c r="M214" s="199" t="s">
        <v>1</v>
      </c>
      <c r="N214" s="200" t="s">
        <v>41</v>
      </c>
      <c r="O214" s="7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155</v>
      </c>
      <c r="AT214" s="203" t="s">
        <v>150</v>
      </c>
      <c r="AU214" s="203" t="s">
        <v>86</v>
      </c>
      <c r="AY214" s="18" t="s">
        <v>147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8" t="s">
        <v>84</v>
      </c>
      <c r="BK214" s="204">
        <f>ROUND(I214*H214,2)</f>
        <v>0</v>
      </c>
      <c r="BL214" s="18" t="s">
        <v>155</v>
      </c>
      <c r="BM214" s="203" t="s">
        <v>371</v>
      </c>
    </row>
    <row r="215" spans="2:51" s="13" customFormat="1" ht="11.25">
      <c r="B215" s="205"/>
      <c r="C215" s="206"/>
      <c r="D215" s="207" t="s">
        <v>157</v>
      </c>
      <c r="E215" s="208" t="s">
        <v>1</v>
      </c>
      <c r="F215" s="209" t="s">
        <v>372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157</v>
      </c>
      <c r="AU215" s="215" t="s">
        <v>86</v>
      </c>
      <c r="AV215" s="13" t="s">
        <v>84</v>
      </c>
      <c r="AW215" s="13" t="s">
        <v>32</v>
      </c>
      <c r="AX215" s="13" t="s">
        <v>76</v>
      </c>
      <c r="AY215" s="215" t="s">
        <v>147</v>
      </c>
    </row>
    <row r="216" spans="2:51" s="13" customFormat="1" ht="11.25">
      <c r="B216" s="205"/>
      <c r="C216" s="206"/>
      <c r="D216" s="207" t="s">
        <v>157</v>
      </c>
      <c r="E216" s="208" t="s">
        <v>1</v>
      </c>
      <c r="F216" s="209" t="s">
        <v>214</v>
      </c>
      <c r="G216" s="206"/>
      <c r="H216" s="208" t="s">
        <v>1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157</v>
      </c>
      <c r="AU216" s="215" t="s">
        <v>86</v>
      </c>
      <c r="AV216" s="13" t="s">
        <v>84</v>
      </c>
      <c r="AW216" s="13" t="s">
        <v>32</v>
      </c>
      <c r="AX216" s="13" t="s">
        <v>76</v>
      </c>
      <c r="AY216" s="215" t="s">
        <v>147</v>
      </c>
    </row>
    <row r="217" spans="2:51" s="14" customFormat="1" ht="11.25">
      <c r="B217" s="216"/>
      <c r="C217" s="217"/>
      <c r="D217" s="207" t="s">
        <v>157</v>
      </c>
      <c r="E217" s="218" t="s">
        <v>1</v>
      </c>
      <c r="F217" s="219" t="s">
        <v>373</v>
      </c>
      <c r="G217" s="217"/>
      <c r="H217" s="220">
        <v>276.48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157</v>
      </c>
      <c r="AU217" s="226" t="s">
        <v>86</v>
      </c>
      <c r="AV217" s="14" t="s">
        <v>86</v>
      </c>
      <c r="AW217" s="14" t="s">
        <v>32</v>
      </c>
      <c r="AX217" s="14" t="s">
        <v>76</v>
      </c>
      <c r="AY217" s="226" t="s">
        <v>147</v>
      </c>
    </row>
    <row r="218" spans="2:51" s="13" customFormat="1" ht="11.25">
      <c r="B218" s="205"/>
      <c r="C218" s="206"/>
      <c r="D218" s="207" t="s">
        <v>157</v>
      </c>
      <c r="E218" s="208" t="s">
        <v>1</v>
      </c>
      <c r="F218" s="209" t="s">
        <v>175</v>
      </c>
      <c r="G218" s="206"/>
      <c r="H218" s="208" t="s">
        <v>1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157</v>
      </c>
      <c r="AU218" s="215" t="s">
        <v>86</v>
      </c>
      <c r="AV218" s="13" t="s">
        <v>84</v>
      </c>
      <c r="AW218" s="13" t="s">
        <v>32</v>
      </c>
      <c r="AX218" s="13" t="s">
        <v>76</v>
      </c>
      <c r="AY218" s="215" t="s">
        <v>147</v>
      </c>
    </row>
    <row r="219" spans="2:51" s="14" customFormat="1" ht="11.25">
      <c r="B219" s="216"/>
      <c r="C219" s="217"/>
      <c r="D219" s="207" t="s">
        <v>157</v>
      </c>
      <c r="E219" s="218" t="s">
        <v>1</v>
      </c>
      <c r="F219" s="219" t="s">
        <v>374</v>
      </c>
      <c r="G219" s="217"/>
      <c r="H219" s="220">
        <v>404.58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157</v>
      </c>
      <c r="AU219" s="226" t="s">
        <v>86</v>
      </c>
      <c r="AV219" s="14" t="s">
        <v>86</v>
      </c>
      <c r="AW219" s="14" t="s">
        <v>32</v>
      </c>
      <c r="AX219" s="14" t="s">
        <v>76</v>
      </c>
      <c r="AY219" s="226" t="s">
        <v>147</v>
      </c>
    </row>
    <row r="220" spans="2:51" s="13" customFormat="1" ht="11.25">
      <c r="B220" s="205"/>
      <c r="C220" s="206"/>
      <c r="D220" s="207" t="s">
        <v>157</v>
      </c>
      <c r="E220" s="208" t="s">
        <v>1</v>
      </c>
      <c r="F220" s="209" t="s">
        <v>185</v>
      </c>
      <c r="G220" s="206"/>
      <c r="H220" s="208" t="s">
        <v>1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157</v>
      </c>
      <c r="AU220" s="215" t="s">
        <v>86</v>
      </c>
      <c r="AV220" s="13" t="s">
        <v>84</v>
      </c>
      <c r="AW220" s="13" t="s">
        <v>32</v>
      </c>
      <c r="AX220" s="13" t="s">
        <v>76</v>
      </c>
      <c r="AY220" s="215" t="s">
        <v>147</v>
      </c>
    </row>
    <row r="221" spans="2:51" s="14" customFormat="1" ht="11.25">
      <c r="B221" s="216"/>
      <c r="C221" s="217"/>
      <c r="D221" s="207" t="s">
        <v>157</v>
      </c>
      <c r="E221" s="218" t="s">
        <v>1</v>
      </c>
      <c r="F221" s="219" t="s">
        <v>375</v>
      </c>
      <c r="G221" s="217"/>
      <c r="H221" s="220">
        <v>409.64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157</v>
      </c>
      <c r="AU221" s="226" t="s">
        <v>86</v>
      </c>
      <c r="AV221" s="14" t="s">
        <v>86</v>
      </c>
      <c r="AW221" s="14" t="s">
        <v>32</v>
      </c>
      <c r="AX221" s="14" t="s">
        <v>76</v>
      </c>
      <c r="AY221" s="226" t="s">
        <v>147</v>
      </c>
    </row>
    <row r="222" spans="2:51" s="13" customFormat="1" ht="11.25">
      <c r="B222" s="205"/>
      <c r="C222" s="206"/>
      <c r="D222" s="207" t="s">
        <v>157</v>
      </c>
      <c r="E222" s="208" t="s">
        <v>1</v>
      </c>
      <c r="F222" s="209" t="s">
        <v>376</v>
      </c>
      <c r="G222" s="206"/>
      <c r="H222" s="208" t="s">
        <v>1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157</v>
      </c>
      <c r="AU222" s="215" t="s">
        <v>86</v>
      </c>
      <c r="AV222" s="13" t="s">
        <v>84</v>
      </c>
      <c r="AW222" s="13" t="s">
        <v>32</v>
      </c>
      <c r="AX222" s="13" t="s">
        <v>76</v>
      </c>
      <c r="AY222" s="215" t="s">
        <v>147</v>
      </c>
    </row>
    <row r="223" spans="2:51" s="14" customFormat="1" ht="11.25">
      <c r="B223" s="216"/>
      <c r="C223" s="217"/>
      <c r="D223" s="207" t="s">
        <v>157</v>
      </c>
      <c r="E223" s="218" t="s">
        <v>1</v>
      </c>
      <c r="F223" s="219" t="s">
        <v>377</v>
      </c>
      <c r="G223" s="217"/>
      <c r="H223" s="220">
        <v>25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157</v>
      </c>
      <c r="AU223" s="226" t="s">
        <v>86</v>
      </c>
      <c r="AV223" s="14" t="s">
        <v>86</v>
      </c>
      <c r="AW223" s="14" t="s">
        <v>32</v>
      </c>
      <c r="AX223" s="14" t="s">
        <v>76</v>
      </c>
      <c r="AY223" s="226" t="s">
        <v>147</v>
      </c>
    </row>
    <row r="224" spans="2:51" s="15" customFormat="1" ht="11.25">
      <c r="B224" s="227"/>
      <c r="C224" s="228"/>
      <c r="D224" s="207" t="s">
        <v>157</v>
      </c>
      <c r="E224" s="229" t="s">
        <v>1</v>
      </c>
      <c r="F224" s="230" t="s">
        <v>169</v>
      </c>
      <c r="G224" s="228"/>
      <c r="H224" s="231">
        <v>1115.6999999999998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157</v>
      </c>
      <c r="AU224" s="237" t="s">
        <v>86</v>
      </c>
      <c r="AV224" s="15" t="s">
        <v>155</v>
      </c>
      <c r="AW224" s="15" t="s">
        <v>32</v>
      </c>
      <c r="AX224" s="15" t="s">
        <v>84</v>
      </c>
      <c r="AY224" s="237" t="s">
        <v>147</v>
      </c>
    </row>
    <row r="225" spans="1:65" s="2" customFormat="1" ht="24.2" customHeight="1">
      <c r="A225" s="35"/>
      <c r="B225" s="36"/>
      <c r="C225" s="192" t="s">
        <v>261</v>
      </c>
      <c r="D225" s="192" t="s">
        <v>150</v>
      </c>
      <c r="E225" s="193" t="s">
        <v>378</v>
      </c>
      <c r="F225" s="194" t="s">
        <v>379</v>
      </c>
      <c r="G225" s="195" t="s">
        <v>153</v>
      </c>
      <c r="H225" s="196">
        <v>300</v>
      </c>
      <c r="I225" s="197"/>
      <c r="J225" s="198">
        <f>ROUND(I225*H225,2)</f>
        <v>0</v>
      </c>
      <c r="K225" s="194" t="s">
        <v>154</v>
      </c>
      <c r="L225" s="40"/>
      <c r="M225" s="199" t="s">
        <v>1</v>
      </c>
      <c r="N225" s="200" t="s">
        <v>41</v>
      </c>
      <c r="O225" s="7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155</v>
      </c>
      <c r="AT225" s="203" t="s">
        <v>150</v>
      </c>
      <c r="AU225" s="203" t="s">
        <v>86</v>
      </c>
      <c r="AY225" s="18" t="s">
        <v>147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8" t="s">
        <v>84</v>
      </c>
      <c r="BK225" s="204">
        <f>ROUND(I225*H225,2)</f>
        <v>0</v>
      </c>
      <c r="BL225" s="18" t="s">
        <v>155</v>
      </c>
      <c r="BM225" s="203" t="s">
        <v>380</v>
      </c>
    </row>
    <row r="226" spans="2:51" s="14" customFormat="1" ht="11.25">
      <c r="B226" s="216"/>
      <c r="C226" s="217"/>
      <c r="D226" s="207" t="s">
        <v>157</v>
      </c>
      <c r="E226" s="218" t="s">
        <v>1</v>
      </c>
      <c r="F226" s="219" t="s">
        <v>381</v>
      </c>
      <c r="G226" s="217"/>
      <c r="H226" s="220">
        <v>300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157</v>
      </c>
      <c r="AU226" s="226" t="s">
        <v>86</v>
      </c>
      <c r="AV226" s="14" t="s">
        <v>86</v>
      </c>
      <c r="AW226" s="14" t="s">
        <v>32</v>
      </c>
      <c r="AX226" s="14" t="s">
        <v>76</v>
      </c>
      <c r="AY226" s="226" t="s">
        <v>147</v>
      </c>
    </row>
    <row r="227" spans="2:51" s="15" customFormat="1" ht="11.25">
      <c r="B227" s="227"/>
      <c r="C227" s="228"/>
      <c r="D227" s="207" t="s">
        <v>157</v>
      </c>
      <c r="E227" s="229" t="s">
        <v>1</v>
      </c>
      <c r="F227" s="230" t="s">
        <v>169</v>
      </c>
      <c r="G227" s="228"/>
      <c r="H227" s="231">
        <v>300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157</v>
      </c>
      <c r="AU227" s="237" t="s">
        <v>86</v>
      </c>
      <c r="AV227" s="15" t="s">
        <v>155</v>
      </c>
      <c r="AW227" s="15" t="s">
        <v>32</v>
      </c>
      <c r="AX227" s="15" t="s">
        <v>84</v>
      </c>
      <c r="AY227" s="237" t="s">
        <v>147</v>
      </c>
    </row>
    <row r="228" spans="1:65" s="2" customFormat="1" ht="24.2" customHeight="1">
      <c r="A228" s="35"/>
      <c r="B228" s="36"/>
      <c r="C228" s="192" t="s">
        <v>266</v>
      </c>
      <c r="D228" s="192" t="s">
        <v>150</v>
      </c>
      <c r="E228" s="193" t="s">
        <v>382</v>
      </c>
      <c r="F228" s="194" t="s">
        <v>383</v>
      </c>
      <c r="G228" s="195" t="s">
        <v>153</v>
      </c>
      <c r="H228" s="196">
        <v>180</v>
      </c>
      <c r="I228" s="197"/>
      <c r="J228" s="198">
        <f>ROUND(I228*H228,2)</f>
        <v>0</v>
      </c>
      <c r="K228" s="194" t="s">
        <v>154</v>
      </c>
      <c r="L228" s="40"/>
      <c r="M228" s="199" t="s">
        <v>1</v>
      </c>
      <c r="N228" s="200" t="s">
        <v>41</v>
      </c>
      <c r="O228" s="72"/>
      <c r="P228" s="201">
        <f>O228*H228</f>
        <v>0</v>
      </c>
      <c r="Q228" s="201">
        <v>0.00022</v>
      </c>
      <c r="R228" s="201">
        <f>Q228*H228</f>
        <v>0.0396</v>
      </c>
      <c r="S228" s="201">
        <v>0.002</v>
      </c>
      <c r="T228" s="202">
        <f>S228*H228</f>
        <v>0.36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3" t="s">
        <v>155</v>
      </c>
      <c r="AT228" s="203" t="s">
        <v>150</v>
      </c>
      <c r="AU228" s="203" t="s">
        <v>86</v>
      </c>
      <c r="AY228" s="18" t="s">
        <v>147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8" t="s">
        <v>84</v>
      </c>
      <c r="BK228" s="204">
        <f>ROUND(I228*H228,2)</f>
        <v>0</v>
      </c>
      <c r="BL228" s="18" t="s">
        <v>155</v>
      </c>
      <c r="BM228" s="203" t="s">
        <v>384</v>
      </c>
    </row>
    <row r="229" spans="2:51" s="14" customFormat="1" ht="11.25">
      <c r="B229" s="216"/>
      <c r="C229" s="217"/>
      <c r="D229" s="207" t="s">
        <v>157</v>
      </c>
      <c r="E229" s="218" t="s">
        <v>1</v>
      </c>
      <c r="F229" s="219" t="s">
        <v>385</v>
      </c>
      <c r="G229" s="217"/>
      <c r="H229" s="220">
        <v>180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157</v>
      </c>
      <c r="AU229" s="226" t="s">
        <v>86</v>
      </c>
      <c r="AV229" s="14" t="s">
        <v>86</v>
      </c>
      <c r="AW229" s="14" t="s">
        <v>32</v>
      </c>
      <c r="AX229" s="14" t="s">
        <v>84</v>
      </c>
      <c r="AY229" s="226" t="s">
        <v>147</v>
      </c>
    </row>
    <row r="230" spans="1:65" s="2" customFormat="1" ht="24.2" customHeight="1">
      <c r="A230" s="35"/>
      <c r="B230" s="36"/>
      <c r="C230" s="192" t="s">
        <v>148</v>
      </c>
      <c r="D230" s="192" t="s">
        <v>150</v>
      </c>
      <c r="E230" s="193" t="s">
        <v>386</v>
      </c>
      <c r="F230" s="194" t="s">
        <v>387</v>
      </c>
      <c r="G230" s="195" t="s">
        <v>162</v>
      </c>
      <c r="H230" s="196">
        <v>1.5</v>
      </c>
      <c r="I230" s="197"/>
      <c r="J230" s="198">
        <f>ROUND(I230*H230,2)</f>
        <v>0</v>
      </c>
      <c r="K230" s="194" t="s">
        <v>154</v>
      </c>
      <c r="L230" s="40"/>
      <c r="M230" s="199" t="s">
        <v>1</v>
      </c>
      <c r="N230" s="200" t="s">
        <v>41</v>
      </c>
      <c r="O230" s="72"/>
      <c r="P230" s="201">
        <f>O230*H230</f>
        <v>0</v>
      </c>
      <c r="Q230" s="201">
        <v>2.30102</v>
      </c>
      <c r="R230" s="201">
        <f>Q230*H230</f>
        <v>3.45153</v>
      </c>
      <c r="S230" s="201">
        <v>0</v>
      </c>
      <c r="T230" s="20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3" t="s">
        <v>155</v>
      </c>
      <c r="AT230" s="203" t="s">
        <v>150</v>
      </c>
      <c r="AU230" s="203" t="s">
        <v>86</v>
      </c>
      <c r="AY230" s="18" t="s">
        <v>147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8" t="s">
        <v>84</v>
      </c>
      <c r="BK230" s="204">
        <f>ROUND(I230*H230,2)</f>
        <v>0</v>
      </c>
      <c r="BL230" s="18" t="s">
        <v>155</v>
      </c>
      <c r="BM230" s="203" t="s">
        <v>388</v>
      </c>
    </row>
    <row r="231" spans="2:51" s="13" customFormat="1" ht="11.25">
      <c r="B231" s="205"/>
      <c r="C231" s="206"/>
      <c r="D231" s="207" t="s">
        <v>157</v>
      </c>
      <c r="E231" s="208" t="s">
        <v>1</v>
      </c>
      <c r="F231" s="209" t="s">
        <v>389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157</v>
      </c>
      <c r="AU231" s="215" t="s">
        <v>86</v>
      </c>
      <c r="AV231" s="13" t="s">
        <v>84</v>
      </c>
      <c r="AW231" s="13" t="s">
        <v>32</v>
      </c>
      <c r="AX231" s="13" t="s">
        <v>76</v>
      </c>
      <c r="AY231" s="215" t="s">
        <v>147</v>
      </c>
    </row>
    <row r="232" spans="2:51" s="14" customFormat="1" ht="11.25">
      <c r="B232" s="216"/>
      <c r="C232" s="217"/>
      <c r="D232" s="207" t="s">
        <v>157</v>
      </c>
      <c r="E232" s="218" t="s">
        <v>1</v>
      </c>
      <c r="F232" s="219" t="s">
        <v>390</v>
      </c>
      <c r="G232" s="217"/>
      <c r="H232" s="220">
        <v>1.5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157</v>
      </c>
      <c r="AU232" s="226" t="s">
        <v>86</v>
      </c>
      <c r="AV232" s="14" t="s">
        <v>86</v>
      </c>
      <c r="AW232" s="14" t="s">
        <v>32</v>
      </c>
      <c r="AX232" s="14" t="s">
        <v>84</v>
      </c>
      <c r="AY232" s="226" t="s">
        <v>147</v>
      </c>
    </row>
    <row r="233" spans="1:65" s="2" customFormat="1" ht="24.2" customHeight="1">
      <c r="A233" s="35"/>
      <c r="B233" s="36"/>
      <c r="C233" s="192" t="s">
        <v>273</v>
      </c>
      <c r="D233" s="192" t="s">
        <v>150</v>
      </c>
      <c r="E233" s="193" t="s">
        <v>391</v>
      </c>
      <c r="F233" s="194" t="s">
        <v>392</v>
      </c>
      <c r="G233" s="195" t="s">
        <v>200</v>
      </c>
      <c r="H233" s="196">
        <v>18.5</v>
      </c>
      <c r="I233" s="197"/>
      <c r="J233" s="198">
        <f>ROUND(I233*H233,2)</f>
        <v>0</v>
      </c>
      <c r="K233" s="194" t="s">
        <v>154</v>
      </c>
      <c r="L233" s="40"/>
      <c r="M233" s="199" t="s">
        <v>1</v>
      </c>
      <c r="N233" s="200" t="s">
        <v>41</v>
      </c>
      <c r="O233" s="7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155</v>
      </c>
      <c r="AT233" s="203" t="s">
        <v>150</v>
      </c>
      <c r="AU233" s="203" t="s">
        <v>86</v>
      </c>
      <c r="AY233" s="18" t="s">
        <v>147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8" t="s">
        <v>84</v>
      </c>
      <c r="BK233" s="204">
        <f>ROUND(I233*H233,2)</f>
        <v>0</v>
      </c>
      <c r="BL233" s="18" t="s">
        <v>155</v>
      </c>
      <c r="BM233" s="203" t="s">
        <v>393</v>
      </c>
    </row>
    <row r="234" spans="2:51" s="13" customFormat="1" ht="11.25">
      <c r="B234" s="205"/>
      <c r="C234" s="206"/>
      <c r="D234" s="207" t="s">
        <v>157</v>
      </c>
      <c r="E234" s="208" t="s">
        <v>1</v>
      </c>
      <c r="F234" s="209" t="s">
        <v>394</v>
      </c>
      <c r="G234" s="206"/>
      <c r="H234" s="208" t="s">
        <v>1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157</v>
      </c>
      <c r="AU234" s="215" t="s">
        <v>86</v>
      </c>
      <c r="AV234" s="13" t="s">
        <v>84</v>
      </c>
      <c r="AW234" s="13" t="s">
        <v>32</v>
      </c>
      <c r="AX234" s="13" t="s">
        <v>76</v>
      </c>
      <c r="AY234" s="215" t="s">
        <v>147</v>
      </c>
    </row>
    <row r="235" spans="2:51" s="14" customFormat="1" ht="11.25">
      <c r="B235" s="216"/>
      <c r="C235" s="217"/>
      <c r="D235" s="207" t="s">
        <v>157</v>
      </c>
      <c r="E235" s="218" t="s">
        <v>1</v>
      </c>
      <c r="F235" s="219" t="s">
        <v>395</v>
      </c>
      <c r="G235" s="217"/>
      <c r="H235" s="220">
        <v>18.5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157</v>
      </c>
      <c r="AU235" s="226" t="s">
        <v>86</v>
      </c>
      <c r="AV235" s="14" t="s">
        <v>86</v>
      </c>
      <c r="AW235" s="14" t="s">
        <v>32</v>
      </c>
      <c r="AX235" s="14" t="s">
        <v>84</v>
      </c>
      <c r="AY235" s="226" t="s">
        <v>147</v>
      </c>
    </row>
    <row r="236" spans="1:65" s="2" customFormat="1" ht="24.2" customHeight="1">
      <c r="A236" s="35"/>
      <c r="B236" s="36"/>
      <c r="C236" s="192" t="s">
        <v>278</v>
      </c>
      <c r="D236" s="192" t="s">
        <v>150</v>
      </c>
      <c r="E236" s="193" t="s">
        <v>396</v>
      </c>
      <c r="F236" s="194" t="s">
        <v>397</v>
      </c>
      <c r="G236" s="195" t="s">
        <v>153</v>
      </c>
      <c r="H236" s="196">
        <v>260.63</v>
      </c>
      <c r="I236" s="197"/>
      <c r="J236" s="198">
        <f>ROUND(I236*H236,2)</f>
        <v>0</v>
      </c>
      <c r="K236" s="194" t="s">
        <v>154</v>
      </c>
      <c r="L236" s="40"/>
      <c r="M236" s="199" t="s">
        <v>1</v>
      </c>
      <c r="N236" s="200" t="s">
        <v>41</v>
      </c>
      <c r="O236" s="72"/>
      <c r="P236" s="201">
        <f>O236*H236</f>
        <v>0</v>
      </c>
      <c r="Q236" s="201">
        <v>0.11</v>
      </c>
      <c r="R236" s="201">
        <f>Q236*H236</f>
        <v>28.6693</v>
      </c>
      <c r="S236" s="201">
        <v>0</v>
      </c>
      <c r="T236" s="20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3" t="s">
        <v>155</v>
      </c>
      <c r="AT236" s="203" t="s">
        <v>150</v>
      </c>
      <c r="AU236" s="203" t="s">
        <v>86</v>
      </c>
      <c r="AY236" s="18" t="s">
        <v>147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8" t="s">
        <v>84</v>
      </c>
      <c r="BK236" s="204">
        <f>ROUND(I236*H236,2)</f>
        <v>0</v>
      </c>
      <c r="BL236" s="18" t="s">
        <v>155</v>
      </c>
      <c r="BM236" s="203" t="s">
        <v>398</v>
      </c>
    </row>
    <row r="237" spans="2:51" s="13" customFormat="1" ht="11.25">
      <c r="B237" s="205"/>
      <c r="C237" s="206"/>
      <c r="D237" s="207" t="s">
        <v>157</v>
      </c>
      <c r="E237" s="208" t="s">
        <v>1</v>
      </c>
      <c r="F237" s="209" t="s">
        <v>399</v>
      </c>
      <c r="G237" s="206"/>
      <c r="H237" s="208" t="s">
        <v>1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157</v>
      </c>
      <c r="AU237" s="215" t="s">
        <v>86</v>
      </c>
      <c r="AV237" s="13" t="s">
        <v>84</v>
      </c>
      <c r="AW237" s="13" t="s">
        <v>32</v>
      </c>
      <c r="AX237" s="13" t="s">
        <v>76</v>
      </c>
      <c r="AY237" s="215" t="s">
        <v>147</v>
      </c>
    </row>
    <row r="238" spans="2:51" s="13" customFormat="1" ht="11.25">
      <c r="B238" s="205"/>
      <c r="C238" s="206"/>
      <c r="D238" s="207" t="s">
        <v>157</v>
      </c>
      <c r="E238" s="208" t="s">
        <v>1</v>
      </c>
      <c r="F238" s="209" t="s">
        <v>400</v>
      </c>
      <c r="G238" s="206"/>
      <c r="H238" s="208" t="s">
        <v>1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157</v>
      </c>
      <c r="AU238" s="215" t="s">
        <v>86</v>
      </c>
      <c r="AV238" s="13" t="s">
        <v>84</v>
      </c>
      <c r="AW238" s="13" t="s">
        <v>32</v>
      </c>
      <c r="AX238" s="13" t="s">
        <v>76</v>
      </c>
      <c r="AY238" s="215" t="s">
        <v>147</v>
      </c>
    </row>
    <row r="239" spans="2:51" s="13" customFormat="1" ht="11.25">
      <c r="B239" s="205"/>
      <c r="C239" s="206"/>
      <c r="D239" s="207" t="s">
        <v>157</v>
      </c>
      <c r="E239" s="208" t="s">
        <v>1</v>
      </c>
      <c r="F239" s="209" t="s">
        <v>175</v>
      </c>
      <c r="G239" s="206"/>
      <c r="H239" s="208" t="s">
        <v>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157</v>
      </c>
      <c r="AU239" s="215" t="s">
        <v>86</v>
      </c>
      <c r="AV239" s="13" t="s">
        <v>84</v>
      </c>
      <c r="AW239" s="13" t="s">
        <v>32</v>
      </c>
      <c r="AX239" s="13" t="s">
        <v>76</v>
      </c>
      <c r="AY239" s="215" t="s">
        <v>147</v>
      </c>
    </row>
    <row r="240" spans="2:51" s="14" customFormat="1" ht="11.25">
      <c r="B240" s="216"/>
      <c r="C240" s="217"/>
      <c r="D240" s="207" t="s">
        <v>157</v>
      </c>
      <c r="E240" s="218" t="s">
        <v>1</v>
      </c>
      <c r="F240" s="219" t="s">
        <v>401</v>
      </c>
      <c r="G240" s="217"/>
      <c r="H240" s="220">
        <v>182.57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157</v>
      </c>
      <c r="AU240" s="226" t="s">
        <v>86</v>
      </c>
      <c r="AV240" s="14" t="s">
        <v>86</v>
      </c>
      <c r="AW240" s="14" t="s">
        <v>32</v>
      </c>
      <c r="AX240" s="14" t="s">
        <v>76</v>
      </c>
      <c r="AY240" s="226" t="s">
        <v>147</v>
      </c>
    </row>
    <row r="241" spans="2:51" s="13" customFormat="1" ht="11.25">
      <c r="B241" s="205"/>
      <c r="C241" s="206"/>
      <c r="D241" s="207" t="s">
        <v>157</v>
      </c>
      <c r="E241" s="208" t="s">
        <v>1</v>
      </c>
      <c r="F241" s="209" t="s">
        <v>185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157</v>
      </c>
      <c r="AU241" s="215" t="s">
        <v>86</v>
      </c>
      <c r="AV241" s="13" t="s">
        <v>84</v>
      </c>
      <c r="AW241" s="13" t="s">
        <v>32</v>
      </c>
      <c r="AX241" s="13" t="s">
        <v>76</v>
      </c>
      <c r="AY241" s="215" t="s">
        <v>147</v>
      </c>
    </row>
    <row r="242" spans="2:51" s="14" customFormat="1" ht="11.25">
      <c r="B242" s="216"/>
      <c r="C242" s="217"/>
      <c r="D242" s="207" t="s">
        <v>157</v>
      </c>
      <c r="E242" s="218" t="s">
        <v>1</v>
      </c>
      <c r="F242" s="219" t="s">
        <v>402</v>
      </c>
      <c r="G242" s="217"/>
      <c r="H242" s="220">
        <v>78.06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157</v>
      </c>
      <c r="AU242" s="226" t="s">
        <v>86</v>
      </c>
      <c r="AV242" s="14" t="s">
        <v>86</v>
      </c>
      <c r="AW242" s="14" t="s">
        <v>32</v>
      </c>
      <c r="AX242" s="14" t="s">
        <v>76</v>
      </c>
      <c r="AY242" s="226" t="s">
        <v>147</v>
      </c>
    </row>
    <row r="243" spans="2:51" s="15" customFormat="1" ht="11.25">
      <c r="B243" s="227"/>
      <c r="C243" s="228"/>
      <c r="D243" s="207" t="s">
        <v>157</v>
      </c>
      <c r="E243" s="229" t="s">
        <v>1</v>
      </c>
      <c r="F243" s="230" t="s">
        <v>169</v>
      </c>
      <c r="G243" s="228"/>
      <c r="H243" s="231">
        <v>260.63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157</v>
      </c>
      <c r="AU243" s="237" t="s">
        <v>86</v>
      </c>
      <c r="AV243" s="15" t="s">
        <v>155</v>
      </c>
      <c r="AW243" s="15" t="s">
        <v>32</v>
      </c>
      <c r="AX243" s="15" t="s">
        <v>84</v>
      </c>
      <c r="AY243" s="237" t="s">
        <v>147</v>
      </c>
    </row>
    <row r="244" spans="1:65" s="2" customFormat="1" ht="24.2" customHeight="1">
      <c r="A244" s="35"/>
      <c r="B244" s="36"/>
      <c r="C244" s="192" t="s">
        <v>283</v>
      </c>
      <c r="D244" s="192" t="s">
        <v>150</v>
      </c>
      <c r="E244" s="193" t="s">
        <v>403</v>
      </c>
      <c r="F244" s="194" t="s">
        <v>404</v>
      </c>
      <c r="G244" s="195" t="s">
        <v>153</v>
      </c>
      <c r="H244" s="196">
        <v>521.26</v>
      </c>
      <c r="I244" s="197"/>
      <c r="J244" s="198">
        <f>ROUND(I244*H244,2)</f>
        <v>0</v>
      </c>
      <c r="K244" s="194" t="s">
        <v>154</v>
      </c>
      <c r="L244" s="40"/>
      <c r="M244" s="199" t="s">
        <v>1</v>
      </c>
      <c r="N244" s="200" t="s">
        <v>41</v>
      </c>
      <c r="O244" s="72"/>
      <c r="P244" s="201">
        <f>O244*H244</f>
        <v>0</v>
      </c>
      <c r="Q244" s="201">
        <v>0.011</v>
      </c>
      <c r="R244" s="201">
        <f>Q244*H244</f>
        <v>5.73386</v>
      </c>
      <c r="S244" s="201">
        <v>0</v>
      </c>
      <c r="T244" s="20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3" t="s">
        <v>155</v>
      </c>
      <c r="AT244" s="203" t="s">
        <v>150</v>
      </c>
      <c r="AU244" s="203" t="s">
        <v>86</v>
      </c>
      <c r="AY244" s="18" t="s">
        <v>147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8" t="s">
        <v>84</v>
      </c>
      <c r="BK244" s="204">
        <f>ROUND(I244*H244,2)</f>
        <v>0</v>
      </c>
      <c r="BL244" s="18" t="s">
        <v>155</v>
      </c>
      <c r="BM244" s="203" t="s">
        <v>405</v>
      </c>
    </row>
    <row r="245" spans="2:51" s="14" customFormat="1" ht="11.25">
      <c r="B245" s="216"/>
      <c r="C245" s="217"/>
      <c r="D245" s="207" t="s">
        <v>157</v>
      </c>
      <c r="E245" s="218" t="s">
        <v>1</v>
      </c>
      <c r="F245" s="219" t="s">
        <v>406</v>
      </c>
      <c r="G245" s="217"/>
      <c r="H245" s="220">
        <v>521.26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157</v>
      </c>
      <c r="AU245" s="226" t="s">
        <v>86</v>
      </c>
      <c r="AV245" s="14" t="s">
        <v>86</v>
      </c>
      <c r="AW245" s="14" t="s">
        <v>32</v>
      </c>
      <c r="AX245" s="14" t="s">
        <v>84</v>
      </c>
      <c r="AY245" s="226" t="s">
        <v>147</v>
      </c>
    </row>
    <row r="246" spans="1:65" s="2" customFormat="1" ht="21.75" customHeight="1">
      <c r="A246" s="35"/>
      <c r="B246" s="36"/>
      <c r="C246" s="192" t="s">
        <v>292</v>
      </c>
      <c r="D246" s="192" t="s">
        <v>150</v>
      </c>
      <c r="E246" s="193" t="s">
        <v>407</v>
      </c>
      <c r="F246" s="194" t="s">
        <v>408</v>
      </c>
      <c r="G246" s="195" t="s">
        <v>303</v>
      </c>
      <c r="H246" s="196">
        <v>11</v>
      </c>
      <c r="I246" s="197"/>
      <c r="J246" s="198">
        <f>ROUND(I246*H246,2)</f>
        <v>0</v>
      </c>
      <c r="K246" s="194" t="s">
        <v>154</v>
      </c>
      <c r="L246" s="40"/>
      <c r="M246" s="199" t="s">
        <v>1</v>
      </c>
      <c r="N246" s="200" t="s">
        <v>41</v>
      </c>
      <c r="O246" s="72"/>
      <c r="P246" s="201">
        <f>O246*H246</f>
        <v>0</v>
      </c>
      <c r="Q246" s="201">
        <v>0.04684</v>
      </c>
      <c r="R246" s="201">
        <f>Q246*H246</f>
        <v>0.51524</v>
      </c>
      <c r="S246" s="201">
        <v>0</v>
      </c>
      <c r="T246" s="20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3" t="s">
        <v>155</v>
      </c>
      <c r="AT246" s="203" t="s">
        <v>150</v>
      </c>
      <c r="AU246" s="203" t="s">
        <v>86</v>
      </c>
      <c r="AY246" s="18" t="s">
        <v>147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8" t="s">
        <v>84</v>
      </c>
      <c r="BK246" s="204">
        <f>ROUND(I246*H246,2)</f>
        <v>0</v>
      </c>
      <c r="BL246" s="18" t="s">
        <v>155</v>
      </c>
      <c r="BM246" s="203" t="s">
        <v>409</v>
      </c>
    </row>
    <row r="247" spans="2:51" s="13" customFormat="1" ht="11.25">
      <c r="B247" s="205"/>
      <c r="C247" s="206"/>
      <c r="D247" s="207" t="s">
        <v>157</v>
      </c>
      <c r="E247" s="208" t="s">
        <v>1</v>
      </c>
      <c r="F247" s="209" t="s">
        <v>305</v>
      </c>
      <c r="G247" s="206"/>
      <c r="H247" s="208" t="s">
        <v>1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157</v>
      </c>
      <c r="AU247" s="215" t="s">
        <v>86</v>
      </c>
      <c r="AV247" s="13" t="s">
        <v>84</v>
      </c>
      <c r="AW247" s="13" t="s">
        <v>32</v>
      </c>
      <c r="AX247" s="13" t="s">
        <v>76</v>
      </c>
      <c r="AY247" s="215" t="s">
        <v>147</v>
      </c>
    </row>
    <row r="248" spans="2:51" s="13" customFormat="1" ht="11.25">
      <c r="B248" s="205"/>
      <c r="C248" s="206"/>
      <c r="D248" s="207" t="s">
        <v>157</v>
      </c>
      <c r="E248" s="208" t="s">
        <v>1</v>
      </c>
      <c r="F248" s="209" t="s">
        <v>410</v>
      </c>
      <c r="G248" s="206"/>
      <c r="H248" s="208" t="s">
        <v>1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157</v>
      </c>
      <c r="AU248" s="215" t="s">
        <v>86</v>
      </c>
      <c r="AV248" s="13" t="s">
        <v>84</v>
      </c>
      <c r="AW248" s="13" t="s">
        <v>32</v>
      </c>
      <c r="AX248" s="13" t="s">
        <v>76</v>
      </c>
      <c r="AY248" s="215" t="s">
        <v>147</v>
      </c>
    </row>
    <row r="249" spans="2:51" s="14" customFormat="1" ht="11.25">
      <c r="B249" s="216"/>
      <c r="C249" s="217"/>
      <c r="D249" s="207" t="s">
        <v>157</v>
      </c>
      <c r="E249" s="218" t="s">
        <v>1</v>
      </c>
      <c r="F249" s="219" t="s">
        <v>411</v>
      </c>
      <c r="G249" s="217"/>
      <c r="H249" s="220">
        <v>5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157</v>
      </c>
      <c r="AU249" s="226" t="s">
        <v>86</v>
      </c>
      <c r="AV249" s="14" t="s">
        <v>86</v>
      </c>
      <c r="AW249" s="14" t="s">
        <v>32</v>
      </c>
      <c r="AX249" s="14" t="s">
        <v>76</v>
      </c>
      <c r="AY249" s="226" t="s">
        <v>147</v>
      </c>
    </row>
    <row r="250" spans="2:51" s="14" customFormat="1" ht="11.25">
      <c r="B250" s="216"/>
      <c r="C250" s="217"/>
      <c r="D250" s="207" t="s">
        <v>157</v>
      </c>
      <c r="E250" s="218" t="s">
        <v>1</v>
      </c>
      <c r="F250" s="219" t="s">
        <v>412</v>
      </c>
      <c r="G250" s="217"/>
      <c r="H250" s="220">
        <v>6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157</v>
      </c>
      <c r="AU250" s="226" t="s">
        <v>86</v>
      </c>
      <c r="AV250" s="14" t="s">
        <v>86</v>
      </c>
      <c r="AW250" s="14" t="s">
        <v>32</v>
      </c>
      <c r="AX250" s="14" t="s">
        <v>76</v>
      </c>
      <c r="AY250" s="226" t="s">
        <v>147</v>
      </c>
    </row>
    <row r="251" spans="2:51" s="15" customFormat="1" ht="11.25">
      <c r="B251" s="227"/>
      <c r="C251" s="228"/>
      <c r="D251" s="207" t="s">
        <v>157</v>
      </c>
      <c r="E251" s="229" t="s">
        <v>1</v>
      </c>
      <c r="F251" s="230" t="s">
        <v>169</v>
      </c>
      <c r="G251" s="228"/>
      <c r="H251" s="231">
        <v>11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AT251" s="237" t="s">
        <v>157</v>
      </c>
      <c r="AU251" s="237" t="s">
        <v>86</v>
      </c>
      <c r="AV251" s="15" t="s">
        <v>155</v>
      </c>
      <c r="AW251" s="15" t="s">
        <v>32</v>
      </c>
      <c r="AX251" s="15" t="s">
        <v>84</v>
      </c>
      <c r="AY251" s="237" t="s">
        <v>147</v>
      </c>
    </row>
    <row r="252" spans="1:65" s="2" customFormat="1" ht="33" customHeight="1">
      <c r="A252" s="35"/>
      <c r="B252" s="36"/>
      <c r="C252" s="252" t="s">
        <v>300</v>
      </c>
      <c r="D252" s="252" t="s">
        <v>413</v>
      </c>
      <c r="E252" s="253" t="s">
        <v>414</v>
      </c>
      <c r="F252" s="254" t="s">
        <v>415</v>
      </c>
      <c r="G252" s="255" t="s">
        <v>303</v>
      </c>
      <c r="H252" s="256">
        <v>6</v>
      </c>
      <c r="I252" s="257"/>
      <c r="J252" s="258">
        <f>ROUND(I252*H252,2)</f>
        <v>0</v>
      </c>
      <c r="K252" s="254" t="s">
        <v>154</v>
      </c>
      <c r="L252" s="259"/>
      <c r="M252" s="260" t="s">
        <v>1</v>
      </c>
      <c r="N252" s="261" t="s">
        <v>41</v>
      </c>
      <c r="O252" s="72"/>
      <c r="P252" s="201">
        <f>O252*H252</f>
        <v>0</v>
      </c>
      <c r="Q252" s="201">
        <v>0.01521</v>
      </c>
      <c r="R252" s="201">
        <f>Q252*H252</f>
        <v>0.09126</v>
      </c>
      <c r="S252" s="201">
        <v>0</v>
      </c>
      <c r="T252" s="20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3" t="s">
        <v>266</v>
      </c>
      <c r="AT252" s="203" t="s">
        <v>413</v>
      </c>
      <c r="AU252" s="203" t="s">
        <v>86</v>
      </c>
      <c r="AY252" s="18" t="s">
        <v>147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8" t="s">
        <v>84</v>
      </c>
      <c r="BK252" s="204">
        <f>ROUND(I252*H252,2)</f>
        <v>0</v>
      </c>
      <c r="BL252" s="18" t="s">
        <v>155</v>
      </c>
      <c r="BM252" s="203" t="s">
        <v>416</v>
      </c>
    </row>
    <row r="253" spans="1:47" s="2" customFormat="1" ht="19.5">
      <c r="A253" s="35"/>
      <c r="B253" s="36"/>
      <c r="C253" s="37"/>
      <c r="D253" s="207" t="s">
        <v>417</v>
      </c>
      <c r="E253" s="37"/>
      <c r="F253" s="262" t="s">
        <v>418</v>
      </c>
      <c r="G253" s="37"/>
      <c r="H253" s="37"/>
      <c r="I253" s="263"/>
      <c r="J253" s="37"/>
      <c r="K253" s="37"/>
      <c r="L253" s="40"/>
      <c r="M253" s="264"/>
      <c r="N253" s="265"/>
      <c r="O253" s="72"/>
      <c r="P253" s="72"/>
      <c r="Q253" s="72"/>
      <c r="R253" s="72"/>
      <c r="S253" s="72"/>
      <c r="T253" s="73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417</v>
      </c>
      <c r="AU253" s="18" t="s">
        <v>86</v>
      </c>
    </row>
    <row r="254" spans="2:51" s="14" customFormat="1" ht="11.25">
      <c r="B254" s="216"/>
      <c r="C254" s="217"/>
      <c r="D254" s="207" t="s">
        <v>157</v>
      </c>
      <c r="E254" s="218" t="s">
        <v>1</v>
      </c>
      <c r="F254" s="219" t="s">
        <v>209</v>
      </c>
      <c r="G254" s="217"/>
      <c r="H254" s="220">
        <v>6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157</v>
      </c>
      <c r="AU254" s="226" t="s">
        <v>86</v>
      </c>
      <c r="AV254" s="14" t="s">
        <v>86</v>
      </c>
      <c r="AW254" s="14" t="s">
        <v>32</v>
      </c>
      <c r="AX254" s="14" t="s">
        <v>84</v>
      </c>
      <c r="AY254" s="226" t="s">
        <v>147</v>
      </c>
    </row>
    <row r="255" spans="1:65" s="2" customFormat="1" ht="33" customHeight="1">
      <c r="A255" s="35"/>
      <c r="B255" s="36"/>
      <c r="C255" s="252" t="s">
        <v>8</v>
      </c>
      <c r="D255" s="252" t="s">
        <v>413</v>
      </c>
      <c r="E255" s="253" t="s">
        <v>419</v>
      </c>
      <c r="F255" s="254" t="s">
        <v>420</v>
      </c>
      <c r="G255" s="255" t="s">
        <v>303</v>
      </c>
      <c r="H255" s="256">
        <v>5</v>
      </c>
      <c r="I255" s="257"/>
      <c r="J255" s="258">
        <f>ROUND(I255*H255,2)</f>
        <v>0</v>
      </c>
      <c r="K255" s="254" t="s">
        <v>154</v>
      </c>
      <c r="L255" s="259"/>
      <c r="M255" s="260" t="s">
        <v>1</v>
      </c>
      <c r="N255" s="261" t="s">
        <v>41</v>
      </c>
      <c r="O255" s="72"/>
      <c r="P255" s="201">
        <f>O255*H255</f>
        <v>0</v>
      </c>
      <c r="Q255" s="201">
        <v>0.01553</v>
      </c>
      <c r="R255" s="201">
        <f>Q255*H255</f>
        <v>0.07765</v>
      </c>
      <c r="S255" s="201">
        <v>0</v>
      </c>
      <c r="T255" s="20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3" t="s">
        <v>266</v>
      </c>
      <c r="AT255" s="203" t="s">
        <v>413</v>
      </c>
      <c r="AU255" s="203" t="s">
        <v>86</v>
      </c>
      <c r="AY255" s="18" t="s">
        <v>147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8" t="s">
        <v>84</v>
      </c>
      <c r="BK255" s="204">
        <f>ROUND(I255*H255,2)</f>
        <v>0</v>
      </c>
      <c r="BL255" s="18" t="s">
        <v>155</v>
      </c>
      <c r="BM255" s="203" t="s">
        <v>421</v>
      </c>
    </row>
    <row r="256" spans="1:47" s="2" customFormat="1" ht="19.5">
      <c r="A256" s="35"/>
      <c r="B256" s="36"/>
      <c r="C256" s="37"/>
      <c r="D256" s="207" t="s">
        <v>417</v>
      </c>
      <c r="E256" s="37"/>
      <c r="F256" s="262" t="s">
        <v>418</v>
      </c>
      <c r="G256" s="37"/>
      <c r="H256" s="37"/>
      <c r="I256" s="263"/>
      <c r="J256" s="37"/>
      <c r="K256" s="37"/>
      <c r="L256" s="40"/>
      <c r="M256" s="264"/>
      <c r="N256" s="265"/>
      <c r="O256" s="72"/>
      <c r="P256" s="72"/>
      <c r="Q256" s="72"/>
      <c r="R256" s="72"/>
      <c r="S256" s="72"/>
      <c r="T256" s="73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417</v>
      </c>
      <c r="AU256" s="18" t="s">
        <v>86</v>
      </c>
    </row>
    <row r="257" spans="2:51" s="14" customFormat="1" ht="11.25">
      <c r="B257" s="216"/>
      <c r="C257" s="217"/>
      <c r="D257" s="207" t="s">
        <v>157</v>
      </c>
      <c r="E257" s="218" t="s">
        <v>1</v>
      </c>
      <c r="F257" s="219" t="s">
        <v>197</v>
      </c>
      <c r="G257" s="217"/>
      <c r="H257" s="220">
        <v>5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157</v>
      </c>
      <c r="AU257" s="226" t="s">
        <v>86</v>
      </c>
      <c r="AV257" s="14" t="s">
        <v>86</v>
      </c>
      <c r="AW257" s="14" t="s">
        <v>32</v>
      </c>
      <c r="AX257" s="14" t="s">
        <v>84</v>
      </c>
      <c r="AY257" s="226" t="s">
        <v>147</v>
      </c>
    </row>
    <row r="258" spans="2:63" s="12" customFormat="1" ht="22.9" customHeight="1">
      <c r="B258" s="176"/>
      <c r="C258" s="177"/>
      <c r="D258" s="178" t="s">
        <v>75</v>
      </c>
      <c r="E258" s="190" t="s">
        <v>148</v>
      </c>
      <c r="F258" s="190" t="s">
        <v>149</v>
      </c>
      <c r="G258" s="177"/>
      <c r="H258" s="177"/>
      <c r="I258" s="180"/>
      <c r="J258" s="191">
        <f>BK258</f>
        <v>0</v>
      </c>
      <c r="K258" s="177"/>
      <c r="L258" s="182"/>
      <c r="M258" s="183"/>
      <c r="N258" s="184"/>
      <c r="O258" s="184"/>
      <c r="P258" s="185">
        <f>SUM(P259:P271)</f>
        <v>0</v>
      </c>
      <c r="Q258" s="184"/>
      <c r="R258" s="185">
        <f>SUM(R259:R271)</f>
        <v>0.189669</v>
      </c>
      <c r="S258" s="184"/>
      <c r="T258" s="186">
        <f>SUM(T259:T271)</f>
        <v>0</v>
      </c>
      <c r="AR258" s="187" t="s">
        <v>84</v>
      </c>
      <c r="AT258" s="188" t="s">
        <v>75</v>
      </c>
      <c r="AU258" s="188" t="s">
        <v>84</v>
      </c>
      <c r="AY258" s="187" t="s">
        <v>147</v>
      </c>
      <c r="BK258" s="189">
        <f>SUM(BK259:BK271)</f>
        <v>0</v>
      </c>
    </row>
    <row r="259" spans="1:65" s="2" customFormat="1" ht="33" customHeight="1">
      <c r="A259" s="35"/>
      <c r="B259" s="36"/>
      <c r="C259" s="192" t="s">
        <v>295</v>
      </c>
      <c r="D259" s="192" t="s">
        <v>150</v>
      </c>
      <c r="E259" s="193" t="s">
        <v>422</v>
      </c>
      <c r="F259" s="194" t="s">
        <v>423</v>
      </c>
      <c r="G259" s="195" t="s">
        <v>153</v>
      </c>
      <c r="H259" s="196">
        <v>1115.7</v>
      </c>
      <c r="I259" s="197"/>
      <c r="J259" s="198">
        <f>ROUND(I259*H259,2)</f>
        <v>0</v>
      </c>
      <c r="K259" s="194" t="s">
        <v>154</v>
      </c>
      <c r="L259" s="40"/>
      <c r="M259" s="199" t="s">
        <v>1</v>
      </c>
      <c r="N259" s="200" t="s">
        <v>41</v>
      </c>
      <c r="O259" s="72"/>
      <c r="P259" s="201">
        <f>O259*H259</f>
        <v>0</v>
      </c>
      <c r="Q259" s="201">
        <v>0.00013</v>
      </c>
      <c r="R259" s="201">
        <f>Q259*H259</f>
        <v>0.145041</v>
      </c>
      <c r="S259" s="201">
        <v>0</v>
      </c>
      <c r="T259" s="20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155</v>
      </c>
      <c r="AT259" s="203" t="s">
        <v>150</v>
      </c>
      <c r="AU259" s="203" t="s">
        <v>86</v>
      </c>
      <c r="AY259" s="18" t="s">
        <v>147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8" t="s">
        <v>84</v>
      </c>
      <c r="BK259" s="204">
        <f>ROUND(I259*H259,2)</f>
        <v>0</v>
      </c>
      <c r="BL259" s="18" t="s">
        <v>155</v>
      </c>
      <c r="BM259" s="203" t="s">
        <v>424</v>
      </c>
    </row>
    <row r="260" spans="2:51" s="13" customFormat="1" ht="11.25">
      <c r="B260" s="205"/>
      <c r="C260" s="206"/>
      <c r="D260" s="207" t="s">
        <v>157</v>
      </c>
      <c r="E260" s="208" t="s">
        <v>1</v>
      </c>
      <c r="F260" s="209" t="s">
        <v>372</v>
      </c>
      <c r="G260" s="206"/>
      <c r="H260" s="208" t="s">
        <v>1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157</v>
      </c>
      <c r="AU260" s="215" t="s">
        <v>86</v>
      </c>
      <c r="AV260" s="13" t="s">
        <v>84</v>
      </c>
      <c r="AW260" s="13" t="s">
        <v>32</v>
      </c>
      <c r="AX260" s="13" t="s">
        <v>76</v>
      </c>
      <c r="AY260" s="215" t="s">
        <v>147</v>
      </c>
    </row>
    <row r="261" spans="2:51" s="13" customFormat="1" ht="11.25">
      <c r="B261" s="205"/>
      <c r="C261" s="206"/>
      <c r="D261" s="207" t="s">
        <v>157</v>
      </c>
      <c r="E261" s="208" t="s">
        <v>1</v>
      </c>
      <c r="F261" s="209" t="s">
        <v>214</v>
      </c>
      <c r="G261" s="206"/>
      <c r="H261" s="208" t="s">
        <v>1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157</v>
      </c>
      <c r="AU261" s="215" t="s">
        <v>86</v>
      </c>
      <c r="AV261" s="13" t="s">
        <v>84</v>
      </c>
      <c r="AW261" s="13" t="s">
        <v>32</v>
      </c>
      <c r="AX261" s="13" t="s">
        <v>76</v>
      </c>
      <c r="AY261" s="215" t="s">
        <v>147</v>
      </c>
    </row>
    <row r="262" spans="2:51" s="14" customFormat="1" ht="11.25">
      <c r="B262" s="216"/>
      <c r="C262" s="217"/>
      <c r="D262" s="207" t="s">
        <v>157</v>
      </c>
      <c r="E262" s="218" t="s">
        <v>1</v>
      </c>
      <c r="F262" s="219" t="s">
        <v>373</v>
      </c>
      <c r="G262" s="217"/>
      <c r="H262" s="220">
        <v>276.48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157</v>
      </c>
      <c r="AU262" s="226" t="s">
        <v>86</v>
      </c>
      <c r="AV262" s="14" t="s">
        <v>86</v>
      </c>
      <c r="AW262" s="14" t="s">
        <v>32</v>
      </c>
      <c r="AX262" s="14" t="s">
        <v>76</v>
      </c>
      <c r="AY262" s="226" t="s">
        <v>147</v>
      </c>
    </row>
    <row r="263" spans="2:51" s="13" customFormat="1" ht="11.25">
      <c r="B263" s="205"/>
      <c r="C263" s="206"/>
      <c r="D263" s="207" t="s">
        <v>157</v>
      </c>
      <c r="E263" s="208" t="s">
        <v>1</v>
      </c>
      <c r="F263" s="209" t="s">
        <v>175</v>
      </c>
      <c r="G263" s="206"/>
      <c r="H263" s="208" t="s">
        <v>1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157</v>
      </c>
      <c r="AU263" s="215" t="s">
        <v>86</v>
      </c>
      <c r="AV263" s="13" t="s">
        <v>84</v>
      </c>
      <c r="AW263" s="13" t="s">
        <v>32</v>
      </c>
      <c r="AX263" s="13" t="s">
        <v>76</v>
      </c>
      <c r="AY263" s="215" t="s">
        <v>147</v>
      </c>
    </row>
    <row r="264" spans="2:51" s="14" customFormat="1" ht="11.25">
      <c r="B264" s="216"/>
      <c r="C264" s="217"/>
      <c r="D264" s="207" t="s">
        <v>157</v>
      </c>
      <c r="E264" s="218" t="s">
        <v>1</v>
      </c>
      <c r="F264" s="219" t="s">
        <v>374</v>
      </c>
      <c r="G264" s="217"/>
      <c r="H264" s="220">
        <v>404.58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157</v>
      </c>
      <c r="AU264" s="226" t="s">
        <v>86</v>
      </c>
      <c r="AV264" s="14" t="s">
        <v>86</v>
      </c>
      <c r="AW264" s="14" t="s">
        <v>32</v>
      </c>
      <c r="AX264" s="14" t="s">
        <v>76</v>
      </c>
      <c r="AY264" s="226" t="s">
        <v>147</v>
      </c>
    </row>
    <row r="265" spans="2:51" s="13" customFormat="1" ht="11.25">
      <c r="B265" s="205"/>
      <c r="C265" s="206"/>
      <c r="D265" s="207" t="s">
        <v>157</v>
      </c>
      <c r="E265" s="208" t="s">
        <v>1</v>
      </c>
      <c r="F265" s="209" t="s">
        <v>185</v>
      </c>
      <c r="G265" s="206"/>
      <c r="H265" s="208" t="s">
        <v>1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157</v>
      </c>
      <c r="AU265" s="215" t="s">
        <v>86</v>
      </c>
      <c r="AV265" s="13" t="s">
        <v>84</v>
      </c>
      <c r="AW265" s="13" t="s">
        <v>32</v>
      </c>
      <c r="AX265" s="13" t="s">
        <v>76</v>
      </c>
      <c r="AY265" s="215" t="s">
        <v>147</v>
      </c>
    </row>
    <row r="266" spans="2:51" s="14" customFormat="1" ht="11.25">
      <c r="B266" s="216"/>
      <c r="C266" s="217"/>
      <c r="D266" s="207" t="s">
        <v>157</v>
      </c>
      <c r="E266" s="218" t="s">
        <v>1</v>
      </c>
      <c r="F266" s="219" t="s">
        <v>375</v>
      </c>
      <c r="G266" s="217"/>
      <c r="H266" s="220">
        <v>409.64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157</v>
      </c>
      <c r="AU266" s="226" t="s">
        <v>86</v>
      </c>
      <c r="AV266" s="14" t="s">
        <v>86</v>
      </c>
      <c r="AW266" s="14" t="s">
        <v>32</v>
      </c>
      <c r="AX266" s="14" t="s">
        <v>76</v>
      </c>
      <c r="AY266" s="226" t="s">
        <v>147</v>
      </c>
    </row>
    <row r="267" spans="2:51" s="13" customFormat="1" ht="11.25">
      <c r="B267" s="205"/>
      <c r="C267" s="206"/>
      <c r="D267" s="207" t="s">
        <v>157</v>
      </c>
      <c r="E267" s="208" t="s">
        <v>1</v>
      </c>
      <c r="F267" s="209" t="s">
        <v>376</v>
      </c>
      <c r="G267" s="206"/>
      <c r="H267" s="208" t="s">
        <v>1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157</v>
      </c>
      <c r="AU267" s="215" t="s">
        <v>86</v>
      </c>
      <c r="AV267" s="13" t="s">
        <v>84</v>
      </c>
      <c r="AW267" s="13" t="s">
        <v>32</v>
      </c>
      <c r="AX267" s="13" t="s">
        <v>76</v>
      </c>
      <c r="AY267" s="215" t="s">
        <v>147</v>
      </c>
    </row>
    <row r="268" spans="2:51" s="14" customFormat="1" ht="11.25">
      <c r="B268" s="216"/>
      <c r="C268" s="217"/>
      <c r="D268" s="207" t="s">
        <v>157</v>
      </c>
      <c r="E268" s="218" t="s">
        <v>1</v>
      </c>
      <c r="F268" s="219" t="s">
        <v>377</v>
      </c>
      <c r="G268" s="217"/>
      <c r="H268" s="220">
        <v>25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157</v>
      </c>
      <c r="AU268" s="226" t="s">
        <v>86</v>
      </c>
      <c r="AV268" s="14" t="s">
        <v>86</v>
      </c>
      <c r="AW268" s="14" t="s">
        <v>32</v>
      </c>
      <c r="AX268" s="14" t="s">
        <v>76</v>
      </c>
      <c r="AY268" s="226" t="s">
        <v>147</v>
      </c>
    </row>
    <row r="269" spans="2:51" s="15" customFormat="1" ht="11.25">
      <c r="B269" s="227"/>
      <c r="C269" s="228"/>
      <c r="D269" s="207" t="s">
        <v>157</v>
      </c>
      <c r="E269" s="229" t="s">
        <v>1</v>
      </c>
      <c r="F269" s="230" t="s">
        <v>169</v>
      </c>
      <c r="G269" s="228"/>
      <c r="H269" s="231">
        <v>1115.6999999999998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157</v>
      </c>
      <c r="AU269" s="237" t="s">
        <v>86</v>
      </c>
      <c r="AV269" s="15" t="s">
        <v>155</v>
      </c>
      <c r="AW269" s="15" t="s">
        <v>32</v>
      </c>
      <c r="AX269" s="15" t="s">
        <v>84</v>
      </c>
      <c r="AY269" s="237" t="s">
        <v>147</v>
      </c>
    </row>
    <row r="270" spans="1:65" s="2" customFormat="1" ht="24.2" customHeight="1">
      <c r="A270" s="35"/>
      <c r="B270" s="36"/>
      <c r="C270" s="192" t="s">
        <v>319</v>
      </c>
      <c r="D270" s="192" t="s">
        <v>150</v>
      </c>
      <c r="E270" s="193" t="s">
        <v>425</v>
      </c>
      <c r="F270" s="194" t="s">
        <v>426</v>
      </c>
      <c r="G270" s="195" t="s">
        <v>153</v>
      </c>
      <c r="H270" s="196">
        <v>1115.7</v>
      </c>
      <c r="I270" s="197"/>
      <c r="J270" s="198">
        <f>ROUND(I270*H270,2)</f>
        <v>0</v>
      </c>
      <c r="K270" s="194" t="s">
        <v>154</v>
      </c>
      <c r="L270" s="40"/>
      <c r="M270" s="199" t="s">
        <v>1</v>
      </c>
      <c r="N270" s="200" t="s">
        <v>41</v>
      </c>
      <c r="O270" s="72"/>
      <c r="P270" s="201">
        <f>O270*H270</f>
        <v>0</v>
      </c>
      <c r="Q270" s="201">
        <v>4E-05</v>
      </c>
      <c r="R270" s="201">
        <f>Q270*H270</f>
        <v>0.04462800000000001</v>
      </c>
      <c r="S270" s="201">
        <v>0</v>
      </c>
      <c r="T270" s="20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3" t="s">
        <v>155</v>
      </c>
      <c r="AT270" s="203" t="s">
        <v>150</v>
      </c>
      <c r="AU270" s="203" t="s">
        <v>86</v>
      </c>
      <c r="AY270" s="18" t="s">
        <v>147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8" t="s">
        <v>84</v>
      </c>
      <c r="BK270" s="204">
        <f>ROUND(I270*H270,2)</f>
        <v>0</v>
      </c>
      <c r="BL270" s="18" t="s">
        <v>155</v>
      </c>
      <c r="BM270" s="203" t="s">
        <v>427</v>
      </c>
    </row>
    <row r="271" spans="2:51" s="14" customFormat="1" ht="11.25">
      <c r="B271" s="216"/>
      <c r="C271" s="217"/>
      <c r="D271" s="207" t="s">
        <v>157</v>
      </c>
      <c r="E271" s="218" t="s">
        <v>1</v>
      </c>
      <c r="F271" s="219" t="s">
        <v>428</v>
      </c>
      <c r="G271" s="217"/>
      <c r="H271" s="220">
        <v>1115.7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157</v>
      </c>
      <c r="AU271" s="226" t="s">
        <v>86</v>
      </c>
      <c r="AV271" s="14" t="s">
        <v>86</v>
      </c>
      <c r="AW271" s="14" t="s">
        <v>32</v>
      </c>
      <c r="AX271" s="14" t="s">
        <v>84</v>
      </c>
      <c r="AY271" s="226" t="s">
        <v>147</v>
      </c>
    </row>
    <row r="272" spans="2:63" s="12" customFormat="1" ht="22.9" customHeight="1">
      <c r="B272" s="176"/>
      <c r="C272" s="177"/>
      <c r="D272" s="178" t="s">
        <v>75</v>
      </c>
      <c r="E272" s="190" t="s">
        <v>429</v>
      </c>
      <c r="F272" s="190" t="s">
        <v>430</v>
      </c>
      <c r="G272" s="177"/>
      <c r="H272" s="177"/>
      <c r="I272" s="180"/>
      <c r="J272" s="191">
        <f>BK272</f>
        <v>0</v>
      </c>
      <c r="K272" s="177"/>
      <c r="L272" s="182"/>
      <c r="M272" s="183"/>
      <c r="N272" s="184"/>
      <c r="O272" s="184"/>
      <c r="P272" s="185">
        <f>P273</f>
        <v>0</v>
      </c>
      <c r="Q272" s="184"/>
      <c r="R272" s="185">
        <f>R273</f>
        <v>0</v>
      </c>
      <c r="S272" s="184"/>
      <c r="T272" s="186">
        <f>T273</f>
        <v>0</v>
      </c>
      <c r="AR272" s="187" t="s">
        <v>84</v>
      </c>
      <c r="AT272" s="188" t="s">
        <v>75</v>
      </c>
      <c r="AU272" s="188" t="s">
        <v>84</v>
      </c>
      <c r="AY272" s="187" t="s">
        <v>147</v>
      </c>
      <c r="BK272" s="189">
        <f>BK273</f>
        <v>0</v>
      </c>
    </row>
    <row r="273" spans="1:65" s="2" customFormat="1" ht="24.2" customHeight="1">
      <c r="A273" s="35"/>
      <c r="B273" s="36"/>
      <c r="C273" s="192" t="s">
        <v>431</v>
      </c>
      <c r="D273" s="192" t="s">
        <v>150</v>
      </c>
      <c r="E273" s="193" t="s">
        <v>432</v>
      </c>
      <c r="F273" s="194" t="s">
        <v>433</v>
      </c>
      <c r="G273" s="195" t="s">
        <v>264</v>
      </c>
      <c r="H273" s="196">
        <v>53.354</v>
      </c>
      <c r="I273" s="197"/>
      <c r="J273" s="198">
        <f>ROUND(I273*H273,2)</f>
        <v>0</v>
      </c>
      <c r="K273" s="194" t="s">
        <v>154</v>
      </c>
      <c r="L273" s="40"/>
      <c r="M273" s="199" t="s">
        <v>1</v>
      </c>
      <c r="N273" s="200" t="s">
        <v>41</v>
      </c>
      <c r="O273" s="72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3" t="s">
        <v>155</v>
      </c>
      <c r="AT273" s="203" t="s">
        <v>150</v>
      </c>
      <c r="AU273" s="203" t="s">
        <v>86</v>
      </c>
      <c r="AY273" s="18" t="s">
        <v>147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18" t="s">
        <v>84</v>
      </c>
      <c r="BK273" s="204">
        <f>ROUND(I273*H273,2)</f>
        <v>0</v>
      </c>
      <c r="BL273" s="18" t="s">
        <v>155</v>
      </c>
      <c r="BM273" s="203" t="s">
        <v>434</v>
      </c>
    </row>
    <row r="274" spans="2:63" s="12" customFormat="1" ht="25.9" customHeight="1">
      <c r="B274" s="176"/>
      <c r="C274" s="177"/>
      <c r="D274" s="178" t="s">
        <v>75</v>
      </c>
      <c r="E274" s="179" t="s">
        <v>288</v>
      </c>
      <c r="F274" s="179" t="s">
        <v>289</v>
      </c>
      <c r="G274" s="177"/>
      <c r="H274" s="177"/>
      <c r="I274" s="180"/>
      <c r="J274" s="181">
        <f>BK274</f>
        <v>0</v>
      </c>
      <c r="K274" s="177"/>
      <c r="L274" s="182"/>
      <c r="M274" s="183"/>
      <c r="N274" s="184"/>
      <c r="O274" s="184"/>
      <c r="P274" s="185">
        <f>P275+P293+P331+P340+P366+P391+P453</f>
        <v>0</v>
      </c>
      <c r="Q274" s="184"/>
      <c r="R274" s="185">
        <f>R275+R293+R331+R340+R366+R391+R453</f>
        <v>16.456353080000003</v>
      </c>
      <c r="S274" s="184"/>
      <c r="T274" s="186">
        <f>T275+T293+T331+T340+T366+T391+T453</f>
        <v>0.83332712</v>
      </c>
      <c r="AR274" s="187" t="s">
        <v>86</v>
      </c>
      <c r="AT274" s="188" t="s">
        <v>75</v>
      </c>
      <c r="AU274" s="188" t="s">
        <v>76</v>
      </c>
      <c r="AY274" s="187" t="s">
        <v>147</v>
      </c>
      <c r="BK274" s="189">
        <f>BK275+BK293+BK331+BK340+BK366+BK391+BK453</f>
        <v>0</v>
      </c>
    </row>
    <row r="275" spans="2:63" s="12" customFormat="1" ht="22.9" customHeight="1">
      <c r="B275" s="176"/>
      <c r="C275" s="177"/>
      <c r="D275" s="178" t="s">
        <v>75</v>
      </c>
      <c r="E275" s="190" t="s">
        <v>290</v>
      </c>
      <c r="F275" s="190" t="s">
        <v>291</v>
      </c>
      <c r="G275" s="177"/>
      <c r="H275" s="177"/>
      <c r="I275" s="180"/>
      <c r="J275" s="191">
        <f>BK275</f>
        <v>0</v>
      </c>
      <c r="K275" s="177"/>
      <c r="L275" s="182"/>
      <c r="M275" s="183"/>
      <c r="N275" s="184"/>
      <c r="O275" s="184"/>
      <c r="P275" s="185">
        <f>SUM(P276:P292)</f>
        <v>0</v>
      </c>
      <c r="Q275" s="184"/>
      <c r="R275" s="185">
        <f>SUM(R276:R292)</f>
        <v>1.3970288200000003</v>
      </c>
      <c r="S275" s="184"/>
      <c r="T275" s="186">
        <f>SUM(T276:T292)</f>
        <v>0</v>
      </c>
      <c r="AR275" s="187" t="s">
        <v>86</v>
      </c>
      <c r="AT275" s="188" t="s">
        <v>75</v>
      </c>
      <c r="AU275" s="188" t="s">
        <v>84</v>
      </c>
      <c r="AY275" s="187" t="s">
        <v>147</v>
      </c>
      <c r="BK275" s="189">
        <f>SUM(BK276:BK292)</f>
        <v>0</v>
      </c>
    </row>
    <row r="276" spans="1:65" s="2" customFormat="1" ht="24.2" customHeight="1">
      <c r="A276" s="35"/>
      <c r="B276" s="36"/>
      <c r="C276" s="192" t="s">
        <v>435</v>
      </c>
      <c r="D276" s="192" t="s">
        <v>150</v>
      </c>
      <c r="E276" s="193" t="s">
        <v>436</v>
      </c>
      <c r="F276" s="194" t="s">
        <v>437</v>
      </c>
      <c r="G276" s="195" t="s">
        <v>153</v>
      </c>
      <c r="H276" s="196">
        <v>260.63</v>
      </c>
      <c r="I276" s="197"/>
      <c r="J276" s="198">
        <f>ROUND(I276*H276,2)</f>
        <v>0</v>
      </c>
      <c r="K276" s="194" t="s">
        <v>154</v>
      </c>
      <c r="L276" s="40"/>
      <c r="M276" s="199" t="s">
        <v>1</v>
      </c>
      <c r="N276" s="200" t="s">
        <v>41</v>
      </c>
      <c r="O276" s="72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295</v>
      </c>
      <c r="AT276" s="203" t="s">
        <v>150</v>
      </c>
      <c r="AU276" s="203" t="s">
        <v>86</v>
      </c>
      <c r="AY276" s="18" t="s">
        <v>147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8" t="s">
        <v>84</v>
      </c>
      <c r="BK276" s="204">
        <f>ROUND(I276*H276,2)</f>
        <v>0</v>
      </c>
      <c r="BL276" s="18" t="s">
        <v>295</v>
      </c>
      <c r="BM276" s="203" t="s">
        <v>438</v>
      </c>
    </row>
    <row r="277" spans="2:51" s="13" customFormat="1" ht="11.25">
      <c r="B277" s="205"/>
      <c r="C277" s="206"/>
      <c r="D277" s="207" t="s">
        <v>157</v>
      </c>
      <c r="E277" s="208" t="s">
        <v>1</v>
      </c>
      <c r="F277" s="209" t="s">
        <v>399</v>
      </c>
      <c r="G277" s="206"/>
      <c r="H277" s="208" t="s">
        <v>1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157</v>
      </c>
      <c r="AU277" s="215" t="s">
        <v>86</v>
      </c>
      <c r="AV277" s="13" t="s">
        <v>84</v>
      </c>
      <c r="AW277" s="13" t="s">
        <v>32</v>
      </c>
      <c r="AX277" s="13" t="s">
        <v>76</v>
      </c>
      <c r="AY277" s="215" t="s">
        <v>147</v>
      </c>
    </row>
    <row r="278" spans="2:51" s="13" customFormat="1" ht="11.25">
      <c r="B278" s="205"/>
      <c r="C278" s="206"/>
      <c r="D278" s="207" t="s">
        <v>157</v>
      </c>
      <c r="E278" s="208" t="s">
        <v>1</v>
      </c>
      <c r="F278" s="209" t="s">
        <v>400</v>
      </c>
      <c r="G278" s="206"/>
      <c r="H278" s="208" t="s">
        <v>1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157</v>
      </c>
      <c r="AU278" s="215" t="s">
        <v>86</v>
      </c>
      <c r="AV278" s="13" t="s">
        <v>84</v>
      </c>
      <c r="AW278" s="13" t="s">
        <v>32</v>
      </c>
      <c r="AX278" s="13" t="s">
        <v>76</v>
      </c>
      <c r="AY278" s="215" t="s">
        <v>147</v>
      </c>
    </row>
    <row r="279" spans="2:51" s="13" customFormat="1" ht="11.25">
      <c r="B279" s="205"/>
      <c r="C279" s="206"/>
      <c r="D279" s="207" t="s">
        <v>157</v>
      </c>
      <c r="E279" s="208" t="s">
        <v>1</v>
      </c>
      <c r="F279" s="209" t="s">
        <v>175</v>
      </c>
      <c r="G279" s="206"/>
      <c r="H279" s="208" t="s">
        <v>1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157</v>
      </c>
      <c r="AU279" s="215" t="s">
        <v>86</v>
      </c>
      <c r="AV279" s="13" t="s">
        <v>84</v>
      </c>
      <c r="AW279" s="13" t="s">
        <v>32</v>
      </c>
      <c r="AX279" s="13" t="s">
        <v>76</v>
      </c>
      <c r="AY279" s="215" t="s">
        <v>147</v>
      </c>
    </row>
    <row r="280" spans="2:51" s="14" customFormat="1" ht="11.25">
      <c r="B280" s="216"/>
      <c r="C280" s="217"/>
      <c r="D280" s="207" t="s">
        <v>157</v>
      </c>
      <c r="E280" s="218" t="s">
        <v>1</v>
      </c>
      <c r="F280" s="219" t="s">
        <v>401</v>
      </c>
      <c r="G280" s="217"/>
      <c r="H280" s="220">
        <v>182.57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157</v>
      </c>
      <c r="AU280" s="226" t="s">
        <v>86</v>
      </c>
      <c r="AV280" s="14" t="s">
        <v>86</v>
      </c>
      <c r="AW280" s="14" t="s">
        <v>32</v>
      </c>
      <c r="AX280" s="14" t="s">
        <v>76</v>
      </c>
      <c r="AY280" s="226" t="s">
        <v>147</v>
      </c>
    </row>
    <row r="281" spans="2:51" s="13" customFormat="1" ht="11.25">
      <c r="B281" s="205"/>
      <c r="C281" s="206"/>
      <c r="D281" s="207" t="s">
        <v>157</v>
      </c>
      <c r="E281" s="208" t="s">
        <v>1</v>
      </c>
      <c r="F281" s="209" t="s">
        <v>185</v>
      </c>
      <c r="G281" s="206"/>
      <c r="H281" s="208" t="s">
        <v>1</v>
      </c>
      <c r="I281" s="210"/>
      <c r="J281" s="206"/>
      <c r="K281" s="206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157</v>
      </c>
      <c r="AU281" s="215" t="s">
        <v>86</v>
      </c>
      <c r="AV281" s="13" t="s">
        <v>84</v>
      </c>
      <c r="AW281" s="13" t="s">
        <v>32</v>
      </c>
      <c r="AX281" s="13" t="s">
        <v>76</v>
      </c>
      <c r="AY281" s="215" t="s">
        <v>147</v>
      </c>
    </row>
    <row r="282" spans="2:51" s="14" customFormat="1" ht="11.25">
      <c r="B282" s="216"/>
      <c r="C282" s="217"/>
      <c r="D282" s="207" t="s">
        <v>157</v>
      </c>
      <c r="E282" s="218" t="s">
        <v>1</v>
      </c>
      <c r="F282" s="219" t="s">
        <v>402</v>
      </c>
      <c r="G282" s="217"/>
      <c r="H282" s="220">
        <v>78.06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157</v>
      </c>
      <c r="AU282" s="226" t="s">
        <v>86</v>
      </c>
      <c r="AV282" s="14" t="s">
        <v>86</v>
      </c>
      <c r="AW282" s="14" t="s">
        <v>32</v>
      </c>
      <c r="AX282" s="14" t="s">
        <v>76</v>
      </c>
      <c r="AY282" s="226" t="s">
        <v>147</v>
      </c>
    </row>
    <row r="283" spans="2:51" s="15" customFormat="1" ht="11.25">
      <c r="B283" s="227"/>
      <c r="C283" s="228"/>
      <c r="D283" s="207" t="s">
        <v>157</v>
      </c>
      <c r="E283" s="229" t="s">
        <v>1</v>
      </c>
      <c r="F283" s="230" t="s">
        <v>169</v>
      </c>
      <c r="G283" s="228"/>
      <c r="H283" s="231">
        <v>260.63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157</v>
      </c>
      <c r="AU283" s="237" t="s">
        <v>86</v>
      </c>
      <c r="AV283" s="15" t="s">
        <v>155</v>
      </c>
      <c r="AW283" s="15" t="s">
        <v>32</v>
      </c>
      <c r="AX283" s="15" t="s">
        <v>84</v>
      </c>
      <c r="AY283" s="237" t="s">
        <v>147</v>
      </c>
    </row>
    <row r="284" spans="1:65" s="2" customFormat="1" ht="33" customHeight="1">
      <c r="A284" s="35"/>
      <c r="B284" s="36"/>
      <c r="C284" s="252" t="s">
        <v>439</v>
      </c>
      <c r="D284" s="252" t="s">
        <v>413</v>
      </c>
      <c r="E284" s="253" t="s">
        <v>440</v>
      </c>
      <c r="F284" s="254" t="s">
        <v>441</v>
      </c>
      <c r="G284" s="255" t="s">
        <v>153</v>
      </c>
      <c r="H284" s="256">
        <v>286.693</v>
      </c>
      <c r="I284" s="257"/>
      <c r="J284" s="258">
        <f>ROUND(I284*H284,2)</f>
        <v>0</v>
      </c>
      <c r="K284" s="254" t="s">
        <v>154</v>
      </c>
      <c r="L284" s="259"/>
      <c r="M284" s="260" t="s">
        <v>1</v>
      </c>
      <c r="N284" s="261" t="s">
        <v>41</v>
      </c>
      <c r="O284" s="72"/>
      <c r="P284" s="201">
        <f>O284*H284</f>
        <v>0</v>
      </c>
      <c r="Q284" s="201">
        <v>0.00444</v>
      </c>
      <c r="R284" s="201">
        <f>Q284*H284</f>
        <v>1.2729169200000001</v>
      </c>
      <c r="S284" s="201">
        <v>0</v>
      </c>
      <c r="T284" s="20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3" t="s">
        <v>442</v>
      </c>
      <c r="AT284" s="203" t="s">
        <v>413</v>
      </c>
      <c r="AU284" s="203" t="s">
        <v>86</v>
      </c>
      <c r="AY284" s="18" t="s">
        <v>147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8" t="s">
        <v>84</v>
      </c>
      <c r="BK284" s="204">
        <f>ROUND(I284*H284,2)</f>
        <v>0</v>
      </c>
      <c r="BL284" s="18" t="s">
        <v>295</v>
      </c>
      <c r="BM284" s="203" t="s">
        <v>443</v>
      </c>
    </row>
    <row r="285" spans="2:51" s="14" customFormat="1" ht="11.25">
      <c r="B285" s="216"/>
      <c r="C285" s="217"/>
      <c r="D285" s="207" t="s">
        <v>157</v>
      </c>
      <c r="E285" s="218" t="s">
        <v>1</v>
      </c>
      <c r="F285" s="219" t="s">
        <v>444</v>
      </c>
      <c r="G285" s="217"/>
      <c r="H285" s="220">
        <v>260.63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157</v>
      </c>
      <c r="AU285" s="226" t="s">
        <v>86</v>
      </c>
      <c r="AV285" s="14" t="s">
        <v>86</v>
      </c>
      <c r="AW285" s="14" t="s">
        <v>32</v>
      </c>
      <c r="AX285" s="14" t="s">
        <v>84</v>
      </c>
      <c r="AY285" s="226" t="s">
        <v>147</v>
      </c>
    </row>
    <row r="286" spans="2:51" s="14" customFormat="1" ht="11.25">
      <c r="B286" s="216"/>
      <c r="C286" s="217"/>
      <c r="D286" s="207" t="s">
        <v>157</v>
      </c>
      <c r="E286" s="217"/>
      <c r="F286" s="219" t="s">
        <v>445</v>
      </c>
      <c r="G286" s="217"/>
      <c r="H286" s="220">
        <v>286.693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157</v>
      </c>
      <c r="AU286" s="226" t="s">
        <v>86</v>
      </c>
      <c r="AV286" s="14" t="s">
        <v>86</v>
      </c>
      <c r="AW286" s="14" t="s">
        <v>4</v>
      </c>
      <c r="AX286" s="14" t="s">
        <v>84</v>
      </c>
      <c r="AY286" s="226" t="s">
        <v>147</v>
      </c>
    </row>
    <row r="287" spans="1:65" s="2" customFormat="1" ht="24.2" customHeight="1">
      <c r="A287" s="35"/>
      <c r="B287" s="36"/>
      <c r="C287" s="192" t="s">
        <v>7</v>
      </c>
      <c r="D287" s="192" t="s">
        <v>150</v>
      </c>
      <c r="E287" s="193" t="s">
        <v>446</v>
      </c>
      <c r="F287" s="194" t="s">
        <v>447</v>
      </c>
      <c r="G287" s="195" t="s">
        <v>153</v>
      </c>
      <c r="H287" s="196">
        <v>260.63</v>
      </c>
      <c r="I287" s="197"/>
      <c r="J287" s="198">
        <f>ROUND(I287*H287,2)</f>
        <v>0</v>
      </c>
      <c r="K287" s="194" t="s">
        <v>154</v>
      </c>
      <c r="L287" s="40"/>
      <c r="M287" s="199" t="s">
        <v>1</v>
      </c>
      <c r="N287" s="200" t="s">
        <v>41</v>
      </c>
      <c r="O287" s="72"/>
      <c r="P287" s="201">
        <f>O287*H287</f>
        <v>0</v>
      </c>
      <c r="Q287" s="201">
        <v>1E-05</v>
      </c>
      <c r="R287" s="201">
        <f>Q287*H287</f>
        <v>0.0026063</v>
      </c>
      <c r="S287" s="201">
        <v>0</v>
      </c>
      <c r="T287" s="20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3" t="s">
        <v>295</v>
      </c>
      <c r="AT287" s="203" t="s">
        <v>150</v>
      </c>
      <c r="AU287" s="203" t="s">
        <v>86</v>
      </c>
      <c r="AY287" s="18" t="s">
        <v>147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8" t="s">
        <v>84</v>
      </c>
      <c r="BK287" s="204">
        <f>ROUND(I287*H287,2)</f>
        <v>0</v>
      </c>
      <c r="BL287" s="18" t="s">
        <v>295</v>
      </c>
      <c r="BM287" s="203" t="s">
        <v>448</v>
      </c>
    </row>
    <row r="288" spans="2:51" s="14" customFormat="1" ht="11.25">
      <c r="B288" s="216"/>
      <c r="C288" s="217"/>
      <c r="D288" s="207" t="s">
        <v>157</v>
      </c>
      <c r="E288" s="218" t="s">
        <v>1</v>
      </c>
      <c r="F288" s="219" t="s">
        <v>444</v>
      </c>
      <c r="G288" s="217"/>
      <c r="H288" s="220">
        <v>260.63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157</v>
      </c>
      <c r="AU288" s="226" t="s">
        <v>86</v>
      </c>
      <c r="AV288" s="14" t="s">
        <v>86</v>
      </c>
      <c r="AW288" s="14" t="s">
        <v>32</v>
      </c>
      <c r="AX288" s="14" t="s">
        <v>84</v>
      </c>
      <c r="AY288" s="226" t="s">
        <v>147</v>
      </c>
    </row>
    <row r="289" spans="1:65" s="2" customFormat="1" ht="16.5" customHeight="1">
      <c r="A289" s="35"/>
      <c r="B289" s="36"/>
      <c r="C289" s="252" t="s">
        <v>449</v>
      </c>
      <c r="D289" s="252" t="s">
        <v>413</v>
      </c>
      <c r="E289" s="253" t="s">
        <v>450</v>
      </c>
      <c r="F289" s="254" t="s">
        <v>451</v>
      </c>
      <c r="G289" s="255" t="s">
        <v>153</v>
      </c>
      <c r="H289" s="256">
        <v>303.764</v>
      </c>
      <c r="I289" s="257"/>
      <c r="J289" s="258">
        <f>ROUND(I289*H289,2)</f>
        <v>0</v>
      </c>
      <c r="K289" s="254" t="s">
        <v>154</v>
      </c>
      <c r="L289" s="259"/>
      <c r="M289" s="260" t="s">
        <v>1</v>
      </c>
      <c r="N289" s="261" t="s">
        <v>41</v>
      </c>
      <c r="O289" s="72"/>
      <c r="P289" s="201">
        <f>O289*H289</f>
        <v>0</v>
      </c>
      <c r="Q289" s="201">
        <v>0.0004</v>
      </c>
      <c r="R289" s="201">
        <f>Q289*H289</f>
        <v>0.1215056</v>
      </c>
      <c r="S289" s="201">
        <v>0</v>
      </c>
      <c r="T289" s="20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3" t="s">
        <v>442</v>
      </c>
      <c r="AT289" s="203" t="s">
        <v>413</v>
      </c>
      <c r="AU289" s="203" t="s">
        <v>86</v>
      </c>
      <c r="AY289" s="18" t="s">
        <v>147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8" t="s">
        <v>84</v>
      </c>
      <c r="BK289" s="204">
        <f>ROUND(I289*H289,2)</f>
        <v>0</v>
      </c>
      <c r="BL289" s="18" t="s">
        <v>295</v>
      </c>
      <c r="BM289" s="203" t="s">
        <v>452</v>
      </c>
    </row>
    <row r="290" spans="2:51" s="14" customFormat="1" ht="11.25">
      <c r="B290" s="216"/>
      <c r="C290" s="217"/>
      <c r="D290" s="207" t="s">
        <v>157</v>
      </c>
      <c r="E290" s="218" t="s">
        <v>1</v>
      </c>
      <c r="F290" s="219" t="s">
        <v>444</v>
      </c>
      <c r="G290" s="217"/>
      <c r="H290" s="220">
        <v>260.63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157</v>
      </c>
      <c r="AU290" s="226" t="s">
        <v>86</v>
      </c>
      <c r="AV290" s="14" t="s">
        <v>86</v>
      </c>
      <c r="AW290" s="14" t="s">
        <v>32</v>
      </c>
      <c r="AX290" s="14" t="s">
        <v>84</v>
      </c>
      <c r="AY290" s="226" t="s">
        <v>147</v>
      </c>
    </row>
    <row r="291" spans="2:51" s="14" customFormat="1" ht="11.25">
      <c r="B291" s="216"/>
      <c r="C291" s="217"/>
      <c r="D291" s="207" t="s">
        <v>157</v>
      </c>
      <c r="E291" s="217"/>
      <c r="F291" s="219" t="s">
        <v>453</v>
      </c>
      <c r="G291" s="217"/>
      <c r="H291" s="220">
        <v>303.764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157</v>
      </c>
      <c r="AU291" s="226" t="s">
        <v>86</v>
      </c>
      <c r="AV291" s="14" t="s">
        <v>86</v>
      </c>
      <c r="AW291" s="14" t="s">
        <v>4</v>
      </c>
      <c r="AX291" s="14" t="s">
        <v>84</v>
      </c>
      <c r="AY291" s="226" t="s">
        <v>147</v>
      </c>
    </row>
    <row r="292" spans="1:65" s="2" customFormat="1" ht="24.2" customHeight="1">
      <c r="A292" s="35"/>
      <c r="B292" s="36"/>
      <c r="C292" s="192" t="s">
        <v>454</v>
      </c>
      <c r="D292" s="192" t="s">
        <v>150</v>
      </c>
      <c r="E292" s="193" t="s">
        <v>455</v>
      </c>
      <c r="F292" s="194" t="s">
        <v>456</v>
      </c>
      <c r="G292" s="195" t="s">
        <v>264</v>
      </c>
      <c r="H292" s="196">
        <v>1.397</v>
      </c>
      <c r="I292" s="197"/>
      <c r="J292" s="198">
        <f>ROUND(I292*H292,2)</f>
        <v>0</v>
      </c>
      <c r="K292" s="194" t="s">
        <v>154</v>
      </c>
      <c r="L292" s="40"/>
      <c r="M292" s="199" t="s">
        <v>1</v>
      </c>
      <c r="N292" s="200" t="s">
        <v>41</v>
      </c>
      <c r="O292" s="7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3" t="s">
        <v>295</v>
      </c>
      <c r="AT292" s="203" t="s">
        <v>150</v>
      </c>
      <c r="AU292" s="203" t="s">
        <v>86</v>
      </c>
      <c r="AY292" s="18" t="s">
        <v>147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8" t="s">
        <v>84</v>
      </c>
      <c r="BK292" s="204">
        <f>ROUND(I292*H292,2)</f>
        <v>0</v>
      </c>
      <c r="BL292" s="18" t="s">
        <v>295</v>
      </c>
      <c r="BM292" s="203" t="s">
        <v>457</v>
      </c>
    </row>
    <row r="293" spans="2:63" s="12" customFormat="1" ht="22.9" customHeight="1">
      <c r="B293" s="176"/>
      <c r="C293" s="177"/>
      <c r="D293" s="178" t="s">
        <v>75</v>
      </c>
      <c r="E293" s="190" t="s">
        <v>458</v>
      </c>
      <c r="F293" s="190" t="s">
        <v>459</v>
      </c>
      <c r="G293" s="177"/>
      <c r="H293" s="177"/>
      <c r="I293" s="180"/>
      <c r="J293" s="191">
        <f>BK293</f>
        <v>0</v>
      </c>
      <c r="K293" s="177"/>
      <c r="L293" s="182"/>
      <c r="M293" s="183"/>
      <c r="N293" s="184"/>
      <c r="O293" s="184"/>
      <c r="P293" s="185">
        <f>SUM(P294:P330)</f>
        <v>0</v>
      </c>
      <c r="Q293" s="184"/>
      <c r="R293" s="185">
        <f>SUM(R294:R330)</f>
        <v>6.32441925</v>
      </c>
      <c r="S293" s="184"/>
      <c r="T293" s="186">
        <f>SUM(T294:T330)</f>
        <v>0</v>
      </c>
      <c r="AR293" s="187" t="s">
        <v>86</v>
      </c>
      <c r="AT293" s="188" t="s">
        <v>75</v>
      </c>
      <c r="AU293" s="188" t="s">
        <v>84</v>
      </c>
      <c r="AY293" s="187" t="s">
        <v>147</v>
      </c>
      <c r="BK293" s="189">
        <f>SUM(BK294:BK330)</f>
        <v>0</v>
      </c>
    </row>
    <row r="294" spans="1:65" s="2" customFormat="1" ht="24.2" customHeight="1">
      <c r="A294" s="35"/>
      <c r="B294" s="36"/>
      <c r="C294" s="192" t="s">
        <v>460</v>
      </c>
      <c r="D294" s="192" t="s">
        <v>150</v>
      </c>
      <c r="E294" s="193" t="s">
        <v>461</v>
      </c>
      <c r="F294" s="194" t="s">
        <v>462</v>
      </c>
      <c r="G294" s="195" t="s">
        <v>153</v>
      </c>
      <c r="H294" s="196">
        <v>171.923</v>
      </c>
      <c r="I294" s="197"/>
      <c r="J294" s="198">
        <f>ROUND(I294*H294,2)</f>
        <v>0</v>
      </c>
      <c r="K294" s="194" t="s">
        <v>154</v>
      </c>
      <c r="L294" s="40"/>
      <c r="M294" s="199" t="s">
        <v>1</v>
      </c>
      <c r="N294" s="200" t="s">
        <v>41</v>
      </c>
      <c r="O294" s="72"/>
      <c r="P294" s="201">
        <f>O294*H294</f>
        <v>0</v>
      </c>
      <c r="Q294" s="201">
        <v>0.01385</v>
      </c>
      <c r="R294" s="201">
        <f>Q294*H294</f>
        <v>2.38113355</v>
      </c>
      <c r="S294" s="201">
        <v>0</v>
      </c>
      <c r="T294" s="20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3" t="s">
        <v>295</v>
      </c>
      <c r="AT294" s="203" t="s">
        <v>150</v>
      </c>
      <c r="AU294" s="203" t="s">
        <v>86</v>
      </c>
      <c r="AY294" s="18" t="s">
        <v>147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8" t="s">
        <v>84</v>
      </c>
      <c r="BK294" s="204">
        <f>ROUND(I294*H294,2)</f>
        <v>0</v>
      </c>
      <c r="BL294" s="18" t="s">
        <v>295</v>
      </c>
      <c r="BM294" s="203" t="s">
        <v>463</v>
      </c>
    </row>
    <row r="295" spans="2:51" s="13" customFormat="1" ht="11.25">
      <c r="B295" s="205"/>
      <c r="C295" s="206"/>
      <c r="D295" s="207" t="s">
        <v>157</v>
      </c>
      <c r="E295" s="208" t="s">
        <v>1</v>
      </c>
      <c r="F295" s="209" t="s">
        <v>399</v>
      </c>
      <c r="G295" s="206"/>
      <c r="H295" s="208" t="s">
        <v>1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157</v>
      </c>
      <c r="AU295" s="215" t="s">
        <v>86</v>
      </c>
      <c r="AV295" s="13" t="s">
        <v>84</v>
      </c>
      <c r="AW295" s="13" t="s">
        <v>32</v>
      </c>
      <c r="AX295" s="13" t="s">
        <v>76</v>
      </c>
      <c r="AY295" s="215" t="s">
        <v>147</v>
      </c>
    </row>
    <row r="296" spans="2:51" s="13" customFormat="1" ht="11.25">
      <c r="B296" s="205"/>
      <c r="C296" s="206"/>
      <c r="D296" s="207" t="s">
        <v>157</v>
      </c>
      <c r="E296" s="208" t="s">
        <v>1</v>
      </c>
      <c r="F296" s="209" t="s">
        <v>214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157</v>
      </c>
      <c r="AU296" s="215" t="s">
        <v>86</v>
      </c>
      <c r="AV296" s="13" t="s">
        <v>84</v>
      </c>
      <c r="AW296" s="13" t="s">
        <v>32</v>
      </c>
      <c r="AX296" s="13" t="s">
        <v>76</v>
      </c>
      <c r="AY296" s="215" t="s">
        <v>147</v>
      </c>
    </row>
    <row r="297" spans="2:51" s="13" customFormat="1" ht="11.25">
      <c r="B297" s="205"/>
      <c r="C297" s="206"/>
      <c r="D297" s="207" t="s">
        <v>157</v>
      </c>
      <c r="E297" s="208" t="s">
        <v>1</v>
      </c>
      <c r="F297" s="209" t="s">
        <v>217</v>
      </c>
      <c r="G297" s="206"/>
      <c r="H297" s="208" t="s">
        <v>1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157</v>
      </c>
      <c r="AU297" s="215" t="s">
        <v>86</v>
      </c>
      <c r="AV297" s="13" t="s">
        <v>84</v>
      </c>
      <c r="AW297" s="13" t="s">
        <v>32</v>
      </c>
      <c r="AX297" s="13" t="s">
        <v>76</v>
      </c>
      <c r="AY297" s="215" t="s">
        <v>147</v>
      </c>
    </row>
    <row r="298" spans="2:51" s="14" customFormat="1" ht="11.25">
      <c r="B298" s="216"/>
      <c r="C298" s="217"/>
      <c r="D298" s="207" t="s">
        <v>157</v>
      </c>
      <c r="E298" s="218" t="s">
        <v>1</v>
      </c>
      <c r="F298" s="219" t="s">
        <v>464</v>
      </c>
      <c r="G298" s="217"/>
      <c r="H298" s="220">
        <v>34.313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157</v>
      </c>
      <c r="AU298" s="226" t="s">
        <v>86</v>
      </c>
      <c r="AV298" s="14" t="s">
        <v>86</v>
      </c>
      <c r="AW298" s="14" t="s">
        <v>32</v>
      </c>
      <c r="AX298" s="14" t="s">
        <v>76</v>
      </c>
      <c r="AY298" s="226" t="s">
        <v>147</v>
      </c>
    </row>
    <row r="299" spans="2:51" s="13" customFormat="1" ht="11.25">
      <c r="B299" s="205"/>
      <c r="C299" s="206"/>
      <c r="D299" s="207" t="s">
        <v>157</v>
      </c>
      <c r="E299" s="208" t="s">
        <v>1</v>
      </c>
      <c r="F299" s="209" t="s">
        <v>226</v>
      </c>
      <c r="G299" s="206"/>
      <c r="H299" s="208" t="s">
        <v>1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157</v>
      </c>
      <c r="AU299" s="215" t="s">
        <v>86</v>
      </c>
      <c r="AV299" s="13" t="s">
        <v>84</v>
      </c>
      <c r="AW299" s="13" t="s">
        <v>32</v>
      </c>
      <c r="AX299" s="13" t="s">
        <v>76</v>
      </c>
      <c r="AY299" s="215" t="s">
        <v>147</v>
      </c>
    </row>
    <row r="300" spans="2:51" s="14" customFormat="1" ht="11.25">
      <c r="B300" s="216"/>
      <c r="C300" s="217"/>
      <c r="D300" s="207" t="s">
        <v>157</v>
      </c>
      <c r="E300" s="218" t="s">
        <v>1</v>
      </c>
      <c r="F300" s="219" t="s">
        <v>465</v>
      </c>
      <c r="G300" s="217"/>
      <c r="H300" s="220">
        <v>60.75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157</v>
      </c>
      <c r="AU300" s="226" t="s">
        <v>86</v>
      </c>
      <c r="AV300" s="14" t="s">
        <v>86</v>
      </c>
      <c r="AW300" s="14" t="s">
        <v>32</v>
      </c>
      <c r="AX300" s="14" t="s">
        <v>76</v>
      </c>
      <c r="AY300" s="226" t="s">
        <v>147</v>
      </c>
    </row>
    <row r="301" spans="2:51" s="13" customFormat="1" ht="11.25">
      <c r="B301" s="205"/>
      <c r="C301" s="206"/>
      <c r="D301" s="207" t="s">
        <v>157</v>
      </c>
      <c r="E301" s="208" t="s">
        <v>1</v>
      </c>
      <c r="F301" s="209" t="s">
        <v>228</v>
      </c>
      <c r="G301" s="206"/>
      <c r="H301" s="208" t="s">
        <v>1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157</v>
      </c>
      <c r="AU301" s="215" t="s">
        <v>86</v>
      </c>
      <c r="AV301" s="13" t="s">
        <v>84</v>
      </c>
      <c r="AW301" s="13" t="s">
        <v>32</v>
      </c>
      <c r="AX301" s="13" t="s">
        <v>76</v>
      </c>
      <c r="AY301" s="215" t="s">
        <v>147</v>
      </c>
    </row>
    <row r="302" spans="2:51" s="14" customFormat="1" ht="11.25">
      <c r="B302" s="216"/>
      <c r="C302" s="217"/>
      <c r="D302" s="207" t="s">
        <v>157</v>
      </c>
      <c r="E302" s="218" t="s">
        <v>1</v>
      </c>
      <c r="F302" s="219" t="s">
        <v>466</v>
      </c>
      <c r="G302" s="217"/>
      <c r="H302" s="220">
        <v>18.75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157</v>
      </c>
      <c r="AU302" s="226" t="s">
        <v>86</v>
      </c>
      <c r="AV302" s="14" t="s">
        <v>86</v>
      </c>
      <c r="AW302" s="14" t="s">
        <v>32</v>
      </c>
      <c r="AX302" s="14" t="s">
        <v>76</v>
      </c>
      <c r="AY302" s="226" t="s">
        <v>147</v>
      </c>
    </row>
    <row r="303" spans="2:51" s="13" customFormat="1" ht="11.25">
      <c r="B303" s="205"/>
      <c r="C303" s="206"/>
      <c r="D303" s="207" t="s">
        <v>157</v>
      </c>
      <c r="E303" s="208" t="s">
        <v>1</v>
      </c>
      <c r="F303" s="209" t="s">
        <v>175</v>
      </c>
      <c r="G303" s="206"/>
      <c r="H303" s="208" t="s">
        <v>1</v>
      </c>
      <c r="I303" s="210"/>
      <c r="J303" s="206"/>
      <c r="K303" s="206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157</v>
      </c>
      <c r="AU303" s="215" t="s">
        <v>86</v>
      </c>
      <c r="AV303" s="13" t="s">
        <v>84</v>
      </c>
      <c r="AW303" s="13" t="s">
        <v>32</v>
      </c>
      <c r="AX303" s="13" t="s">
        <v>76</v>
      </c>
      <c r="AY303" s="215" t="s">
        <v>147</v>
      </c>
    </row>
    <row r="304" spans="2:51" s="13" customFormat="1" ht="11.25">
      <c r="B304" s="205"/>
      <c r="C304" s="206"/>
      <c r="D304" s="207" t="s">
        <v>157</v>
      </c>
      <c r="E304" s="208" t="s">
        <v>1</v>
      </c>
      <c r="F304" s="209" t="s">
        <v>240</v>
      </c>
      <c r="G304" s="206"/>
      <c r="H304" s="208" t="s">
        <v>1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157</v>
      </c>
      <c r="AU304" s="215" t="s">
        <v>86</v>
      </c>
      <c r="AV304" s="13" t="s">
        <v>84</v>
      </c>
      <c r="AW304" s="13" t="s">
        <v>32</v>
      </c>
      <c r="AX304" s="13" t="s">
        <v>76</v>
      </c>
      <c r="AY304" s="215" t="s">
        <v>147</v>
      </c>
    </row>
    <row r="305" spans="2:51" s="14" customFormat="1" ht="11.25">
      <c r="B305" s="216"/>
      <c r="C305" s="217"/>
      <c r="D305" s="207" t="s">
        <v>157</v>
      </c>
      <c r="E305" s="218" t="s">
        <v>1</v>
      </c>
      <c r="F305" s="219" t="s">
        <v>467</v>
      </c>
      <c r="G305" s="217"/>
      <c r="H305" s="220">
        <v>58.11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157</v>
      </c>
      <c r="AU305" s="226" t="s">
        <v>86</v>
      </c>
      <c r="AV305" s="14" t="s">
        <v>86</v>
      </c>
      <c r="AW305" s="14" t="s">
        <v>32</v>
      </c>
      <c r="AX305" s="14" t="s">
        <v>76</v>
      </c>
      <c r="AY305" s="226" t="s">
        <v>147</v>
      </c>
    </row>
    <row r="306" spans="2:51" s="15" customFormat="1" ht="11.25">
      <c r="B306" s="227"/>
      <c r="C306" s="228"/>
      <c r="D306" s="207" t="s">
        <v>157</v>
      </c>
      <c r="E306" s="229" t="s">
        <v>1</v>
      </c>
      <c r="F306" s="230" t="s">
        <v>169</v>
      </c>
      <c r="G306" s="228"/>
      <c r="H306" s="231">
        <v>171.923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157</v>
      </c>
      <c r="AU306" s="237" t="s">
        <v>86</v>
      </c>
      <c r="AV306" s="15" t="s">
        <v>155</v>
      </c>
      <c r="AW306" s="15" t="s">
        <v>32</v>
      </c>
      <c r="AX306" s="15" t="s">
        <v>84</v>
      </c>
      <c r="AY306" s="237" t="s">
        <v>147</v>
      </c>
    </row>
    <row r="307" spans="1:65" s="2" customFormat="1" ht="16.5" customHeight="1">
      <c r="A307" s="35"/>
      <c r="B307" s="36"/>
      <c r="C307" s="192" t="s">
        <v>377</v>
      </c>
      <c r="D307" s="192" t="s">
        <v>150</v>
      </c>
      <c r="E307" s="193" t="s">
        <v>468</v>
      </c>
      <c r="F307" s="194" t="s">
        <v>469</v>
      </c>
      <c r="G307" s="195" t="s">
        <v>153</v>
      </c>
      <c r="H307" s="196">
        <v>171.923</v>
      </c>
      <c r="I307" s="197"/>
      <c r="J307" s="198">
        <f>ROUND(I307*H307,2)</f>
        <v>0</v>
      </c>
      <c r="K307" s="194" t="s">
        <v>154</v>
      </c>
      <c r="L307" s="40"/>
      <c r="M307" s="199" t="s">
        <v>1</v>
      </c>
      <c r="N307" s="200" t="s">
        <v>41</v>
      </c>
      <c r="O307" s="7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3" t="s">
        <v>295</v>
      </c>
      <c r="AT307" s="203" t="s">
        <v>150</v>
      </c>
      <c r="AU307" s="203" t="s">
        <v>86</v>
      </c>
      <c r="AY307" s="18" t="s">
        <v>147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8" t="s">
        <v>84</v>
      </c>
      <c r="BK307" s="204">
        <f>ROUND(I307*H307,2)</f>
        <v>0</v>
      </c>
      <c r="BL307" s="18" t="s">
        <v>295</v>
      </c>
      <c r="BM307" s="203" t="s">
        <v>470</v>
      </c>
    </row>
    <row r="308" spans="2:51" s="14" customFormat="1" ht="11.25">
      <c r="B308" s="216"/>
      <c r="C308" s="217"/>
      <c r="D308" s="207" t="s">
        <v>157</v>
      </c>
      <c r="E308" s="218" t="s">
        <v>1</v>
      </c>
      <c r="F308" s="219" t="s">
        <v>471</v>
      </c>
      <c r="G308" s="217"/>
      <c r="H308" s="220">
        <v>171.923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157</v>
      </c>
      <c r="AU308" s="226" t="s">
        <v>86</v>
      </c>
      <c r="AV308" s="14" t="s">
        <v>86</v>
      </c>
      <c r="AW308" s="14" t="s">
        <v>32</v>
      </c>
      <c r="AX308" s="14" t="s">
        <v>84</v>
      </c>
      <c r="AY308" s="226" t="s">
        <v>147</v>
      </c>
    </row>
    <row r="309" spans="1:65" s="2" customFormat="1" ht="24.2" customHeight="1">
      <c r="A309" s="35"/>
      <c r="B309" s="36"/>
      <c r="C309" s="252" t="s">
        <v>472</v>
      </c>
      <c r="D309" s="252" t="s">
        <v>413</v>
      </c>
      <c r="E309" s="253" t="s">
        <v>473</v>
      </c>
      <c r="F309" s="254" t="s">
        <v>474</v>
      </c>
      <c r="G309" s="255" t="s">
        <v>153</v>
      </c>
      <c r="H309" s="256">
        <v>189.115</v>
      </c>
      <c r="I309" s="257"/>
      <c r="J309" s="258">
        <f>ROUND(I309*H309,2)</f>
        <v>0</v>
      </c>
      <c r="K309" s="254" t="s">
        <v>154</v>
      </c>
      <c r="L309" s="259"/>
      <c r="M309" s="260" t="s">
        <v>1</v>
      </c>
      <c r="N309" s="261" t="s">
        <v>41</v>
      </c>
      <c r="O309" s="72"/>
      <c r="P309" s="201">
        <f>O309*H309</f>
        <v>0</v>
      </c>
      <c r="Q309" s="201">
        <v>0.00014</v>
      </c>
      <c r="R309" s="201">
        <f>Q309*H309</f>
        <v>0.0264761</v>
      </c>
      <c r="S309" s="201">
        <v>0</v>
      </c>
      <c r="T309" s="20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3" t="s">
        <v>442</v>
      </c>
      <c r="AT309" s="203" t="s">
        <v>413</v>
      </c>
      <c r="AU309" s="203" t="s">
        <v>86</v>
      </c>
      <c r="AY309" s="18" t="s">
        <v>147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8" t="s">
        <v>84</v>
      </c>
      <c r="BK309" s="204">
        <f>ROUND(I309*H309,2)</f>
        <v>0</v>
      </c>
      <c r="BL309" s="18" t="s">
        <v>295</v>
      </c>
      <c r="BM309" s="203" t="s">
        <v>475</v>
      </c>
    </row>
    <row r="310" spans="2:51" s="14" customFormat="1" ht="11.25">
      <c r="B310" s="216"/>
      <c r="C310" s="217"/>
      <c r="D310" s="207" t="s">
        <v>157</v>
      </c>
      <c r="E310" s="218" t="s">
        <v>1</v>
      </c>
      <c r="F310" s="219" t="s">
        <v>471</v>
      </c>
      <c r="G310" s="217"/>
      <c r="H310" s="220">
        <v>171.923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157</v>
      </c>
      <c r="AU310" s="226" t="s">
        <v>86</v>
      </c>
      <c r="AV310" s="14" t="s">
        <v>86</v>
      </c>
      <c r="AW310" s="14" t="s">
        <v>32</v>
      </c>
      <c r="AX310" s="14" t="s">
        <v>84</v>
      </c>
      <c r="AY310" s="226" t="s">
        <v>147</v>
      </c>
    </row>
    <row r="311" spans="2:51" s="14" customFormat="1" ht="11.25">
      <c r="B311" s="216"/>
      <c r="C311" s="217"/>
      <c r="D311" s="207" t="s">
        <v>157</v>
      </c>
      <c r="E311" s="217"/>
      <c r="F311" s="219" t="s">
        <v>476</v>
      </c>
      <c r="G311" s="217"/>
      <c r="H311" s="220">
        <v>189.115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157</v>
      </c>
      <c r="AU311" s="226" t="s">
        <v>86</v>
      </c>
      <c r="AV311" s="14" t="s">
        <v>86</v>
      </c>
      <c r="AW311" s="14" t="s">
        <v>4</v>
      </c>
      <c r="AX311" s="14" t="s">
        <v>84</v>
      </c>
      <c r="AY311" s="226" t="s">
        <v>147</v>
      </c>
    </row>
    <row r="312" spans="1:65" s="2" customFormat="1" ht="21.75" customHeight="1">
      <c r="A312" s="35"/>
      <c r="B312" s="36"/>
      <c r="C312" s="192" t="s">
        <v>477</v>
      </c>
      <c r="D312" s="192" t="s">
        <v>150</v>
      </c>
      <c r="E312" s="193" t="s">
        <v>478</v>
      </c>
      <c r="F312" s="194" t="s">
        <v>479</v>
      </c>
      <c r="G312" s="195" t="s">
        <v>153</v>
      </c>
      <c r="H312" s="196">
        <v>171.923</v>
      </c>
      <c r="I312" s="197"/>
      <c r="J312" s="198">
        <f>ROUND(I312*H312,2)</f>
        <v>0</v>
      </c>
      <c r="K312" s="194" t="s">
        <v>154</v>
      </c>
      <c r="L312" s="40"/>
      <c r="M312" s="199" t="s">
        <v>1</v>
      </c>
      <c r="N312" s="200" t="s">
        <v>41</v>
      </c>
      <c r="O312" s="72"/>
      <c r="P312" s="201">
        <f>O312*H312</f>
        <v>0</v>
      </c>
      <c r="Q312" s="201">
        <v>0.0007</v>
      </c>
      <c r="R312" s="201">
        <f>Q312*H312</f>
        <v>0.1203461</v>
      </c>
      <c r="S312" s="201">
        <v>0</v>
      </c>
      <c r="T312" s="20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3" t="s">
        <v>295</v>
      </c>
      <c r="AT312" s="203" t="s">
        <v>150</v>
      </c>
      <c r="AU312" s="203" t="s">
        <v>86</v>
      </c>
      <c r="AY312" s="18" t="s">
        <v>147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8" t="s">
        <v>84</v>
      </c>
      <c r="BK312" s="204">
        <f>ROUND(I312*H312,2)</f>
        <v>0</v>
      </c>
      <c r="BL312" s="18" t="s">
        <v>295</v>
      </c>
      <c r="BM312" s="203" t="s">
        <v>480</v>
      </c>
    </row>
    <row r="313" spans="2:51" s="14" customFormat="1" ht="11.25">
      <c r="B313" s="216"/>
      <c r="C313" s="217"/>
      <c r="D313" s="207" t="s">
        <v>157</v>
      </c>
      <c r="E313" s="218" t="s">
        <v>1</v>
      </c>
      <c r="F313" s="219" t="s">
        <v>471</v>
      </c>
      <c r="G313" s="217"/>
      <c r="H313" s="220">
        <v>171.923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157</v>
      </c>
      <c r="AU313" s="226" t="s">
        <v>86</v>
      </c>
      <c r="AV313" s="14" t="s">
        <v>86</v>
      </c>
      <c r="AW313" s="14" t="s">
        <v>32</v>
      </c>
      <c r="AX313" s="14" t="s">
        <v>84</v>
      </c>
      <c r="AY313" s="226" t="s">
        <v>147</v>
      </c>
    </row>
    <row r="314" spans="1:65" s="2" customFormat="1" ht="33" customHeight="1">
      <c r="A314" s="35"/>
      <c r="B314" s="36"/>
      <c r="C314" s="192" t="s">
        <v>481</v>
      </c>
      <c r="D314" s="192" t="s">
        <v>150</v>
      </c>
      <c r="E314" s="193" t="s">
        <v>482</v>
      </c>
      <c r="F314" s="194" t="s">
        <v>483</v>
      </c>
      <c r="G314" s="195" t="s">
        <v>153</v>
      </c>
      <c r="H314" s="196">
        <v>260.63</v>
      </c>
      <c r="I314" s="197"/>
      <c r="J314" s="198">
        <f>ROUND(I314*H314,2)</f>
        <v>0</v>
      </c>
      <c r="K314" s="194" t="s">
        <v>154</v>
      </c>
      <c r="L314" s="40"/>
      <c r="M314" s="199" t="s">
        <v>1</v>
      </c>
      <c r="N314" s="200" t="s">
        <v>41</v>
      </c>
      <c r="O314" s="72"/>
      <c r="P314" s="201">
        <f>O314*H314</f>
        <v>0</v>
      </c>
      <c r="Q314" s="201">
        <v>0.00125</v>
      </c>
      <c r="R314" s="201">
        <f>Q314*H314</f>
        <v>0.3257875</v>
      </c>
      <c r="S314" s="201">
        <v>0</v>
      </c>
      <c r="T314" s="202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3" t="s">
        <v>295</v>
      </c>
      <c r="AT314" s="203" t="s">
        <v>150</v>
      </c>
      <c r="AU314" s="203" t="s">
        <v>86</v>
      </c>
      <c r="AY314" s="18" t="s">
        <v>147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18" t="s">
        <v>84</v>
      </c>
      <c r="BK314" s="204">
        <f>ROUND(I314*H314,2)</f>
        <v>0</v>
      </c>
      <c r="BL314" s="18" t="s">
        <v>295</v>
      </c>
      <c r="BM314" s="203" t="s">
        <v>484</v>
      </c>
    </row>
    <row r="315" spans="2:51" s="13" customFormat="1" ht="11.25">
      <c r="B315" s="205"/>
      <c r="C315" s="206"/>
      <c r="D315" s="207" t="s">
        <v>157</v>
      </c>
      <c r="E315" s="208" t="s">
        <v>1</v>
      </c>
      <c r="F315" s="209" t="s">
        <v>305</v>
      </c>
      <c r="G315" s="206"/>
      <c r="H315" s="208" t="s">
        <v>1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157</v>
      </c>
      <c r="AU315" s="215" t="s">
        <v>86</v>
      </c>
      <c r="AV315" s="13" t="s">
        <v>84</v>
      </c>
      <c r="AW315" s="13" t="s">
        <v>32</v>
      </c>
      <c r="AX315" s="13" t="s">
        <v>76</v>
      </c>
      <c r="AY315" s="215" t="s">
        <v>147</v>
      </c>
    </row>
    <row r="316" spans="2:51" s="13" customFormat="1" ht="11.25">
      <c r="B316" s="205"/>
      <c r="C316" s="206"/>
      <c r="D316" s="207" t="s">
        <v>157</v>
      </c>
      <c r="E316" s="208" t="s">
        <v>1</v>
      </c>
      <c r="F316" s="209" t="s">
        <v>485</v>
      </c>
      <c r="G316" s="206"/>
      <c r="H316" s="208" t="s">
        <v>1</v>
      </c>
      <c r="I316" s="210"/>
      <c r="J316" s="206"/>
      <c r="K316" s="206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157</v>
      </c>
      <c r="AU316" s="215" t="s">
        <v>86</v>
      </c>
      <c r="AV316" s="13" t="s">
        <v>84</v>
      </c>
      <c r="AW316" s="13" t="s">
        <v>32</v>
      </c>
      <c r="AX316" s="13" t="s">
        <v>76</v>
      </c>
      <c r="AY316" s="215" t="s">
        <v>147</v>
      </c>
    </row>
    <row r="317" spans="2:51" s="13" customFormat="1" ht="11.25">
      <c r="B317" s="205"/>
      <c r="C317" s="206"/>
      <c r="D317" s="207" t="s">
        <v>157</v>
      </c>
      <c r="E317" s="208" t="s">
        <v>1</v>
      </c>
      <c r="F317" s="209" t="s">
        <v>175</v>
      </c>
      <c r="G317" s="206"/>
      <c r="H317" s="208" t="s">
        <v>1</v>
      </c>
      <c r="I317" s="210"/>
      <c r="J317" s="206"/>
      <c r="K317" s="206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157</v>
      </c>
      <c r="AU317" s="215" t="s">
        <v>86</v>
      </c>
      <c r="AV317" s="13" t="s">
        <v>84</v>
      </c>
      <c r="AW317" s="13" t="s">
        <v>32</v>
      </c>
      <c r="AX317" s="13" t="s">
        <v>76</v>
      </c>
      <c r="AY317" s="215" t="s">
        <v>147</v>
      </c>
    </row>
    <row r="318" spans="2:51" s="14" customFormat="1" ht="11.25">
      <c r="B318" s="216"/>
      <c r="C318" s="217"/>
      <c r="D318" s="207" t="s">
        <v>157</v>
      </c>
      <c r="E318" s="218" t="s">
        <v>1</v>
      </c>
      <c r="F318" s="219" t="s">
        <v>401</v>
      </c>
      <c r="G318" s="217"/>
      <c r="H318" s="220">
        <v>182.57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157</v>
      </c>
      <c r="AU318" s="226" t="s">
        <v>86</v>
      </c>
      <c r="AV318" s="14" t="s">
        <v>86</v>
      </c>
      <c r="AW318" s="14" t="s">
        <v>32</v>
      </c>
      <c r="AX318" s="14" t="s">
        <v>76</v>
      </c>
      <c r="AY318" s="226" t="s">
        <v>147</v>
      </c>
    </row>
    <row r="319" spans="2:51" s="13" customFormat="1" ht="11.25">
      <c r="B319" s="205"/>
      <c r="C319" s="206"/>
      <c r="D319" s="207" t="s">
        <v>157</v>
      </c>
      <c r="E319" s="208" t="s">
        <v>1</v>
      </c>
      <c r="F319" s="209" t="s">
        <v>185</v>
      </c>
      <c r="G319" s="206"/>
      <c r="H319" s="208" t="s">
        <v>1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157</v>
      </c>
      <c r="AU319" s="215" t="s">
        <v>86</v>
      </c>
      <c r="AV319" s="13" t="s">
        <v>84</v>
      </c>
      <c r="AW319" s="13" t="s">
        <v>32</v>
      </c>
      <c r="AX319" s="13" t="s">
        <v>76</v>
      </c>
      <c r="AY319" s="215" t="s">
        <v>147</v>
      </c>
    </row>
    <row r="320" spans="2:51" s="14" customFormat="1" ht="11.25">
      <c r="B320" s="216"/>
      <c r="C320" s="217"/>
      <c r="D320" s="207" t="s">
        <v>157</v>
      </c>
      <c r="E320" s="218" t="s">
        <v>1</v>
      </c>
      <c r="F320" s="219" t="s">
        <v>402</v>
      </c>
      <c r="G320" s="217"/>
      <c r="H320" s="220">
        <v>78.06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157</v>
      </c>
      <c r="AU320" s="226" t="s">
        <v>86</v>
      </c>
      <c r="AV320" s="14" t="s">
        <v>86</v>
      </c>
      <c r="AW320" s="14" t="s">
        <v>32</v>
      </c>
      <c r="AX320" s="14" t="s">
        <v>76</v>
      </c>
      <c r="AY320" s="226" t="s">
        <v>147</v>
      </c>
    </row>
    <row r="321" spans="2:51" s="15" customFormat="1" ht="11.25">
      <c r="B321" s="227"/>
      <c r="C321" s="228"/>
      <c r="D321" s="207" t="s">
        <v>157</v>
      </c>
      <c r="E321" s="229" t="s">
        <v>1</v>
      </c>
      <c r="F321" s="230" t="s">
        <v>169</v>
      </c>
      <c r="G321" s="228"/>
      <c r="H321" s="231">
        <v>260.63</v>
      </c>
      <c r="I321" s="232"/>
      <c r="J321" s="228"/>
      <c r="K321" s="228"/>
      <c r="L321" s="233"/>
      <c r="M321" s="234"/>
      <c r="N321" s="235"/>
      <c r="O321" s="235"/>
      <c r="P321" s="235"/>
      <c r="Q321" s="235"/>
      <c r="R321" s="235"/>
      <c r="S321" s="235"/>
      <c r="T321" s="236"/>
      <c r="AT321" s="237" t="s">
        <v>157</v>
      </c>
      <c r="AU321" s="237" t="s">
        <v>86</v>
      </c>
      <c r="AV321" s="15" t="s">
        <v>155</v>
      </c>
      <c r="AW321" s="15" t="s">
        <v>32</v>
      </c>
      <c r="AX321" s="15" t="s">
        <v>84</v>
      </c>
      <c r="AY321" s="237" t="s">
        <v>147</v>
      </c>
    </row>
    <row r="322" spans="1:65" s="2" customFormat="1" ht="24.2" customHeight="1">
      <c r="A322" s="35"/>
      <c r="B322" s="36"/>
      <c r="C322" s="252" t="s">
        <v>486</v>
      </c>
      <c r="D322" s="252" t="s">
        <v>413</v>
      </c>
      <c r="E322" s="253" t="s">
        <v>487</v>
      </c>
      <c r="F322" s="254" t="s">
        <v>488</v>
      </c>
      <c r="G322" s="255" t="s">
        <v>153</v>
      </c>
      <c r="H322" s="256">
        <v>286.693</v>
      </c>
      <c r="I322" s="257"/>
      <c r="J322" s="258">
        <f>ROUND(I322*H322,2)</f>
        <v>0</v>
      </c>
      <c r="K322" s="254" t="s">
        <v>154</v>
      </c>
      <c r="L322" s="259"/>
      <c r="M322" s="260" t="s">
        <v>1</v>
      </c>
      <c r="N322" s="261" t="s">
        <v>41</v>
      </c>
      <c r="O322" s="72"/>
      <c r="P322" s="201">
        <f>O322*H322</f>
        <v>0</v>
      </c>
      <c r="Q322" s="201">
        <v>0.012</v>
      </c>
      <c r="R322" s="201">
        <f>Q322*H322</f>
        <v>3.4403159999999997</v>
      </c>
      <c r="S322" s="201">
        <v>0</v>
      </c>
      <c r="T322" s="202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3" t="s">
        <v>442</v>
      </c>
      <c r="AT322" s="203" t="s">
        <v>413</v>
      </c>
      <c r="AU322" s="203" t="s">
        <v>86</v>
      </c>
      <c r="AY322" s="18" t="s">
        <v>147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18" t="s">
        <v>84</v>
      </c>
      <c r="BK322" s="204">
        <f>ROUND(I322*H322,2)</f>
        <v>0</v>
      </c>
      <c r="BL322" s="18" t="s">
        <v>295</v>
      </c>
      <c r="BM322" s="203" t="s">
        <v>489</v>
      </c>
    </row>
    <row r="323" spans="2:51" s="14" customFormat="1" ht="11.25">
      <c r="B323" s="216"/>
      <c r="C323" s="217"/>
      <c r="D323" s="207" t="s">
        <v>157</v>
      </c>
      <c r="E323" s="218" t="s">
        <v>1</v>
      </c>
      <c r="F323" s="219" t="s">
        <v>444</v>
      </c>
      <c r="G323" s="217"/>
      <c r="H323" s="220">
        <v>260.63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157</v>
      </c>
      <c r="AU323" s="226" t="s">
        <v>86</v>
      </c>
      <c r="AV323" s="14" t="s">
        <v>86</v>
      </c>
      <c r="AW323" s="14" t="s">
        <v>32</v>
      </c>
      <c r="AX323" s="14" t="s">
        <v>84</v>
      </c>
      <c r="AY323" s="226" t="s">
        <v>147</v>
      </c>
    </row>
    <row r="324" spans="2:51" s="14" customFormat="1" ht="11.25">
      <c r="B324" s="216"/>
      <c r="C324" s="217"/>
      <c r="D324" s="207" t="s">
        <v>157</v>
      </c>
      <c r="E324" s="217"/>
      <c r="F324" s="219" t="s">
        <v>445</v>
      </c>
      <c r="G324" s="217"/>
      <c r="H324" s="220">
        <v>286.693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157</v>
      </c>
      <c r="AU324" s="226" t="s">
        <v>86</v>
      </c>
      <c r="AV324" s="14" t="s">
        <v>86</v>
      </c>
      <c r="AW324" s="14" t="s">
        <v>4</v>
      </c>
      <c r="AX324" s="14" t="s">
        <v>84</v>
      </c>
      <c r="AY324" s="226" t="s">
        <v>147</v>
      </c>
    </row>
    <row r="325" spans="1:65" s="2" customFormat="1" ht="24.2" customHeight="1">
      <c r="A325" s="35"/>
      <c r="B325" s="36"/>
      <c r="C325" s="192" t="s">
        <v>490</v>
      </c>
      <c r="D325" s="192" t="s">
        <v>150</v>
      </c>
      <c r="E325" s="193" t="s">
        <v>491</v>
      </c>
      <c r="F325" s="194" t="s">
        <v>492</v>
      </c>
      <c r="G325" s="195" t="s">
        <v>303</v>
      </c>
      <c r="H325" s="196">
        <v>12</v>
      </c>
      <c r="I325" s="197"/>
      <c r="J325" s="198">
        <f>ROUND(I325*H325,2)</f>
        <v>0</v>
      </c>
      <c r="K325" s="194" t="s">
        <v>154</v>
      </c>
      <c r="L325" s="40"/>
      <c r="M325" s="199" t="s">
        <v>1</v>
      </c>
      <c r="N325" s="200" t="s">
        <v>41</v>
      </c>
      <c r="O325" s="72"/>
      <c r="P325" s="201">
        <f>O325*H325</f>
        <v>0</v>
      </c>
      <c r="Q325" s="201">
        <v>3E-05</v>
      </c>
      <c r="R325" s="201">
        <f>Q325*H325</f>
        <v>0.00036</v>
      </c>
      <c r="S325" s="201">
        <v>0</v>
      </c>
      <c r="T325" s="20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3" t="s">
        <v>295</v>
      </c>
      <c r="AT325" s="203" t="s">
        <v>150</v>
      </c>
      <c r="AU325" s="203" t="s">
        <v>86</v>
      </c>
      <c r="AY325" s="18" t="s">
        <v>147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8" t="s">
        <v>84</v>
      </c>
      <c r="BK325" s="204">
        <f>ROUND(I325*H325,2)</f>
        <v>0</v>
      </c>
      <c r="BL325" s="18" t="s">
        <v>295</v>
      </c>
      <c r="BM325" s="203" t="s">
        <v>493</v>
      </c>
    </row>
    <row r="326" spans="2:51" s="13" customFormat="1" ht="11.25">
      <c r="B326" s="205"/>
      <c r="C326" s="206"/>
      <c r="D326" s="207" t="s">
        <v>157</v>
      </c>
      <c r="E326" s="208" t="s">
        <v>1</v>
      </c>
      <c r="F326" s="209" t="s">
        <v>494</v>
      </c>
      <c r="G326" s="206"/>
      <c r="H326" s="208" t="s">
        <v>1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157</v>
      </c>
      <c r="AU326" s="215" t="s">
        <v>86</v>
      </c>
      <c r="AV326" s="13" t="s">
        <v>84</v>
      </c>
      <c r="AW326" s="13" t="s">
        <v>32</v>
      </c>
      <c r="AX326" s="13" t="s">
        <v>76</v>
      </c>
      <c r="AY326" s="215" t="s">
        <v>147</v>
      </c>
    </row>
    <row r="327" spans="2:51" s="14" customFormat="1" ht="11.25">
      <c r="B327" s="216"/>
      <c r="C327" s="217"/>
      <c r="D327" s="207" t="s">
        <v>157</v>
      </c>
      <c r="E327" s="218" t="s">
        <v>1</v>
      </c>
      <c r="F327" s="219" t="s">
        <v>495</v>
      </c>
      <c r="G327" s="217"/>
      <c r="H327" s="220">
        <v>12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157</v>
      </c>
      <c r="AU327" s="226" t="s">
        <v>86</v>
      </c>
      <c r="AV327" s="14" t="s">
        <v>86</v>
      </c>
      <c r="AW327" s="14" t="s">
        <v>32</v>
      </c>
      <c r="AX327" s="14" t="s">
        <v>84</v>
      </c>
      <c r="AY327" s="226" t="s">
        <v>147</v>
      </c>
    </row>
    <row r="328" spans="1:65" s="2" customFormat="1" ht="16.5" customHeight="1">
      <c r="A328" s="35"/>
      <c r="B328" s="36"/>
      <c r="C328" s="252" t="s">
        <v>496</v>
      </c>
      <c r="D328" s="252" t="s">
        <v>413</v>
      </c>
      <c r="E328" s="253" t="s">
        <v>497</v>
      </c>
      <c r="F328" s="254" t="s">
        <v>498</v>
      </c>
      <c r="G328" s="255" t="s">
        <v>303</v>
      </c>
      <c r="H328" s="256">
        <v>12</v>
      </c>
      <c r="I328" s="257"/>
      <c r="J328" s="258">
        <f>ROUND(I328*H328,2)</f>
        <v>0</v>
      </c>
      <c r="K328" s="254" t="s">
        <v>154</v>
      </c>
      <c r="L328" s="259"/>
      <c r="M328" s="260" t="s">
        <v>1</v>
      </c>
      <c r="N328" s="261" t="s">
        <v>41</v>
      </c>
      <c r="O328" s="72"/>
      <c r="P328" s="201">
        <f>O328*H328</f>
        <v>0</v>
      </c>
      <c r="Q328" s="201">
        <v>0.0025</v>
      </c>
      <c r="R328" s="201">
        <f>Q328*H328</f>
        <v>0.03</v>
      </c>
      <c r="S328" s="201">
        <v>0</v>
      </c>
      <c r="T328" s="202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3" t="s">
        <v>442</v>
      </c>
      <c r="AT328" s="203" t="s">
        <v>413</v>
      </c>
      <c r="AU328" s="203" t="s">
        <v>86</v>
      </c>
      <c r="AY328" s="18" t="s">
        <v>147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18" t="s">
        <v>84</v>
      </c>
      <c r="BK328" s="204">
        <f>ROUND(I328*H328,2)</f>
        <v>0</v>
      </c>
      <c r="BL328" s="18" t="s">
        <v>295</v>
      </c>
      <c r="BM328" s="203" t="s">
        <v>499</v>
      </c>
    </row>
    <row r="329" spans="2:51" s="14" customFormat="1" ht="11.25">
      <c r="B329" s="216"/>
      <c r="C329" s="217"/>
      <c r="D329" s="207" t="s">
        <v>157</v>
      </c>
      <c r="E329" s="218" t="s">
        <v>1</v>
      </c>
      <c r="F329" s="219" t="s">
        <v>283</v>
      </c>
      <c r="G329" s="217"/>
      <c r="H329" s="220">
        <v>12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157</v>
      </c>
      <c r="AU329" s="226" t="s">
        <v>86</v>
      </c>
      <c r="AV329" s="14" t="s">
        <v>86</v>
      </c>
      <c r="AW329" s="14" t="s">
        <v>32</v>
      </c>
      <c r="AX329" s="14" t="s">
        <v>84</v>
      </c>
      <c r="AY329" s="226" t="s">
        <v>147</v>
      </c>
    </row>
    <row r="330" spans="1:65" s="2" customFormat="1" ht="24.2" customHeight="1">
      <c r="A330" s="35"/>
      <c r="B330" s="36"/>
      <c r="C330" s="192" t="s">
        <v>442</v>
      </c>
      <c r="D330" s="192" t="s">
        <v>150</v>
      </c>
      <c r="E330" s="193" t="s">
        <v>500</v>
      </c>
      <c r="F330" s="194" t="s">
        <v>501</v>
      </c>
      <c r="G330" s="195" t="s">
        <v>264</v>
      </c>
      <c r="H330" s="196">
        <v>6.324</v>
      </c>
      <c r="I330" s="197"/>
      <c r="J330" s="198">
        <f>ROUND(I330*H330,2)</f>
        <v>0</v>
      </c>
      <c r="K330" s="194" t="s">
        <v>154</v>
      </c>
      <c r="L330" s="40"/>
      <c r="M330" s="199" t="s">
        <v>1</v>
      </c>
      <c r="N330" s="200" t="s">
        <v>41</v>
      </c>
      <c r="O330" s="72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3" t="s">
        <v>295</v>
      </c>
      <c r="AT330" s="203" t="s">
        <v>150</v>
      </c>
      <c r="AU330" s="203" t="s">
        <v>86</v>
      </c>
      <c r="AY330" s="18" t="s">
        <v>147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8" t="s">
        <v>84</v>
      </c>
      <c r="BK330" s="204">
        <f>ROUND(I330*H330,2)</f>
        <v>0</v>
      </c>
      <c r="BL330" s="18" t="s">
        <v>295</v>
      </c>
      <c r="BM330" s="203" t="s">
        <v>502</v>
      </c>
    </row>
    <row r="331" spans="2:63" s="12" customFormat="1" ht="22.9" customHeight="1">
      <c r="B331" s="176"/>
      <c r="C331" s="177"/>
      <c r="D331" s="178" t="s">
        <v>75</v>
      </c>
      <c r="E331" s="190" t="s">
        <v>503</v>
      </c>
      <c r="F331" s="190" t="s">
        <v>504</v>
      </c>
      <c r="G331" s="177"/>
      <c r="H331" s="177"/>
      <c r="I331" s="180"/>
      <c r="J331" s="191">
        <f>BK331</f>
        <v>0</v>
      </c>
      <c r="K331" s="177"/>
      <c r="L331" s="182"/>
      <c r="M331" s="183"/>
      <c r="N331" s="184"/>
      <c r="O331" s="184"/>
      <c r="P331" s="185">
        <f>SUM(P332:P339)</f>
        <v>0</v>
      </c>
      <c r="Q331" s="184"/>
      <c r="R331" s="185">
        <f>SUM(R332:R339)</f>
        <v>0</v>
      </c>
      <c r="S331" s="184"/>
      <c r="T331" s="186">
        <f>SUM(T332:T339)</f>
        <v>0</v>
      </c>
      <c r="AR331" s="187" t="s">
        <v>86</v>
      </c>
      <c r="AT331" s="188" t="s">
        <v>75</v>
      </c>
      <c r="AU331" s="188" t="s">
        <v>84</v>
      </c>
      <c r="AY331" s="187" t="s">
        <v>147</v>
      </c>
      <c r="BK331" s="189">
        <f>SUM(BK332:BK339)</f>
        <v>0</v>
      </c>
    </row>
    <row r="332" spans="1:65" s="2" customFormat="1" ht="21.75" customHeight="1">
      <c r="A332" s="35"/>
      <c r="B332" s="36"/>
      <c r="C332" s="192" t="s">
        <v>505</v>
      </c>
      <c r="D332" s="192" t="s">
        <v>150</v>
      </c>
      <c r="E332" s="193" t="s">
        <v>506</v>
      </c>
      <c r="F332" s="194" t="s">
        <v>507</v>
      </c>
      <c r="G332" s="195" t="s">
        <v>303</v>
      </c>
      <c r="H332" s="196">
        <v>5</v>
      </c>
      <c r="I332" s="197"/>
      <c r="J332" s="198">
        <f>ROUND(I332*H332,2)</f>
        <v>0</v>
      </c>
      <c r="K332" s="194" t="s">
        <v>508</v>
      </c>
      <c r="L332" s="40"/>
      <c r="M332" s="199" t="s">
        <v>1</v>
      </c>
      <c r="N332" s="200" t="s">
        <v>41</v>
      </c>
      <c r="O332" s="72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3" t="s">
        <v>295</v>
      </c>
      <c r="AT332" s="203" t="s">
        <v>150</v>
      </c>
      <c r="AU332" s="203" t="s">
        <v>86</v>
      </c>
      <c r="AY332" s="18" t="s">
        <v>147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8" t="s">
        <v>84</v>
      </c>
      <c r="BK332" s="204">
        <f>ROUND(I332*H332,2)</f>
        <v>0</v>
      </c>
      <c r="BL332" s="18" t="s">
        <v>295</v>
      </c>
      <c r="BM332" s="203" t="s">
        <v>509</v>
      </c>
    </row>
    <row r="333" spans="1:47" s="2" customFormat="1" ht="19.5">
      <c r="A333" s="35"/>
      <c r="B333" s="36"/>
      <c r="C333" s="37"/>
      <c r="D333" s="207" t="s">
        <v>417</v>
      </c>
      <c r="E333" s="37"/>
      <c r="F333" s="262" t="s">
        <v>510</v>
      </c>
      <c r="G333" s="37"/>
      <c r="H333" s="37"/>
      <c r="I333" s="263"/>
      <c r="J333" s="37"/>
      <c r="K333" s="37"/>
      <c r="L333" s="40"/>
      <c r="M333" s="264"/>
      <c r="N333" s="265"/>
      <c r="O333" s="72"/>
      <c r="P333" s="72"/>
      <c r="Q333" s="72"/>
      <c r="R333" s="72"/>
      <c r="S333" s="72"/>
      <c r="T333" s="73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417</v>
      </c>
      <c r="AU333" s="18" t="s">
        <v>86</v>
      </c>
    </row>
    <row r="334" spans="2:51" s="13" customFormat="1" ht="22.5">
      <c r="B334" s="205"/>
      <c r="C334" s="206"/>
      <c r="D334" s="207" t="s">
        <v>157</v>
      </c>
      <c r="E334" s="208" t="s">
        <v>1</v>
      </c>
      <c r="F334" s="209" t="s">
        <v>511</v>
      </c>
      <c r="G334" s="206"/>
      <c r="H334" s="208" t="s">
        <v>1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157</v>
      </c>
      <c r="AU334" s="215" t="s">
        <v>86</v>
      </c>
      <c r="AV334" s="13" t="s">
        <v>84</v>
      </c>
      <c r="AW334" s="13" t="s">
        <v>32</v>
      </c>
      <c r="AX334" s="13" t="s">
        <v>76</v>
      </c>
      <c r="AY334" s="215" t="s">
        <v>147</v>
      </c>
    </row>
    <row r="335" spans="2:51" s="14" customFormat="1" ht="11.25">
      <c r="B335" s="216"/>
      <c r="C335" s="217"/>
      <c r="D335" s="207" t="s">
        <v>157</v>
      </c>
      <c r="E335" s="218" t="s">
        <v>1</v>
      </c>
      <c r="F335" s="219" t="s">
        <v>197</v>
      </c>
      <c r="G335" s="217"/>
      <c r="H335" s="220">
        <v>5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157</v>
      </c>
      <c r="AU335" s="226" t="s">
        <v>86</v>
      </c>
      <c r="AV335" s="14" t="s">
        <v>86</v>
      </c>
      <c r="AW335" s="14" t="s">
        <v>32</v>
      </c>
      <c r="AX335" s="14" t="s">
        <v>84</v>
      </c>
      <c r="AY335" s="226" t="s">
        <v>147</v>
      </c>
    </row>
    <row r="336" spans="1:65" s="2" customFormat="1" ht="21.75" customHeight="1">
      <c r="A336" s="35"/>
      <c r="B336" s="36"/>
      <c r="C336" s="192" t="s">
        <v>512</v>
      </c>
      <c r="D336" s="192" t="s">
        <v>150</v>
      </c>
      <c r="E336" s="193" t="s">
        <v>513</v>
      </c>
      <c r="F336" s="194" t="s">
        <v>514</v>
      </c>
      <c r="G336" s="195" t="s">
        <v>303</v>
      </c>
      <c r="H336" s="196">
        <v>6</v>
      </c>
      <c r="I336" s="197"/>
      <c r="J336" s="198">
        <f>ROUND(I336*H336,2)</f>
        <v>0</v>
      </c>
      <c r="K336" s="194" t="s">
        <v>508</v>
      </c>
      <c r="L336" s="40"/>
      <c r="M336" s="199" t="s">
        <v>1</v>
      </c>
      <c r="N336" s="200" t="s">
        <v>41</v>
      </c>
      <c r="O336" s="72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3" t="s">
        <v>295</v>
      </c>
      <c r="AT336" s="203" t="s">
        <v>150</v>
      </c>
      <c r="AU336" s="203" t="s">
        <v>86</v>
      </c>
      <c r="AY336" s="18" t="s">
        <v>147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8" t="s">
        <v>84</v>
      </c>
      <c r="BK336" s="204">
        <f>ROUND(I336*H336,2)</f>
        <v>0</v>
      </c>
      <c r="BL336" s="18" t="s">
        <v>295</v>
      </c>
      <c r="BM336" s="203" t="s">
        <v>515</v>
      </c>
    </row>
    <row r="337" spans="1:47" s="2" customFormat="1" ht="19.5">
      <c r="A337" s="35"/>
      <c r="B337" s="36"/>
      <c r="C337" s="37"/>
      <c r="D337" s="207" t="s">
        <v>417</v>
      </c>
      <c r="E337" s="37"/>
      <c r="F337" s="262" t="s">
        <v>510</v>
      </c>
      <c r="G337" s="37"/>
      <c r="H337" s="37"/>
      <c r="I337" s="263"/>
      <c r="J337" s="37"/>
      <c r="K337" s="37"/>
      <c r="L337" s="40"/>
      <c r="M337" s="264"/>
      <c r="N337" s="265"/>
      <c r="O337" s="72"/>
      <c r="P337" s="72"/>
      <c r="Q337" s="72"/>
      <c r="R337" s="72"/>
      <c r="S337" s="72"/>
      <c r="T337" s="73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417</v>
      </c>
      <c r="AU337" s="18" t="s">
        <v>86</v>
      </c>
    </row>
    <row r="338" spans="2:51" s="13" customFormat="1" ht="22.5">
      <c r="B338" s="205"/>
      <c r="C338" s="206"/>
      <c r="D338" s="207" t="s">
        <v>157</v>
      </c>
      <c r="E338" s="208" t="s">
        <v>1</v>
      </c>
      <c r="F338" s="209" t="s">
        <v>516</v>
      </c>
      <c r="G338" s="206"/>
      <c r="H338" s="208" t="s">
        <v>1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157</v>
      </c>
      <c r="AU338" s="215" t="s">
        <v>86</v>
      </c>
      <c r="AV338" s="13" t="s">
        <v>84</v>
      </c>
      <c r="AW338" s="13" t="s">
        <v>32</v>
      </c>
      <c r="AX338" s="13" t="s">
        <v>76</v>
      </c>
      <c r="AY338" s="215" t="s">
        <v>147</v>
      </c>
    </row>
    <row r="339" spans="2:51" s="14" customFormat="1" ht="11.25">
      <c r="B339" s="216"/>
      <c r="C339" s="217"/>
      <c r="D339" s="207" t="s">
        <v>157</v>
      </c>
      <c r="E339" s="218" t="s">
        <v>1</v>
      </c>
      <c r="F339" s="219" t="s">
        <v>209</v>
      </c>
      <c r="G339" s="217"/>
      <c r="H339" s="220">
        <v>6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157</v>
      </c>
      <c r="AU339" s="226" t="s">
        <v>86</v>
      </c>
      <c r="AV339" s="14" t="s">
        <v>86</v>
      </c>
      <c r="AW339" s="14" t="s">
        <v>32</v>
      </c>
      <c r="AX339" s="14" t="s">
        <v>84</v>
      </c>
      <c r="AY339" s="226" t="s">
        <v>147</v>
      </c>
    </row>
    <row r="340" spans="2:63" s="12" customFormat="1" ht="22.9" customHeight="1">
      <c r="B340" s="176"/>
      <c r="C340" s="177"/>
      <c r="D340" s="178" t="s">
        <v>75</v>
      </c>
      <c r="E340" s="190" t="s">
        <v>307</v>
      </c>
      <c r="F340" s="190" t="s">
        <v>308</v>
      </c>
      <c r="G340" s="177"/>
      <c r="H340" s="177"/>
      <c r="I340" s="180"/>
      <c r="J340" s="191">
        <f>BK340</f>
        <v>0</v>
      </c>
      <c r="K340" s="177"/>
      <c r="L340" s="182"/>
      <c r="M340" s="183"/>
      <c r="N340" s="184"/>
      <c r="O340" s="184"/>
      <c r="P340" s="185">
        <f>SUM(P341:P365)</f>
        <v>0</v>
      </c>
      <c r="Q340" s="184"/>
      <c r="R340" s="185">
        <f>SUM(R341:R365)</f>
        <v>1.834656</v>
      </c>
      <c r="S340" s="184"/>
      <c r="T340" s="186">
        <f>SUM(T341:T365)</f>
        <v>0</v>
      </c>
      <c r="AR340" s="187" t="s">
        <v>86</v>
      </c>
      <c r="AT340" s="188" t="s">
        <v>75</v>
      </c>
      <c r="AU340" s="188" t="s">
        <v>84</v>
      </c>
      <c r="AY340" s="187" t="s">
        <v>147</v>
      </c>
      <c r="BK340" s="189">
        <f>SUM(BK341:BK365)</f>
        <v>0</v>
      </c>
    </row>
    <row r="341" spans="1:65" s="2" customFormat="1" ht="16.5" customHeight="1">
      <c r="A341" s="35"/>
      <c r="B341" s="36"/>
      <c r="C341" s="192" t="s">
        <v>517</v>
      </c>
      <c r="D341" s="192" t="s">
        <v>150</v>
      </c>
      <c r="E341" s="193" t="s">
        <v>518</v>
      </c>
      <c r="F341" s="194" t="s">
        <v>519</v>
      </c>
      <c r="G341" s="195" t="s">
        <v>153</v>
      </c>
      <c r="H341" s="196">
        <v>57.6</v>
      </c>
      <c r="I341" s="197"/>
      <c r="J341" s="198">
        <f>ROUND(I341*H341,2)</f>
        <v>0</v>
      </c>
      <c r="K341" s="194" t="s">
        <v>154</v>
      </c>
      <c r="L341" s="40"/>
      <c r="M341" s="199" t="s">
        <v>1</v>
      </c>
      <c r="N341" s="200" t="s">
        <v>41</v>
      </c>
      <c r="O341" s="7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3" t="s">
        <v>295</v>
      </c>
      <c r="AT341" s="203" t="s">
        <v>150</v>
      </c>
      <c r="AU341" s="203" t="s">
        <v>86</v>
      </c>
      <c r="AY341" s="18" t="s">
        <v>147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18" t="s">
        <v>84</v>
      </c>
      <c r="BK341" s="204">
        <f>ROUND(I341*H341,2)</f>
        <v>0</v>
      </c>
      <c r="BL341" s="18" t="s">
        <v>295</v>
      </c>
      <c r="BM341" s="203" t="s">
        <v>520</v>
      </c>
    </row>
    <row r="342" spans="2:51" s="13" customFormat="1" ht="11.25">
      <c r="B342" s="205"/>
      <c r="C342" s="206"/>
      <c r="D342" s="207" t="s">
        <v>157</v>
      </c>
      <c r="E342" s="208" t="s">
        <v>1</v>
      </c>
      <c r="F342" s="209" t="s">
        <v>521</v>
      </c>
      <c r="G342" s="206"/>
      <c r="H342" s="208" t="s">
        <v>1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157</v>
      </c>
      <c r="AU342" s="215" t="s">
        <v>86</v>
      </c>
      <c r="AV342" s="13" t="s">
        <v>84</v>
      </c>
      <c r="AW342" s="13" t="s">
        <v>32</v>
      </c>
      <c r="AX342" s="13" t="s">
        <v>76</v>
      </c>
      <c r="AY342" s="215" t="s">
        <v>147</v>
      </c>
    </row>
    <row r="343" spans="2:51" s="14" customFormat="1" ht="11.25">
      <c r="B343" s="216"/>
      <c r="C343" s="217"/>
      <c r="D343" s="207" t="s">
        <v>157</v>
      </c>
      <c r="E343" s="218" t="s">
        <v>1</v>
      </c>
      <c r="F343" s="219" t="s">
        <v>522</v>
      </c>
      <c r="G343" s="217"/>
      <c r="H343" s="220">
        <v>57.6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157</v>
      </c>
      <c r="AU343" s="226" t="s">
        <v>86</v>
      </c>
      <c r="AV343" s="14" t="s">
        <v>86</v>
      </c>
      <c r="AW343" s="14" t="s">
        <v>32</v>
      </c>
      <c r="AX343" s="14" t="s">
        <v>84</v>
      </c>
      <c r="AY343" s="226" t="s">
        <v>147</v>
      </c>
    </row>
    <row r="344" spans="1:65" s="2" customFormat="1" ht="16.5" customHeight="1">
      <c r="A344" s="35"/>
      <c r="B344" s="36"/>
      <c r="C344" s="192" t="s">
        <v>523</v>
      </c>
      <c r="D344" s="192" t="s">
        <v>150</v>
      </c>
      <c r="E344" s="193" t="s">
        <v>524</v>
      </c>
      <c r="F344" s="194" t="s">
        <v>525</v>
      </c>
      <c r="G344" s="195" t="s">
        <v>153</v>
      </c>
      <c r="H344" s="196">
        <v>57.6</v>
      </c>
      <c r="I344" s="197"/>
      <c r="J344" s="198">
        <f>ROUND(I344*H344,2)</f>
        <v>0</v>
      </c>
      <c r="K344" s="194" t="s">
        <v>154</v>
      </c>
      <c r="L344" s="40"/>
      <c r="M344" s="199" t="s">
        <v>1</v>
      </c>
      <c r="N344" s="200" t="s">
        <v>41</v>
      </c>
      <c r="O344" s="72"/>
      <c r="P344" s="201">
        <f>O344*H344</f>
        <v>0</v>
      </c>
      <c r="Q344" s="201">
        <v>0.0003</v>
      </c>
      <c r="R344" s="201">
        <f>Q344*H344</f>
        <v>0.01728</v>
      </c>
      <c r="S344" s="201">
        <v>0</v>
      </c>
      <c r="T344" s="202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3" t="s">
        <v>295</v>
      </c>
      <c r="AT344" s="203" t="s">
        <v>150</v>
      </c>
      <c r="AU344" s="203" t="s">
        <v>86</v>
      </c>
      <c r="AY344" s="18" t="s">
        <v>147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8" t="s">
        <v>84</v>
      </c>
      <c r="BK344" s="204">
        <f>ROUND(I344*H344,2)</f>
        <v>0</v>
      </c>
      <c r="BL344" s="18" t="s">
        <v>295</v>
      </c>
      <c r="BM344" s="203" t="s">
        <v>526</v>
      </c>
    </row>
    <row r="345" spans="2:51" s="14" customFormat="1" ht="11.25">
      <c r="B345" s="216"/>
      <c r="C345" s="217"/>
      <c r="D345" s="207" t="s">
        <v>157</v>
      </c>
      <c r="E345" s="218" t="s">
        <v>1</v>
      </c>
      <c r="F345" s="219" t="s">
        <v>522</v>
      </c>
      <c r="G345" s="217"/>
      <c r="H345" s="220">
        <v>57.6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157</v>
      </c>
      <c r="AU345" s="226" t="s">
        <v>86</v>
      </c>
      <c r="AV345" s="14" t="s">
        <v>86</v>
      </c>
      <c r="AW345" s="14" t="s">
        <v>32</v>
      </c>
      <c r="AX345" s="14" t="s">
        <v>84</v>
      </c>
      <c r="AY345" s="226" t="s">
        <v>147</v>
      </c>
    </row>
    <row r="346" spans="1:65" s="2" customFormat="1" ht="21.75" customHeight="1">
      <c r="A346" s="35"/>
      <c r="B346" s="36"/>
      <c r="C346" s="192" t="s">
        <v>527</v>
      </c>
      <c r="D346" s="192" t="s">
        <v>150</v>
      </c>
      <c r="E346" s="193" t="s">
        <v>528</v>
      </c>
      <c r="F346" s="194" t="s">
        <v>529</v>
      </c>
      <c r="G346" s="195" t="s">
        <v>153</v>
      </c>
      <c r="H346" s="196">
        <v>57.6</v>
      </c>
      <c r="I346" s="197"/>
      <c r="J346" s="198">
        <f>ROUND(I346*H346,2)</f>
        <v>0</v>
      </c>
      <c r="K346" s="194" t="s">
        <v>154</v>
      </c>
      <c r="L346" s="40"/>
      <c r="M346" s="199" t="s">
        <v>1</v>
      </c>
      <c r="N346" s="200" t="s">
        <v>41</v>
      </c>
      <c r="O346" s="72"/>
      <c r="P346" s="201">
        <f>O346*H346</f>
        <v>0</v>
      </c>
      <c r="Q346" s="201">
        <v>0.00455</v>
      </c>
      <c r="R346" s="201">
        <f>Q346*H346</f>
        <v>0.26208000000000004</v>
      </c>
      <c r="S346" s="201">
        <v>0</v>
      </c>
      <c r="T346" s="202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3" t="s">
        <v>295</v>
      </c>
      <c r="AT346" s="203" t="s">
        <v>150</v>
      </c>
      <c r="AU346" s="203" t="s">
        <v>86</v>
      </c>
      <c r="AY346" s="18" t="s">
        <v>147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8" t="s">
        <v>84</v>
      </c>
      <c r="BK346" s="204">
        <f>ROUND(I346*H346,2)</f>
        <v>0</v>
      </c>
      <c r="BL346" s="18" t="s">
        <v>295</v>
      </c>
      <c r="BM346" s="203" t="s">
        <v>530</v>
      </c>
    </row>
    <row r="347" spans="2:51" s="13" customFormat="1" ht="11.25">
      <c r="B347" s="205"/>
      <c r="C347" s="206"/>
      <c r="D347" s="207" t="s">
        <v>157</v>
      </c>
      <c r="E347" s="208" t="s">
        <v>1</v>
      </c>
      <c r="F347" s="209" t="s">
        <v>521</v>
      </c>
      <c r="G347" s="206"/>
      <c r="H347" s="208" t="s">
        <v>1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157</v>
      </c>
      <c r="AU347" s="215" t="s">
        <v>86</v>
      </c>
      <c r="AV347" s="13" t="s">
        <v>84</v>
      </c>
      <c r="AW347" s="13" t="s">
        <v>32</v>
      </c>
      <c r="AX347" s="13" t="s">
        <v>76</v>
      </c>
      <c r="AY347" s="215" t="s">
        <v>147</v>
      </c>
    </row>
    <row r="348" spans="2:51" s="14" customFormat="1" ht="11.25">
      <c r="B348" s="216"/>
      <c r="C348" s="217"/>
      <c r="D348" s="207" t="s">
        <v>157</v>
      </c>
      <c r="E348" s="218" t="s">
        <v>1</v>
      </c>
      <c r="F348" s="219" t="s">
        <v>522</v>
      </c>
      <c r="G348" s="217"/>
      <c r="H348" s="220">
        <v>57.6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157</v>
      </c>
      <c r="AU348" s="226" t="s">
        <v>86</v>
      </c>
      <c r="AV348" s="14" t="s">
        <v>86</v>
      </c>
      <c r="AW348" s="14" t="s">
        <v>32</v>
      </c>
      <c r="AX348" s="14" t="s">
        <v>84</v>
      </c>
      <c r="AY348" s="226" t="s">
        <v>147</v>
      </c>
    </row>
    <row r="349" spans="1:65" s="2" customFormat="1" ht="24.2" customHeight="1">
      <c r="A349" s="35"/>
      <c r="B349" s="36"/>
      <c r="C349" s="192" t="s">
        <v>531</v>
      </c>
      <c r="D349" s="192" t="s">
        <v>150</v>
      </c>
      <c r="E349" s="193" t="s">
        <v>532</v>
      </c>
      <c r="F349" s="194" t="s">
        <v>533</v>
      </c>
      <c r="G349" s="195" t="s">
        <v>153</v>
      </c>
      <c r="H349" s="196">
        <v>57.6</v>
      </c>
      <c r="I349" s="197"/>
      <c r="J349" s="198">
        <f>ROUND(I349*H349,2)</f>
        <v>0</v>
      </c>
      <c r="K349" s="194" t="s">
        <v>154</v>
      </c>
      <c r="L349" s="40"/>
      <c r="M349" s="199" t="s">
        <v>1</v>
      </c>
      <c r="N349" s="200" t="s">
        <v>41</v>
      </c>
      <c r="O349" s="72"/>
      <c r="P349" s="201">
        <f>O349*H349</f>
        <v>0</v>
      </c>
      <c r="Q349" s="201">
        <v>0.0075</v>
      </c>
      <c r="R349" s="201">
        <f>Q349*H349</f>
        <v>0.432</v>
      </c>
      <c r="S349" s="201">
        <v>0</v>
      </c>
      <c r="T349" s="202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03" t="s">
        <v>295</v>
      </c>
      <c r="AT349" s="203" t="s">
        <v>150</v>
      </c>
      <c r="AU349" s="203" t="s">
        <v>86</v>
      </c>
      <c r="AY349" s="18" t="s">
        <v>147</v>
      </c>
      <c r="BE349" s="204">
        <f>IF(N349="základní",J349,0)</f>
        <v>0</v>
      </c>
      <c r="BF349" s="204">
        <f>IF(N349="snížená",J349,0)</f>
        <v>0</v>
      </c>
      <c r="BG349" s="204">
        <f>IF(N349="zákl. přenesená",J349,0)</f>
        <v>0</v>
      </c>
      <c r="BH349" s="204">
        <f>IF(N349="sníž. přenesená",J349,0)</f>
        <v>0</v>
      </c>
      <c r="BI349" s="204">
        <f>IF(N349="nulová",J349,0)</f>
        <v>0</v>
      </c>
      <c r="BJ349" s="18" t="s">
        <v>84</v>
      </c>
      <c r="BK349" s="204">
        <f>ROUND(I349*H349,2)</f>
        <v>0</v>
      </c>
      <c r="BL349" s="18" t="s">
        <v>295</v>
      </c>
      <c r="BM349" s="203" t="s">
        <v>534</v>
      </c>
    </row>
    <row r="350" spans="2:51" s="13" customFormat="1" ht="11.25">
      <c r="B350" s="205"/>
      <c r="C350" s="206"/>
      <c r="D350" s="207" t="s">
        <v>157</v>
      </c>
      <c r="E350" s="208" t="s">
        <v>1</v>
      </c>
      <c r="F350" s="209" t="s">
        <v>535</v>
      </c>
      <c r="G350" s="206"/>
      <c r="H350" s="208" t="s">
        <v>1</v>
      </c>
      <c r="I350" s="210"/>
      <c r="J350" s="206"/>
      <c r="K350" s="206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157</v>
      </c>
      <c r="AU350" s="215" t="s">
        <v>86</v>
      </c>
      <c r="AV350" s="13" t="s">
        <v>84</v>
      </c>
      <c r="AW350" s="13" t="s">
        <v>32</v>
      </c>
      <c r="AX350" s="13" t="s">
        <v>76</v>
      </c>
      <c r="AY350" s="215" t="s">
        <v>147</v>
      </c>
    </row>
    <row r="351" spans="2:51" s="14" customFormat="1" ht="11.25">
      <c r="B351" s="216"/>
      <c r="C351" s="217"/>
      <c r="D351" s="207" t="s">
        <v>157</v>
      </c>
      <c r="E351" s="218" t="s">
        <v>1</v>
      </c>
      <c r="F351" s="219" t="s">
        <v>522</v>
      </c>
      <c r="G351" s="217"/>
      <c r="H351" s="220">
        <v>57.6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157</v>
      </c>
      <c r="AU351" s="226" t="s">
        <v>86</v>
      </c>
      <c r="AV351" s="14" t="s">
        <v>86</v>
      </c>
      <c r="AW351" s="14" t="s">
        <v>32</v>
      </c>
      <c r="AX351" s="14" t="s">
        <v>84</v>
      </c>
      <c r="AY351" s="226" t="s">
        <v>147</v>
      </c>
    </row>
    <row r="352" spans="1:65" s="2" customFormat="1" ht="24.2" customHeight="1">
      <c r="A352" s="35"/>
      <c r="B352" s="36"/>
      <c r="C352" s="252" t="s">
        <v>536</v>
      </c>
      <c r="D352" s="252" t="s">
        <v>413</v>
      </c>
      <c r="E352" s="253" t="s">
        <v>537</v>
      </c>
      <c r="F352" s="254" t="s">
        <v>538</v>
      </c>
      <c r="G352" s="255" t="s">
        <v>153</v>
      </c>
      <c r="H352" s="256">
        <v>63.36</v>
      </c>
      <c r="I352" s="257"/>
      <c r="J352" s="258">
        <f>ROUND(I352*H352,2)</f>
        <v>0</v>
      </c>
      <c r="K352" s="254" t="s">
        <v>154</v>
      </c>
      <c r="L352" s="259"/>
      <c r="M352" s="260" t="s">
        <v>1</v>
      </c>
      <c r="N352" s="261" t="s">
        <v>41</v>
      </c>
      <c r="O352" s="72"/>
      <c r="P352" s="201">
        <f>O352*H352</f>
        <v>0</v>
      </c>
      <c r="Q352" s="201">
        <v>0.0177</v>
      </c>
      <c r="R352" s="201">
        <f>Q352*H352</f>
        <v>1.121472</v>
      </c>
      <c r="S352" s="201">
        <v>0</v>
      </c>
      <c r="T352" s="20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3" t="s">
        <v>442</v>
      </c>
      <c r="AT352" s="203" t="s">
        <v>413</v>
      </c>
      <c r="AU352" s="203" t="s">
        <v>86</v>
      </c>
      <c r="AY352" s="18" t="s">
        <v>147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8" t="s">
        <v>84</v>
      </c>
      <c r="BK352" s="204">
        <f>ROUND(I352*H352,2)</f>
        <v>0</v>
      </c>
      <c r="BL352" s="18" t="s">
        <v>295</v>
      </c>
      <c r="BM352" s="203" t="s">
        <v>539</v>
      </c>
    </row>
    <row r="353" spans="2:51" s="14" customFormat="1" ht="11.25">
      <c r="B353" s="216"/>
      <c r="C353" s="217"/>
      <c r="D353" s="207" t="s">
        <v>157</v>
      </c>
      <c r="E353" s="218" t="s">
        <v>1</v>
      </c>
      <c r="F353" s="219" t="s">
        <v>522</v>
      </c>
      <c r="G353" s="217"/>
      <c r="H353" s="220">
        <v>57.6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157</v>
      </c>
      <c r="AU353" s="226" t="s">
        <v>86</v>
      </c>
      <c r="AV353" s="14" t="s">
        <v>86</v>
      </c>
      <c r="AW353" s="14" t="s">
        <v>32</v>
      </c>
      <c r="AX353" s="14" t="s">
        <v>84</v>
      </c>
      <c r="AY353" s="226" t="s">
        <v>147</v>
      </c>
    </row>
    <row r="354" spans="2:51" s="14" customFormat="1" ht="11.25">
      <c r="B354" s="216"/>
      <c r="C354" s="217"/>
      <c r="D354" s="207" t="s">
        <v>157</v>
      </c>
      <c r="E354" s="217"/>
      <c r="F354" s="219" t="s">
        <v>540</v>
      </c>
      <c r="G354" s="217"/>
      <c r="H354" s="220">
        <v>63.36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157</v>
      </c>
      <c r="AU354" s="226" t="s">
        <v>86</v>
      </c>
      <c r="AV354" s="14" t="s">
        <v>86</v>
      </c>
      <c r="AW354" s="14" t="s">
        <v>4</v>
      </c>
      <c r="AX354" s="14" t="s">
        <v>84</v>
      </c>
      <c r="AY354" s="226" t="s">
        <v>147</v>
      </c>
    </row>
    <row r="355" spans="1:65" s="2" customFormat="1" ht="24.2" customHeight="1">
      <c r="A355" s="35"/>
      <c r="B355" s="36"/>
      <c r="C355" s="192" t="s">
        <v>541</v>
      </c>
      <c r="D355" s="192" t="s">
        <v>150</v>
      </c>
      <c r="E355" s="193" t="s">
        <v>542</v>
      </c>
      <c r="F355" s="194" t="s">
        <v>543</v>
      </c>
      <c r="G355" s="195" t="s">
        <v>153</v>
      </c>
      <c r="H355" s="196">
        <v>57.6</v>
      </c>
      <c r="I355" s="197"/>
      <c r="J355" s="198">
        <f>ROUND(I355*H355,2)</f>
        <v>0</v>
      </c>
      <c r="K355" s="194" t="s">
        <v>154</v>
      </c>
      <c r="L355" s="40"/>
      <c r="M355" s="199" t="s">
        <v>1</v>
      </c>
      <c r="N355" s="200" t="s">
        <v>41</v>
      </c>
      <c r="O355" s="72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03" t="s">
        <v>295</v>
      </c>
      <c r="AT355" s="203" t="s">
        <v>150</v>
      </c>
      <c r="AU355" s="203" t="s">
        <v>86</v>
      </c>
      <c r="AY355" s="18" t="s">
        <v>147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8" t="s">
        <v>84</v>
      </c>
      <c r="BK355" s="204">
        <f>ROUND(I355*H355,2)</f>
        <v>0</v>
      </c>
      <c r="BL355" s="18" t="s">
        <v>295</v>
      </c>
      <c r="BM355" s="203" t="s">
        <v>544</v>
      </c>
    </row>
    <row r="356" spans="2:51" s="14" customFormat="1" ht="11.25">
      <c r="B356" s="216"/>
      <c r="C356" s="217"/>
      <c r="D356" s="207" t="s">
        <v>157</v>
      </c>
      <c r="E356" s="218" t="s">
        <v>1</v>
      </c>
      <c r="F356" s="219" t="s">
        <v>522</v>
      </c>
      <c r="G356" s="217"/>
      <c r="H356" s="220">
        <v>57.6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157</v>
      </c>
      <c r="AU356" s="226" t="s">
        <v>86</v>
      </c>
      <c r="AV356" s="14" t="s">
        <v>86</v>
      </c>
      <c r="AW356" s="14" t="s">
        <v>32</v>
      </c>
      <c r="AX356" s="14" t="s">
        <v>84</v>
      </c>
      <c r="AY356" s="226" t="s">
        <v>147</v>
      </c>
    </row>
    <row r="357" spans="1:65" s="2" customFormat="1" ht="24.2" customHeight="1">
      <c r="A357" s="35"/>
      <c r="B357" s="36"/>
      <c r="C357" s="192" t="s">
        <v>545</v>
      </c>
      <c r="D357" s="192" t="s">
        <v>150</v>
      </c>
      <c r="E357" s="193" t="s">
        <v>546</v>
      </c>
      <c r="F357" s="194" t="s">
        <v>547</v>
      </c>
      <c r="G357" s="195" t="s">
        <v>153</v>
      </c>
      <c r="H357" s="196">
        <v>57.6</v>
      </c>
      <c r="I357" s="197"/>
      <c r="J357" s="198">
        <f>ROUND(I357*H357,2)</f>
        <v>0</v>
      </c>
      <c r="K357" s="194" t="s">
        <v>154</v>
      </c>
      <c r="L357" s="40"/>
      <c r="M357" s="199" t="s">
        <v>1</v>
      </c>
      <c r="N357" s="200" t="s">
        <v>41</v>
      </c>
      <c r="O357" s="7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03" t="s">
        <v>295</v>
      </c>
      <c r="AT357" s="203" t="s">
        <v>150</v>
      </c>
      <c r="AU357" s="203" t="s">
        <v>86</v>
      </c>
      <c r="AY357" s="18" t="s">
        <v>147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8" t="s">
        <v>84</v>
      </c>
      <c r="BK357" s="204">
        <f>ROUND(I357*H357,2)</f>
        <v>0</v>
      </c>
      <c r="BL357" s="18" t="s">
        <v>295</v>
      </c>
      <c r="BM357" s="203" t="s">
        <v>548</v>
      </c>
    </row>
    <row r="358" spans="2:51" s="14" customFormat="1" ht="11.25">
      <c r="B358" s="216"/>
      <c r="C358" s="217"/>
      <c r="D358" s="207" t="s">
        <v>157</v>
      </c>
      <c r="E358" s="218" t="s">
        <v>1</v>
      </c>
      <c r="F358" s="219" t="s">
        <v>522</v>
      </c>
      <c r="G358" s="217"/>
      <c r="H358" s="220">
        <v>57.6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157</v>
      </c>
      <c r="AU358" s="226" t="s">
        <v>86</v>
      </c>
      <c r="AV358" s="14" t="s">
        <v>86</v>
      </c>
      <c r="AW358" s="14" t="s">
        <v>32</v>
      </c>
      <c r="AX358" s="14" t="s">
        <v>84</v>
      </c>
      <c r="AY358" s="226" t="s">
        <v>147</v>
      </c>
    </row>
    <row r="359" spans="1:65" s="2" customFormat="1" ht="16.5" customHeight="1">
      <c r="A359" s="35"/>
      <c r="B359" s="36"/>
      <c r="C359" s="192" t="s">
        <v>549</v>
      </c>
      <c r="D359" s="192" t="s">
        <v>150</v>
      </c>
      <c r="E359" s="193" t="s">
        <v>550</v>
      </c>
      <c r="F359" s="194" t="s">
        <v>551</v>
      </c>
      <c r="G359" s="195" t="s">
        <v>200</v>
      </c>
      <c r="H359" s="196">
        <v>60.8</v>
      </c>
      <c r="I359" s="197"/>
      <c r="J359" s="198">
        <f>ROUND(I359*H359,2)</f>
        <v>0</v>
      </c>
      <c r="K359" s="194" t="s">
        <v>154</v>
      </c>
      <c r="L359" s="40"/>
      <c r="M359" s="199" t="s">
        <v>1</v>
      </c>
      <c r="N359" s="200" t="s">
        <v>41</v>
      </c>
      <c r="O359" s="72"/>
      <c r="P359" s="201">
        <f>O359*H359</f>
        <v>0</v>
      </c>
      <c r="Q359" s="201">
        <v>3E-05</v>
      </c>
      <c r="R359" s="201">
        <f>Q359*H359</f>
        <v>0.0018239999999999999</v>
      </c>
      <c r="S359" s="201">
        <v>0</v>
      </c>
      <c r="T359" s="202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3" t="s">
        <v>295</v>
      </c>
      <c r="AT359" s="203" t="s">
        <v>150</v>
      </c>
      <c r="AU359" s="203" t="s">
        <v>86</v>
      </c>
      <c r="AY359" s="18" t="s">
        <v>147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18" t="s">
        <v>84</v>
      </c>
      <c r="BK359" s="204">
        <f>ROUND(I359*H359,2)</f>
        <v>0</v>
      </c>
      <c r="BL359" s="18" t="s">
        <v>295</v>
      </c>
      <c r="BM359" s="203" t="s">
        <v>552</v>
      </c>
    </row>
    <row r="360" spans="2:51" s="13" customFormat="1" ht="11.25">
      <c r="B360" s="205"/>
      <c r="C360" s="206"/>
      <c r="D360" s="207" t="s">
        <v>157</v>
      </c>
      <c r="E360" s="208" t="s">
        <v>1</v>
      </c>
      <c r="F360" s="209" t="s">
        <v>553</v>
      </c>
      <c r="G360" s="206"/>
      <c r="H360" s="208" t="s">
        <v>1</v>
      </c>
      <c r="I360" s="210"/>
      <c r="J360" s="206"/>
      <c r="K360" s="206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157</v>
      </c>
      <c r="AU360" s="215" t="s">
        <v>86</v>
      </c>
      <c r="AV360" s="13" t="s">
        <v>84</v>
      </c>
      <c r="AW360" s="13" t="s">
        <v>32</v>
      </c>
      <c r="AX360" s="13" t="s">
        <v>76</v>
      </c>
      <c r="AY360" s="215" t="s">
        <v>147</v>
      </c>
    </row>
    <row r="361" spans="2:51" s="14" customFormat="1" ht="11.25">
      <c r="B361" s="216"/>
      <c r="C361" s="217"/>
      <c r="D361" s="207" t="s">
        <v>157</v>
      </c>
      <c r="E361" s="218" t="s">
        <v>1</v>
      </c>
      <c r="F361" s="219" t="s">
        <v>554</v>
      </c>
      <c r="G361" s="217"/>
      <c r="H361" s="220">
        <v>30.4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157</v>
      </c>
      <c r="AU361" s="226" t="s">
        <v>86</v>
      </c>
      <c r="AV361" s="14" t="s">
        <v>86</v>
      </c>
      <c r="AW361" s="14" t="s">
        <v>32</v>
      </c>
      <c r="AX361" s="14" t="s">
        <v>76</v>
      </c>
      <c r="AY361" s="226" t="s">
        <v>147</v>
      </c>
    </row>
    <row r="362" spans="2:51" s="15" customFormat="1" ht="11.25">
      <c r="B362" s="227"/>
      <c r="C362" s="228"/>
      <c r="D362" s="207" t="s">
        <v>157</v>
      </c>
      <c r="E362" s="229" t="s">
        <v>1</v>
      </c>
      <c r="F362" s="230" t="s">
        <v>169</v>
      </c>
      <c r="G362" s="228"/>
      <c r="H362" s="231">
        <v>30.4</v>
      </c>
      <c r="I362" s="232"/>
      <c r="J362" s="228"/>
      <c r="K362" s="228"/>
      <c r="L362" s="233"/>
      <c r="M362" s="234"/>
      <c r="N362" s="235"/>
      <c r="O362" s="235"/>
      <c r="P362" s="235"/>
      <c r="Q362" s="235"/>
      <c r="R362" s="235"/>
      <c r="S362" s="235"/>
      <c r="T362" s="236"/>
      <c r="AT362" s="237" t="s">
        <v>157</v>
      </c>
      <c r="AU362" s="237" t="s">
        <v>86</v>
      </c>
      <c r="AV362" s="15" t="s">
        <v>155</v>
      </c>
      <c r="AW362" s="15" t="s">
        <v>32</v>
      </c>
      <c r="AX362" s="15" t="s">
        <v>76</v>
      </c>
      <c r="AY362" s="237" t="s">
        <v>147</v>
      </c>
    </row>
    <row r="363" spans="2:51" s="14" customFormat="1" ht="11.25">
      <c r="B363" s="216"/>
      <c r="C363" s="217"/>
      <c r="D363" s="207" t="s">
        <v>157</v>
      </c>
      <c r="E363" s="218" t="s">
        <v>1</v>
      </c>
      <c r="F363" s="219" t="s">
        <v>555</v>
      </c>
      <c r="G363" s="217"/>
      <c r="H363" s="220">
        <v>60.8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157</v>
      </c>
      <c r="AU363" s="226" t="s">
        <v>86</v>
      </c>
      <c r="AV363" s="14" t="s">
        <v>86</v>
      </c>
      <c r="AW363" s="14" t="s">
        <v>32</v>
      </c>
      <c r="AX363" s="14" t="s">
        <v>76</v>
      </c>
      <c r="AY363" s="226" t="s">
        <v>147</v>
      </c>
    </row>
    <row r="364" spans="2:51" s="15" customFormat="1" ht="11.25">
      <c r="B364" s="227"/>
      <c r="C364" s="228"/>
      <c r="D364" s="207" t="s">
        <v>157</v>
      </c>
      <c r="E364" s="229" t="s">
        <v>1</v>
      </c>
      <c r="F364" s="230" t="s">
        <v>169</v>
      </c>
      <c r="G364" s="228"/>
      <c r="H364" s="231">
        <v>60.8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AT364" s="237" t="s">
        <v>157</v>
      </c>
      <c r="AU364" s="237" t="s">
        <v>86</v>
      </c>
      <c r="AV364" s="15" t="s">
        <v>155</v>
      </c>
      <c r="AW364" s="15" t="s">
        <v>32</v>
      </c>
      <c r="AX364" s="15" t="s">
        <v>84</v>
      </c>
      <c r="AY364" s="237" t="s">
        <v>147</v>
      </c>
    </row>
    <row r="365" spans="1:65" s="2" customFormat="1" ht="24.2" customHeight="1">
      <c r="A365" s="35"/>
      <c r="B365" s="36"/>
      <c r="C365" s="192" t="s">
        <v>556</v>
      </c>
      <c r="D365" s="192" t="s">
        <v>150</v>
      </c>
      <c r="E365" s="193" t="s">
        <v>557</v>
      </c>
      <c r="F365" s="194" t="s">
        <v>558</v>
      </c>
      <c r="G365" s="195" t="s">
        <v>264</v>
      </c>
      <c r="H365" s="196">
        <v>1.835</v>
      </c>
      <c r="I365" s="197"/>
      <c r="J365" s="198">
        <f>ROUND(I365*H365,2)</f>
        <v>0</v>
      </c>
      <c r="K365" s="194" t="s">
        <v>154</v>
      </c>
      <c r="L365" s="40"/>
      <c r="M365" s="199" t="s">
        <v>1</v>
      </c>
      <c r="N365" s="200" t="s">
        <v>41</v>
      </c>
      <c r="O365" s="72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3" t="s">
        <v>295</v>
      </c>
      <c r="AT365" s="203" t="s">
        <v>150</v>
      </c>
      <c r="AU365" s="203" t="s">
        <v>86</v>
      </c>
      <c r="AY365" s="18" t="s">
        <v>147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8" t="s">
        <v>84</v>
      </c>
      <c r="BK365" s="204">
        <f>ROUND(I365*H365,2)</f>
        <v>0</v>
      </c>
      <c r="BL365" s="18" t="s">
        <v>295</v>
      </c>
      <c r="BM365" s="203" t="s">
        <v>559</v>
      </c>
    </row>
    <row r="366" spans="2:63" s="12" customFormat="1" ht="22.9" customHeight="1">
      <c r="B366" s="176"/>
      <c r="C366" s="177"/>
      <c r="D366" s="178" t="s">
        <v>75</v>
      </c>
      <c r="E366" s="190" t="s">
        <v>312</v>
      </c>
      <c r="F366" s="190" t="s">
        <v>313</v>
      </c>
      <c r="G366" s="177"/>
      <c r="H366" s="177"/>
      <c r="I366" s="180"/>
      <c r="J366" s="191">
        <f>BK366</f>
        <v>0</v>
      </c>
      <c r="K366" s="177"/>
      <c r="L366" s="182"/>
      <c r="M366" s="183"/>
      <c r="N366" s="184"/>
      <c r="O366" s="184"/>
      <c r="P366" s="185">
        <f>SUM(P367:P390)</f>
        <v>0</v>
      </c>
      <c r="Q366" s="184"/>
      <c r="R366" s="185">
        <f>SUM(R367:R390)</f>
        <v>1.61266729</v>
      </c>
      <c r="S366" s="184"/>
      <c r="T366" s="186">
        <f>SUM(T367:T390)</f>
        <v>0</v>
      </c>
      <c r="AR366" s="187" t="s">
        <v>86</v>
      </c>
      <c r="AT366" s="188" t="s">
        <v>75</v>
      </c>
      <c r="AU366" s="188" t="s">
        <v>84</v>
      </c>
      <c r="AY366" s="187" t="s">
        <v>147</v>
      </c>
      <c r="BK366" s="189">
        <f>SUM(BK367:BK390)</f>
        <v>0</v>
      </c>
    </row>
    <row r="367" spans="1:65" s="2" customFormat="1" ht="21.75" customHeight="1">
      <c r="A367" s="35"/>
      <c r="B367" s="36"/>
      <c r="C367" s="192" t="s">
        <v>560</v>
      </c>
      <c r="D367" s="192" t="s">
        <v>150</v>
      </c>
      <c r="E367" s="193" t="s">
        <v>561</v>
      </c>
      <c r="F367" s="194" t="s">
        <v>562</v>
      </c>
      <c r="G367" s="195" t="s">
        <v>153</v>
      </c>
      <c r="H367" s="196">
        <v>203.03</v>
      </c>
      <c r="I367" s="197"/>
      <c r="J367" s="198">
        <f>ROUND(I367*H367,2)</f>
        <v>0</v>
      </c>
      <c r="K367" s="194" t="s">
        <v>154</v>
      </c>
      <c r="L367" s="40"/>
      <c r="M367" s="199" t="s">
        <v>1</v>
      </c>
      <c r="N367" s="200" t="s">
        <v>41</v>
      </c>
      <c r="O367" s="72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3" t="s">
        <v>295</v>
      </c>
      <c r="AT367" s="203" t="s">
        <v>150</v>
      </c>
      <c r="AU367" s="203" t="s">
        <v>86</v>
      </c>
      <c r="AY367" s="18" t="s">
        <v>147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8" t="s">
        <v>84</v>
      </c>
      <c r="BK367" s="204">
        <f>ROUND(I367*H367,2)</f>
        <v>0</v>
      </c>
      <c r="BL367" s="18" t="s">
        <v>295</v>
      </c>
      <c r="BM367" s="203" t="s">
        <v>563</v>
      </c>
    </row>
    <row r="368" spans="2:51" s="13" customFormat="1" ht="11.25">
      <c r="B368" s="205"/>
      <c r="C368" s="206"/>
      <c r="D368" s="207" t="s">
        <v>157</v>
      </c>
      <c r="E368" s="208" t="s">
        <v>1</v>
      </c>
      <c r="F368" s="209" t="s">
        <v>175</v>
      </c>
      <c r="G368" s="206"/>
      <c r="H368" s="208" t="s">
        <v>1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157</v>
      </c>
      <c r="AU368" s="215" t="s">
        <v>86</v>
      </c>
      <c r="AV368" s="13" t="s">
        <v>84</v>
      </c>
      <c r="AW368" s="13" t="s">
        <v>32</v>
      </c>
      <c r="AX368" s="13" t="s">
        <v>76</v>
      </c>
      <c r="AY368" s="215" t="s">
        <v>147</v>
      </c>
    </row>
    <row r="369" spans="2:51" s="14" customFormat="1" ht="11.25">
      <c r="B369" s="216"/>
      <c r="C369" s="217"/>
      <c r="D369" s="207" t="s">
        <v>157</v>
      </c>
      <c r="E369" s="218" t="s">
        <v>1</v>
      </c>
      <c r="F369" s="219" t="s">
        <v>401</v>
      </c>
      <c r="G369" s="217"/>
      <c r="H369" s="220">
        <v>182.57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157</v>
      </c>
      <c r="AU369" s="226" t="s">
        <v>86</v>
      </c>
      <c r="AV369" s="14" t="s">
        <v>86</v>
      </c>
      <c r="AW369" s="14" t="s">
        <v>32</v>
      </c>
      <c r="AX369" s="14" t="s">
        <v>76</v>
      </c>
      <c r="AY369" s="226" t="s">
        <v>147</v>
      </c>
    </row>
    <row r="370" spans="2:51" s="13" customFormat="1" ht="11.25">
      <c r="B370" s="205"/>
      <c r="C370" s="206"/>
      <c r="D370" s="207" t="s">
        <v>157</v>
      </c>
      <c r="E370" s="208" t="s">
        <v>1</v>
      </c>
      <c r="F370" s="209" t="s">
        <v>185</v>
      </c>
      <c r="G370" s="206"/>
      <c r="H370" s="208" t="s">
        <v>1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157</v>
      </c>
      <c r="AU370" s="215" t="s">
        <v>86</v>
      </c>
      <c r="AV370" s="13" t="s">
        <v>84</v>
      </c>
      <c r="AW370" s="13" t="s">
        <v>32</v>
      </c>
      <c r="AX370" s="13" t="s">
        <v>76</v>
      </c>
      <c r="AY370" s="215" t="s">
        <v>147</v>
      </c>
    </row>
    <row r="371" spans="2:51" s="14" customFormat="1" ht="11.25">
      <c r="B371" s="216"/>
      <c r="C371" s="217"/>
      <c r="D371" s="207" t="s">
        <v>157</v>
      </c>
      <c r="E371" s="218" t="s">
        <v>1</v>
      </c>
      <c r="F371" s="219" t="s">
        <v>564</v>
      </c>
      <c r="G371" s="217"/>
      <c r="H371" s="220">
        <v>20.46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157</v>
      </c>
      <c r="AU371" s="226" t="s">
        <v>86</v>
      </c>
      <c r="AV371" s="14" t="s">
        <v>86</v>
      </c>
      <c r="AW371" s="14" t="s">
        <v>32</v>
      </c>
      <c r="AX371" s="14" t="s">
        <v>76</v>
      </c>
      <c r="AY371" s="226" t="s">
        <v>147</v>
      </c>
    </row>
    <row r="372" spans="2:51" s="15" customFormat="1" ht="11.25">
      <c r="B372" s="227"/>
      <c r="C372" s="228"/>
      <c r="D372" s="207" t="s">
        <v>157</v>
      </c>
      <c r="E372" s="229" t="s">
        <v>1</v>
      </c>
      <c r="F372" s="230" t="s">
        <v>169</v>
      </c>
      <c r="G372" s="228"/>
      <c r="H372" s="231">
        <v>203.03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AT372" s="237" t="s">
        <v>157</v>
      </c>
      <c r="AU372" s="237" t="s">
        <v>86</v>
      </c>
      <c r="AV372" s="15" t="s">
        <v>155</v>
      </c>
      <c r="AW372" s="15" t="s">
        <v>32</v>
      </c>
      <c r="AX372" s="15" t="s">
        <v>84</v>
      </c>
      <c r="AY372" s="237" t="s">
        <v>147</v>
      </c>
    </row>
    <row r="373" spans="1:65" s="2" customFormat="1" ht="16.5" customHeight="1">
      <c r="A373" s="35"/>
      <c r="B373" s="36"/>
      <c r="C373" s="192" t="s">
        <v>565</v>
      </c>
      <c r="D373" s="192" t="s">
        <v>150</v>
      </c>
      <c r="E373" s="193" t="s">
        <v>566</v>
      </c>
      <c r="F373" s="194" t="s">
        <v>567</v>
      </c>
      <c r="G373" s="195" t="s">
        <v>153</v>
      </c>
      <c r="H373" s="196">
        <v>203.03</v>
      </c>
      <c r="I373" s="197"/>
      <c r="J373" s="198">
        <f>ROUND(I373*H373,2)</f>
        <v>0</v>
      </c>
      <c r="K373" s="194" t="s">
        <v>154</v>
      </c>
      <c r="L373" s="40"/>
      <c r="M373" s="199" t="s">
        <v>1</v>
      </c>
      <c r="N373" s="200" t="s">
        <v>41</v>
      </c>
      <c r="O373" s="72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3" t="s">
        <v>295</v>
      </c>
      <c r="AT373" s="203" t="s">
        <v>150</v>
      </c>
      <c r="AU373" s="203" t="s">
        <v>86</v>
      </c>
      <c r="AY373" s="18" t="s">
        <v>147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18" t="s">
        <v>84</v>
      </c>
      <c r="BK373" s="204">
        <f>ROUND(I373*H373,2)</f>
        <v>0</v>
      </c>
      <c r="BL373" s="18" t="s">
        <v>295</v>
      </c>
      <c r="BM373" s="203" t="s">
        <v>568</v>
      </c>
    </row>
    <row r="374" spans="2:51" s="14" customFormat="1" ht="11.25">
      <c r="B374" s="216"/>
      <c r="C374" s="217"/>
      <c r="D374" s="207" t="s">
        <v>157</v>
      </c>
      <c r="E374" s="218" t="s">
        <v>1</v>
      </c>
      <c r="F374" s="219" t="s">
        <v>569</v>
      </c>
      <c r="G374" s="217"/>
      <c r="H374" s="220">
        <v>203.03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157</v>
      </c>
      <c r="AU374" s="226" t="s">
        <v>86</v>
      </c>
      <c r="AV374" s="14" t="s">
        <v>86</v>
      </c>
      <c r="AW374" s="14" t="s">
        <v>32</v>
      </c>
      <c r="AX374" s="14" t="s">
        <v>84</v>
      </c>
      <c r="AY374" s="226" t="s">
        <v>147</v>
      </c>
    </row>
    <row r="375" spans="1:65" s="2" customFormat="1" ht="24.2" customHeight="1">
      <c r="A375" s="35"/>
      <c r="B375" s="36"/>
      <c r="C375" s="192" t="s">
        <v>570</v>
      </c>
      <c r="D375" s="192" t="s">
        <v>150</v>
      </c>
      <c r="E375" s="193" t="s">
        <v>571</v>
      </c>
      <c r="F375" s="194" t="s">
        <v>572</v>
      </c>
      <c r="G375" s="195" t="s">
        <v>153</v>
      </c>
      <c r="H375" s="196">
        <v>203.03</v>
      </c>
      <c r="I375" s="197"/>
      <c r="J375" s="198">
        <f>ROUND(I375*H375,2)</f>
        <v>0</v>
      </c>
      <c r="K375" s="194" t="s">
        <v>154</v>
      </c>
      <c r="L375" s="40"/>
      <c r="M375" s="199" t="s">
        <v>1</v>
      </c>
      <c r="N375" s="200" t="s">
        <v>41</v>
      </c>
      <c r="O375" s="72"/>
      <c r="P375" s="201">
        <f>O375*H375</f>
        <v>0</v>
      </c>
      <c r="Q375" s="201">
        <v>3E-05</v>
      </c>
      <c r="R375" s="201">
        <f>Q375*H375</f>
        <v>0.0060909</v>
      </c>
      <c r="S375" s="201">
        <v>0</v>
      </c>
      <c r="T375" s="202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03" t="s">
        <v>295</v>
      </c>
      <c r="AT375" s="203" t="s">
        <v>150</v>
      </c>
      <c r="AU375" s="203" t="s">
        <v>86</v>
      </c>
      <c r="AY375" s="18" t="s">
        <v>147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8" t="s">
        <v>84</v>
      </c>
      <c r="BK375" s="204">
        <f>ROUND(I375*H375,2)</f>
        <v>0</v>
      </c>
      <c r="BL375" s="18" t="s">
        <v>295</v>
      </c>
      <c r="BM375" s="203" t="s">
        <v>573</v>
      </c>
    </row>
    <row r="376" spans="2:51" s="14" customFormat="1" ht="11.25">
      <c r="B376" s="216"/>
      <c r="C376" s="217"/>
      <c r="D376" s="207" t="s">
        <v>157</v>
      </c>
      <c r="E376" s="218" t="s">
        <v>1</v>
      </c>
      <c r="F376" s="219" t="s">
        <v>569</v>
      </c>
      <c r="G376" s="217"/>
      <c r="H376" s="220">
        <v>203.03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157</v>
      </c>
      <c r="AU376" s="226" t="s">
        <v>86</v>
      </c>
      <c r="AV376" s="14" t="s">
        <v>86</v>
      </c>
      <c r="AW376" s="14" t="s">
        <v>32</v>
      </c>
      <c r="AX376" s="14" t="s">
        <v>84</v>
      </c>
      <c r="AY376" s="226" t="s">
        <v>147</v>
      </c>
    </row>
    <row r="377" spans="1:65" s="2" customFormat="1" ht="24.2" customHeight="1">
      <c r="A377" s="35"/>
      <c r="B377" s="36"/>
      <c r="C377" s="192" t="s">
        <v>574</v>
      </c>
      <c r="D377" s="192" t="s">
        <v>150</v>
      </c>
      <c r="E377" s="193" t="s">
        <v>575</v>
      </c>
      <c r="F377" s="194" t="s">
        <v>576</v>
      </c>
      <c r="G377" s="195" t="s">
        <v>153</v>
      </c>
      <c r="H377" s="196">
        <v>203.03</v>
      </c>
      <c r="I377" s="197"/>
      <c r="J377" s="198">
        <f>ROUND(I377*H377,2)</f>
        <v>0</v>
      </c>
      <c r="K377" s="194" t="s">
        <v>154</v>
      </c>
      <c r="L377" s="40"/>
      <c r="M377" s="199" t="s">
        <v>1</v>
      </c>
      <c r="N377" s="200" t="s">
        <v>41</v>
      </c>
      <c r="O377" s="72"/>
      <c r="P377" s="201">
        <f>O377*H377</f>
        <v>0</v>
      </c>
      <c r="Q377" s="201">
        <v>0.0045</v>
      </c>
      <c r="R377" s="201">
        <f>Q377*H377</f>
        <v>0.913635</v>
      </c>
      <c r="S377" s="201">
        <v>0</v>
      </c>
      <c r="T377" s="20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3" t="s">
        <v>295</v>
      </c>
      <c r="AT377" s="203" t="s">
        <v>150</v>
      </c>
      <c r="AU377" s="203" t="s">
        <v>86</v>
      </c>
      <c r="AY377" s="18" t="s">
        <v>147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8" t="s">
        <v>84</v>
      </c>
      <c r="BK377" s="204">
        <f>ROUND(I377*H377,2)</f>
        <v>0</v>
      </c>
      <c r="BL377" s="18" t="s">
        <v>295</v>
      </c>
      <c r="BM377" s="203" t="s">
        <v>577</v>
      </c>
    </row>
    <row r="378" spans="2:51" s="13" customFormat="1" ht="11.25">
      <c r="B378" s="205"/>
      <c r="C378" s="206"/>
      <c r="D378" s="207" t="s">
        <v>157</v>
      </c>
      <c r="E378" s="208" t="s">
        <v>1</v>
      </c>
      <c r="F378" s="209" t="s">
        <v>175</v>
      </c>
      <c r="G378" s="206"/>
      <c r="H378" s="208" t="s">
        <v>1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157</v>
      </c>
      <c r="AU378" s="215" t="s">
        <v>86</v>
      </c>
      <c r="AV378" s="13" t="s">
        <v>84</v>
      </c>
      <c r="AW378" s="13" t="s">
        <v>32</v>
      </c>
      <c r="AX378" s="13" t="s">
        <v>76</v>
      </c>
      <c r="AY378" s="215" t="s">
        <v>147</v>
      </c>
    </row>
    <row r="379" spans="2:51" s="14" customFormat="1" ht="11.25">
      <c r="B379" s="216"/>
      <c r="C379" s="217"/>
      <c r="D379" s="207" t="s">
        <v>157</v>
      </c>
      <c r="E379" s="218" t="s">
        <v>1</v>
      </c>
      <c r="F379" s="219" t="s">
        <v>401</v>
      </c>
      <c r="G379" s="217"/>
      <c r="H379" s="220">
        <v>182.57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157</v>
      </c>
      <c r="AU379" s="226" t="s">
        <v>86</v>
      </c>
      <c r="AV379" s="14" t="s">
        <v>86</v>
      </c>
      <c r="AW379" s="14" t="s">
        <v>32</v>
      </c>
      <c r="AX379" s="14" t="s">
        <v>76</v>
      </c>
      <c r="AY379" s="226" t="s">
        <v>147</v>
      </c>
    </row>
    <row r="380" spans="2:51" s="13" customFormat="1" ht="11.25">
      <c r="B380" s="205"/>
      <c r="C380" s="206"/>
      <c r="D380" s="207" t="s">
        <v>157</v>
      </c>
      <c r="E380" s="208" t="s">
        <v>1</v>
      </c>
      <c r="F380" s="209" t="s">
        <v>185</v>
      </c>
      <c r="G380" s="206"/>
      <c r="H380" s="208" t="s">
        <v>1</v>
      </c>
      <c r="I380" s="210"/>
      <c r="J380" s="206"/>
      <c r="K380" s="206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157</v>
      </c>
      <c r="AU380" s="215" t="s">
        <v>86</v>
      </c>
      <c r="AV380" s="13" t="s">
        <v>84</v>
      </c>
      <c r="AW380" s="13" t="s">
        <v>32</v>
      </c>
      <c r="AX380" s="13" t="s">
        <v>76</v>
      </c>
      <c r="AY380" s="215" t="s">
        <v>147</v>
      </c>
    </row>
    <row r="381" spans="2:51" s="14" customFormat="1" ht="11.25">
      <c r="B381" s="216"/>
      <c r="C381" s="217"/>
      <c r="D381" s="207" t="s">
        <v>157</v>
      </c>
      <c r="E381" s="218" t="s">
        <v>1</v>
      </c>
      <c r="F381" s="219" t="s">
        <v>564</v>
      </c>
      <c r="G381" s="217"/>
      <c r="H381" s="220">
        <v>20.46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157</v>
      </c>
      <c r="AU381" s="226" t="s">
        <v>86</v>
      </c>
      <c r="AV381" s="14" t="s">
        <v>86</v>
      </c>
      <c r="AW381" s="14" t="s">
        <v>32</v>
      </c>
      <c r="AX381" s="14" t="s">
        <v>76</v>
      </c>
      <c r="AY381" s="226" t="s">
        <v>147</v>
      </c>
    </row>
    <row r="382" spans="2:51" s="15" customFormat="1" ht="11.25">
      <c r="B382" s="227"/>
      <c r="C382" s="228"/>
      <c r="D382" s="207" t="s">
        <v>157</v>
      </c>
      <c r="E382" s="229" t="s">
        <v>1</v>
      </c>
      <c r="F382" s="230" t="s">
        <v>169</v>
      </c>
      <c r="G382" s="228"/>
      <c r="H382" s="231">
        <v>203.03</v>
      </c>
      <c r="I382" s="232"/>
      <c r="J382" s="228"/>
      <c r="K382" s="228"/>
      <c r="L382" s="233"/>
      <c r="M382" s="234"/>
      <c r="N382" s="235"/>
      <c r="O382" s="235"/>
      <c r="P382" s="235"/>
      <c r="Q382" s="235"/>
      <c r="R382" s="235"/>
      <c r="S382" s="235"/>
      <c r="T382" s="236"/>
      <c r="AT382" s="237" t="s">
        <v>157</v>
      </c>
      <c r="AU382" s="237" t="s">
        <v>86</v>
      </c>
      <c r="AV382" s="15" t="s">
        <v>155</v>
      </c>
      <c r="AW382" s="15" t="s">
        <v>32</v>
      </c>
      <c r="AX382" s="15" t="s">
        <v>84</v>
      </c>
      <c r="AY382" s="237" t="s">
        <v>147</v>
      </c>
    </row>
    <row r="383" spans="1:65" s="2" customFormat="1" ht="16.5" customHeight="1">
      <c r="A383" s="35"/>
      <c r="B383" s="36"/>
      <c r="C383" s="192" t="s">
        <v>578</v>
      </c>
      <c r="D383" s="192" t="s">
        <v>150</v>
      </c>
      <c r="E383" s="193" t="s">
        <v>579</v>
      </c>
      <c r="F383" s="194" t="s">
        <v>580</v>
      </c>
      <c r="G383" s="195" t="s">
        <v>153</v>
      </c>
      <c r="H383" s="196">
        <v>203.03</v>
      </c>
      <c r="I383" s="197"/>
      <c r="J383" s="198">
        <f>ROUND(I383*H383,2)</f>
        <v>0</v>
      </c>
      <c r="K383" s="194" t="s">
        <v>154</v>
      </c>
      <c r="L383" s="40"/>
      <c r="M383" s="199" t="s">
        <v>1</v>
      </c>
      <c r="N383" s="200" t="s">
        <v>41</v>
      </c>
      <c r="O383" s="72"/>
      <c r="P383" s="201">
        <f>O383*H383</f>
        <v>0</v>
      </c>
      <c r="Q383" s="201">
        <v>0.0003</v>
      </c>
      <c r="R383" s="201">
        <f>Q383*H383</f>
        <v>0.060909</v>
      </c>
      <c r="S383" s="201">
        <v>0</v>
      </c>
      <c r="T383" s="202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3" t="s">
        <v>295</v>
      </c>
      <c r="AT383" s="203" t="s">
        <v>150</v>
      </c>
      <c r="AU383" s="203" t="s">
        <v>86</v>
      </c>
      <c r="AY383" s="18" t="s">
        <v>147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18" t="s">
        <v>84</v>
      </c>
      <c r="BK383" s="204">
        <f>ROUND(I383*H383,2)</f>
        <v>0</v>
      </c>
      <c r="BL383" s="18" t="s">
        <v>295</v>
      </c>
      <c r="BM383" s="203" t="s">
        <v>581</v>
      </c>
    </row>
    <row r="384" spans="2:51" s="14" customFormat="1" ht="11.25">
      <c r="B384" s="216"/>
      <c r="C384" s="217"/>
      <c r="D384" s="207" t="s">
        <v>157</v>
      </c>
      <c r="E384" s="218" t="s">
        <v>1</v>
      </c>
      <c r="F384" s="219" t="s">
        <v>569</v>
      </c>
      <c r="G384" s="217"/>
      <c r="H384" s="220">
        <v>203.03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157</v>
      </c>
      <c r="AU384" s="226" t="s">
        <v>86</v>
      </c>
      <c r="AV384" s="14" t="s">
        <v>86</v>
      </c>
      <c r="AW384" s="14" t="s">
        <v>32</v>
      </c>
      <c r="AX384" s="14" t="s">
        <v>84</v>
      </c>
      <c r="AY384" s="226" t="s">
        <v>147</v>
      </c>
    </row>
    <row r="385" spans="1:65" s="2" customFormat="1" ht="16.5" customHeight="1">
      <c r="A385" s="35"/>
      <c r="B385" s="36"/>
      <c r="C385" s="252" t="s">
        <v>582</v>
      </c>
      <c r="D385" s="252" t="s">
        <v>413</v>
      </c>
      <c r="E385" s="253" t="s">
        <v>583</v>
      </c>
      <c r="F385" s="254" t="s">
        <v>584</v>
      </c>
      <c r="G385" s="255" t="s">
        <v>153</v>
      </c>
      <c r="H385" s="256">
        <v>223.333</v>
      </c>
      <c r="I385" s="257"/>
      <c r="J385" s="258">
        <f>ROUND(I385*H385,2)</f>
        <v>0</v>
      </c>
      <c r="K385" s="254" t="s">
        <v>508</v>
      </c>
      <c r="L385" s="259"/>
      <c r="M385" s="260" t="s">
        <v>1</v>
      </c>
      <c r="N385" s="261" t="s">
        <v>41</v>
      </c>
      <c r="O385" s="72"/>
      <c r="P385" s="201">
        <f>O385*H385</f>
        <v>0</v>
      </c>
      <c r="Q385" s="201">
        <v>0.00283</v>
      </c>
      <c r="R385" s="201">
        <f>Q385*H385</f>
        <v>0.63203239</v>
      </c>
      <c r="S385" s="201">
        <v>0</v>
      </c>
      <c r="T385" s="202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03" t="s">
        <v>442</v>
      </c>
      <c r="AT385" s="203" t="s">
        <v>413</v>
      </c>
      <c r="AU385" s="203" t="s">
        <v>86</v>
      </c>
      <c r="AY385" s="18" t="s">
        <v>147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18" t="s">
        <v>84</v>
      </c>
      <c r="BK385" s="204">
        <f>ROUND(I385*H385,2)</f>
        <v>0</v>
      </c>
      <c r="BL385" s="18" t="s">
        <v>295</v>
      </c>
      <c r="BM385" s="203" t="s">
        <v>585</v>
      </c>
    </row>
    <row r="386" spans="1:47" s="2" customFormat="1" ht="19.5">
      <c r="A386" s="35"/>
      <c r="B386" s="36"/>
      <c r="C386" s="37"/>
      <c r="D386" s="207" t="s">
        <v>417</v>
      </c>
      <c r="E386" s="37"/>
      <c r="F386" s="262" t="s">
        <v>586</v>
      </c>
      <c r="G386" s="37"/>
      <c r="H386" s="37"/>
      <c r="I386" s="263"/>
      <c r="J386" s="37"/>
      <c r="K386" s="37"/>
      <c r="L386" s="40"/>
      <c r="M386" s="264"/>
      <c r="N386" s="265"/>
      <c r="O386" s="72"/>
      <c r="P386" s="72"/>
      <c r="Q386" s="72"/>
      <c r="R386" s="72"/>
      <c r="S386" s="72"/>
      <c r="T386" s="73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417</v>
      </c>
      <c r="AU386" s="18" t="s">
        <v>86</v>
      </c>
    </row>
    <row r="387" spans="2:51" s="13" customFormat="1" ht="11.25">
      <c r="B387" s="205"/>
      <c r="C387" s="206"/>
      <c r="D387" s="207" t="s">
        <v>157</v>
      </c>
      <c r="E387" s="208" t="s">
        <v>1</v>
      </c>
      <c r="F387" s="209" t="s">
        <v>587</v>
      </c>
      <c r="G387" s="206"/>
      <c r="H387" s="208" t="s">
        <v>1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157</v>
      </c>
      <c r="AU387" s="215" t="s">
        <v>86</v>
      </c>
      <c r="AV387" s="13" t="s">
        <v>84</v>
      </c>
      <c r="AW387" s="13" t="s">
        <v>32</v>
      </c>
      <c r="AX387" s="13" t="s">
        <v>76</v>
      </c>
      <c r="AY387" s="215" t="s">
        <v>147</v>
      </c>
    </row>
    <row r="388" spans="2:51" s="14" customFormat="1" ht="11.25">
      <c r="B388" s="216"/>
      <c r="C388" s="217"/>
      <c r="D388" s="207" t="s">
        <v>157</v>
      </c>
      <c r="E388" s="218" t="s">
        <v>1</v>
      </c>
      <c r="F388" s="219" t="s">
        <v>569</v>
      </c>
      <c r="G388" s="217"/>
      <c r="H388" s="220">
        <v>203.03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157</v>
      </c>
      <c r="AU388" s="226" t="s">
        <v>86</v>
      </c>
      <c r="AV388" s="14" t="s">
        <v>86</v>
      </c>
      <c r="AW388" s="14" t="s">
        <v>32</v>
      </c>
      <c r="AX388" s="14" t="s">
        <v>84</v>
      </c>
      <c r="AY388" s="226" t="s">
        <v>147</v>
      </c>
    </row>
    <row r="389" spans="2:51" s="14" customFormat="1" ht="11.25">
      <c r="B389" s="216"/>
      <c r="C389" s="217"/>
      <c r="D389" s="207" t="s">
        <v>157</v>
      </c>
      <c r="E389" s="217"/>
      <c r="F389" s="219" t="s">
        <v>588</v>
      </c>
      <c r="G389" s="217"/>
      <c r="H389" s="220">
        <v>223.333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157</v>
      </c>
      <c r="AU389" s="226" t="s">
        <v>86</v>
      </c>
      <c r="AV389" s="14" t="s">
        <v>86</v>
      </c>
      <c r="AW389" s="14" t="s">
        <v>4</v>
      </c>
      <c r="AX389" s="14" t="s">
        <v>84</v>
      </c>
      <c r="AY389" s="226" t="s">
        <v>147</v>
      </c>
    </row>
    <row r="390" spans="1:65" s="2" customFormat="1" ht="24.2" customHeight="1">
      <c r="A390" s="35"/>
      <c r="B390" s="36"/>
      <c r="C390" s="192" t="s">
        <v>589</v>
      </c>
      <c r="D390" s="192" t="s">
        <v>150</v>
      </c>
      <c r="E390" s="193" t="s">
        <v>590</v>
      </c>
      <c r="F390" s="194" t="s">
        <v>591</v>
      </c>
      <c r="G390" s="195" t="s">
        <v>264</v>
      </c>
      <c r="H390" s="196">
        <v>1.613</v>
      </c>
      <c r="I390" s="197"/>
      <c r="J390" s="198">
        <f>ROUND(I390*H390,2)</f>
        <v>0</v>
      </c>
      <c r="K390" s="194" t="s">
        <v>154</v>
      </c>
      <c r="L390" s="40"/>
      <c r="M390" s="199" t="s">
        <v>1</v>
      </c>
      <c r="N390" s="200" t="s">
        <v>41</v>
      </c>
      <c r="O390" s="72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3" t="s">
        <v>295</v>
      </c>
      <c r="AT390" s="203" t="s">
        <v>150</v>
      </c>
      <c r="AU390" s="203" t="s">
        <v>86</v>
      </c>
      <c r="AY390" s="18" t="s">
        <v>147</v>
      </c>
      <c r="BE390" s="204">
        <f>IF(N390="základní",J390,0)</f>
        <v>0</v>
      </c>
      <c r="BF390" s="204">
        <f>IF(N390="snížená",J390,0)</f>
        <v>0</v>
      </c>
      <c r="BG390" s="204">
        <f>IF(N390="zákl. přenesená",J390,0)</f>
        <v>0</v>
      </c>
      <c r="BH390" s="204">
        <f>IF(N390="sníž. přenesená",J390,0)</f>
        <v>0</v>
      </c>
      <c r="BI390" s="204">
        <f>IF(N390="nulová",J390,0)</f>
        <v>0</v>
      </c>
      <c r="BJ390" s="18" t="s">
        <v>84</v>
      </c>
      <c r="BK390" s="204">
        <f>ROUND(I390*H390,2)</f>
        <v>0</v>
      </c>
      <c r="BL390" s="18" t="s">
        <v>295</v>
      </c>
      <c r="BM390" s="203" t="s">
        <v>592</v>
      </c>
    </row>
    <row r="391" spans="2:63" s="12" customFormat="1" ht="22.9" customHeight="1">
      <c r="B391" s="176"/>
      <c r="C391" s="177"/>
      <c r="D391" s="178" t="s">
        <v>75</v>
      </c>
      <c r="E391" s="190" t="s">
        <v>317</v>
      </c>
      <c r="F391" s="190" t="s">
        <v>318</v>
      </c>
      <c r="G391" s="177"/>
      <c r="H391" s="177"/>
      <c r="I391" s="180"/>
      <c r="J391" s="191">
        <f>BK391</f>
        <v>0</v>
      </c>
      <c r="K391" s="177"/>
      <c r="L391" s="182"/>
      <c r="M391" s="183"/>
      <c r="N391" s="184"/>
      <c r="O391" s="184"/>
      <c r="P391" s="185">
        <f>SUM(P392:P452)</f>
        <v>0</v>
      </c>
      <c r="Q391" s="184"/>
      <c r="R391" s="185">
        <f>SUM(R392:R452)</f>
        <v>0.9304475999999999</v>
      </c>
      <c r="S391" s="184"/>
      <c r="T391" s="186">
        <f>SUM(T392:T452)</f>
        <v>0</v>
      </c>
      <c r="AR391" s="187" t="s">
        <v>86</v>
      </c>
      <c r="AT391" s="188" t="s">
        <v>75</v>
      </c>
      <c r="AU391" s="188" t="s">
        <v>84</v>
      </c>
      <c r="AY391" s="187" t="s">
        <v>147</v>
      </c>
      <c r="BK391" s="189">
        <f>SUM(BK392:BK452)</f>
        <v>0</v>
      </c>
    </row>
    <row r="392" spans="1:65" s="2" customFormat="1" ht="16.5" customHeight="1">
      <c r="A392" s="35"/>
      <c r="B392" s="36"/>
      <c r="C392" s="192" t="s">
        <v>593</v>
      </c>
      <c r="D392" s="192" t="s">
        <v>150</v>
      </c>
      <c r="E392" s="193" t="s">
        <v>594</v>
      </c>
      <c r="F392" s="194" t="s">
        <v>595</v>
      </c>
      <c r="G392" s="195" t="s">
        <v>153</v>
      </c>
      <c r="H392" s="196">
        <v>45.225</v>
      </c>
      <c r="I392" s="197"/>
      <c r="J392" s="198">
        <f>ROUND(I392*H392,2)</f>
        <v>0</v>
      </c>
      <c r="K392" s="194" t="s">
        <v>154</v>
      </c>
      <c r="L392" s="40"/>
      <c r="M392" s="199" t="s">
        <v>1</v>
      </c>
      <c r="N392" s="200" t="s">
        <v>41</v>
      </c>
      <c r="O392" s="72"/>
      <c r="P392" s="201">
        <f>O392*H392</f>
        <v>0</v>
      </c>
      <c r="Q392" s="201">
        <v>0.0003</v>
      </c>
      <c r="R392" s="201">
        <f>Q392*H392</f>
        <v>0.0135675</v>
      </c>
      <c r="S392" s="201">
        <v>0</v>
      </c>
      <c r="T392" s="202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3" t="s">
        <v>295</v>
      </c>
      <c r="AT392" s="203" t="s">
        <v>150</v>
      </c>
      <c r="AU392" s="203" t="s">
        <v>86</v>
      </c>
      <c r="AY392" s="18" t="s">
        <v>147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18" t="s">
        <v>84</v>
      </c>
      <c r="BK392" s="204">
        <f>ROUND(I392*H392,2)</f>
        <v>0</v>
      </c>
      <c r="BL392" s="18" t="s">
        <v>295</v>
      </c>
      <c r="BM392" s="203" t="s">
        <v>596</v>
      </c>
    </row>
    <row r="393" spans="2:51" s="13" customFormat="1" ht="11.25">
      <c r="B393" s="205"/>
      <c r="C393" s="206"/>
      <c r="D393" s="207" t="s">
        <v>157</v>
      </c>
      <c r="E393" s="208" t="s">
        <v>1</v>
      </c>
      <c r="F393" s="209" t="s">
        <v>553</v>
      </c>
      <c r="G393" s="206"/>
      <c r="H393" s="208" t="s">
        <v>1</v>
      </c>
      <c r="I393" s="210"/>
      <c r="J393" s="206"/>
      <c r="K393" s="206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157</v>
      </c>
      <c r="AU393" s="215" t="s">
        <v>86</v>
      </c>
      <c r="AV393" s="13" t="s">
        <v>84</v>
      </c>
      <c r="AW393" s="13" t="s">
        <v>32</v>
      </c>
      <c r="AX393" s="13" t="s">
        <v>76</v>
      </c>
      <c r="AY393" s="215" t="s">
        <v>147</v>
      </c>
    </row>
    <row r="394" spans="2:51" s="13" customFormat="1" ht="11.25">
      <c r="B394" s="205"/>
      <c r="C394" s="206"/>
      <c r="D394" s="207" t="s">
        <v>157</v>
      </c>
      <c r="E394" s="208" t="s">
        <v>1</v>
      </c>
      <c r="F394" s="209" t="s">
        <v>215</v>
      </c>
      <c r="G394" s="206"/>
      <c r="H394" s="208" t="s">
        <v>1</v>
      </c>
      <c r="I394" s="210"/>
      <c r="J394" s="206"/>
      <c r="K394" s="206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157</v>
      </c>
      <c r="AU394" s="215" t="s">
        <v>86</v>
      </c>
      <c r="AV394" s="13" t="s">
        <v>84</v>
      </c>
      <c r="AW394" s="13" t="s">
        <v>32</v>
      </c>
      <c r="AX394" s="13" t="s">
        <v>76</v>
      </c>
      <c r="AY394" s="215" t="s">
        <v>147</v>
      </c>
    </row>
    <row r="395" spans="2:51" s="14" customFormat="1" ht="11.25">
      <c r="B395" s="216"/>
      <c r="C395" s="217"/>
      <c r="D395" s="207" t="s">
        <v>157</v>
      </c>
      <c r="E395" s="218" t="s">
        <v>1</v>
      </c>
      <c r="F395" s="219" t="s">
        <v>329</v>
      </c>
      <c r="G395" s="217"/>
      <c r="H395" s="220">
        <v>2.55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157</v>
      </c>
      <c r="AU395" s="226" t="s">
        <v>86</v>
      </c>
      <c r="AV395" s="14" t="s">
        <v>86</v>
      </c>
      <c r="AW395" s="14" t="s">
        <v>32</v>
      </c>
      <c r="AX395" s="14" t="s">
        <v>76</v>
      </c>
      <c r="AY395" s="226" t="s">
        <v>147</v>
      </c>
    </row>
    <row r="396" spans="2:51" s="13" customFormat="1" ht="11.25">
      <c r="B396" s="205"/>
      <c r="C396" s="206"/>
      <c r="D396" s="207" t="s">
        <v>157</v>
      </c>
      <c r="E396" s="208" t="s">
        <v>1</v>
      </c>
      <c r="F396" s="209" t="s">
        <v>226</v>
      </c>
      <c r="G396" s="206"/>
      <c r="H396" s="208" t="s">
        <v>1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157</v>
      </c>
      <c r="AU396" s="215" t="s">
        <v>86</v>
      </c>
      <c r="AV396" s="13" t="s">
        <v>84</v>
      </c>
      <c r="AW396" s="13" t="s">
        <v>32</v>
      </c>
      <c r="AX396" s="13" t="s">
        <v>76</v>
      </c>
      <c r="AY396" s="215" t="s">
        <v>147</v>
      </c>
    </row>
    <row r="397" spans="2:51" s="14" customFormat="1" ht="11.25">
      <c r="B397" s="216"/>
      <c r="C397" s="217"/>
      <c r="D397" s="207" t="s">
        <v>157</v>
      </c>
      <c r="E397" s="218" t="s">
        <v>1</v>
      </c>
      <c r="F397" s="219" t="s">
        <v>327</v>
      </c>
      <c r="G397" s="217"/>
      <c r="H397" s="220">
        <v>2.625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157</v>
      </c>
      <c r="AU397" s="226" t="s">
        <v>86</v>
      </c>
      <c r="AV397" s="14" t="s">
        <v>86</v>
      </c>
      <c r="AW397" s="14" t="s">
        <v>32</v>
      </c>
      <c r="AX397" s="14" t="s">
        <v>76</v>
      </c>
      <c r="AY397" s="226" t="s">
        <v>147</v>
      </c>
    </row>
    <row r="398" spans="2:51" s="13" customFormat="1" ht="11.25">
      <c r="B398" s="205"/>
      <c r="C398" s="206"/>
      <c r="D398" s="207" t="s">
        <v>157</v>
      </c>
      <c r="E398" s="208" t="s">
        <v>1</v>
      </c>
      <c r="F398" s="209" t="s">
        <v>228</v>
      </c>
      <c r="G398" s="206"/>
      <c r="H398" s="208" t="s">
        <v>1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157</v>
      </c>
      <c r="AU398" s="215" t="s">
        <v>86</v>
      </c>
      <c r="AV398" s="13" t="s">
        <v>84</v>
      </c>
      <c r="AW398" s="13" t="s">
        <v>32</v>
      </c>
      <c r="AX398" s="13" t="s">
        <v>76</v>
      </c>
      <c r="AY398" s="215" t="s">
        <v>147</v>
      </c>
    </row>
    <row r="399" spans="2:51" s="14" customFormat="1" ht="11.25">
      <c r="B399" s="216"/>
      <c r="C399" s="217"/>
      <c r="D399" s="207" t="s">
        <v>157</v>
      </c>
      <c r="E399" s="218" t="s">
        <v>1</v>
      </c>
      <c r="F399" s="219" t="s">
        <v>597</v>
      </c>
      <c r="G399" s="217"/>
      <c r="H399" s="220">
        <v>2.325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157</v>
      </c>
      <c r="AU399" s="226" t="s">
        <v>86</v>
      </c>
      <c r="AV399" s="14" t="s">
        <v>86</v>
      </c>
      <c r="AW399" s="14" t="s">
        <v>32</v>
      </c>
      <c r="AX399" s="14" t="s">
        <v>76</v>
      </c>
      <c r="AY399" s="226" t="s">
        <v>147</v>
      </c>
    </row>
    <row r="400" spans="2:51" s="13" customFormat="1" ht="11.25">
      <c r="B400" s="205"/>
      <c r="C400" s="206"/>
      <c r="D400" s="207" t="s">
        <v>157</v>
      </c>
      <c r="E400" s="208" t="s">
        <v>1</v>
      </c>
      <c r="F400" s="209" t="s">
        <v>230</v>
      </c>
      <c r="G400" s="206"/>
      <c r="H400" s="208" t="s">
        <v>1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157</v>
      </c>
      <c r="AU400" s="215" t="s">
        <v>86</v>
      </c>
      <c r="AV400" s="13" t="s">
        <v>84</v>
      </c>
      <c r="AW400" s="13" t="s">
        <v>32</v>
      </c>
      <c r="AX400" s="13" t="s">
        <v>76</v>
      </c>
      <c r="AY400" s="215" t="s">
        <v>147</v>
      </c>
    </row>
    <row r="401" spans="2:51" s="14" customFormat="1" ht="11.25">
      <c r="B401" s="216"/>
      <c r="C401" s="217"/>
      <c r="D401" s="207" t="s">
        <v>157</v>
      </c>
      <c r="E401" s="218" t="s">
        <v>1</v>
      </c>
      <c r="F401" s="219" t="s">
        <v>329</v>
      </c>
      <c r="G401" s="217"/>
      <c r="H401" s="220">
        <v>2.55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157</v>
      </c>
      <c r="AU401" s="226" t="s">
        <v>86</v>
      </c>
      <c r="AV401" s="14" t="s">
        <v>86</v>
      </c>
      <c r="AW401" s="14" t="s">
        <v>32</v>
      </c>
      <c r="AX401" s="14" t="s">
        <v>76</v>
      </c>
      <c r="AY401" s="226" t="s">
        <v>147</v>
      </c>
    </row>
    <row r="402" spans="2:51" s="16" customFormat="1" ht="11.25">
      <c r="B402" s="238"/>
      <c r="C402" s="239"/>
      <c r="D402" s="207" t="s">
        <v>157</v>
      </c>
      <c r="E402" s="240" t="s">
        <v>1</v>
      </c>
      <c r="F402" s="241" t="s">
        <v>182</v>
      </c>
      <c r="G402" s="239"/>
      <c r="H402" s="242">
        <v>10.05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157</v>
      </c>
      <c r="AU402" s="248" t="s">
        <v>86</v>
      </c>
      <c r="AV402" s="16" t="s">
        <v>170</v>
      </c>
      <c r="AW402" s="16" t="s">
        <v>32</v>
      </c>
      <c r="AX402" s="16" t="s">
        <v>76</v>
      </c>
      <c r="AY402" s="248" t="s">
        <v>147</v>
      </c>
    </row>
    <row r="403" spans="2:51" s="13" customFormat="1" ht="11.25">
      <c r="B403" s="205"/>
      <c r="C403" s="206"/>
      <c r="D403" s="207" t="s">
        <v>157</v>
      </c>
      <c r="E403" s="208" t="s">
        <v>1</v>
      </c>
      <c r="F403" s="209" t="s">
        <v>175</v>
      </c>
      <c r="G403" s="206"/>
      <c r="H403" s="208" t="s">
        <v>1</v>
      </c>
      <c r="I403" s="210"/>
      <c r="J403" s="206"/>
      <c r="K403" s="206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157</v>
      </c>
      <c r="AU403" s="215" t="s">
        <v>86</v>
      </c>
      <c r="AV403" s="13" t="s">
        <v>84</v>
      </c>
      <c r="AW403" s="13" t="s">
        <v>32</v>
      </c>
      <c r="AX403" s="13" t="s">
        <v>76</v>
      </c>
      <c r="AY403" s="215" t="s">
        <v>147</v>
      </c>
    </row>
    <row r="404" spans="2:51" s="13" customFormat="1" ht="11.25">
      <c r="B404" s="205"/>
      <c r="C404" s="206"/>
      <c r="D404" s="207" t="s">
        <v>157</v>
      </c>
      <c r="E404" s="208" t="s">
        <v>1</v>
      </c>
      <c r="F404" s="209" t="s">
        <v>330</v>
      </c>
      <c r="G404" s="206"/>
      <c r="H404" s="208" t="s">
        <v>1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157</v>
      </c>
      <c r="AU404" s="215" t="s">
        <v>86</v>
      </c>
      <c r="AV404" s="13" t="s">
        <v>84</v>
      </c>
      <c r="AW404" s="13" t="s">
        <v>32</v>
      </c>
      <c r="AX404" s="13" t="s">
        <v>76</v>
      </c>
      <c r="AY404" s="215" t="s">
        <v>147</v>
      </c>
    </row>
    <row r="405" spans="2:51" s="14" customFormat="1" ht="11.25">
      <c r="B405" s="216"/>
      <c r="C405" s="217"/>
      <c r="D405" s="207" t="s">
        <v>157</v>
      </c>
      <c r="E405" s="218" t="s">
        <v>1</v>
      </c>
      <c r="F405" s="219" t="s">
        <v>329</v>
      </c>
      <c r="G405" s="217"/>
      <c r="H405" s="220">
        <v>2.55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157</v>
      </c>
      <c r="AU405" s="226" t="s">
        <v>86</v>
      </c>
      <c r="AV405" s="14" t="s">
        <v>86</v>
      </c>
      <c r="AW405" s="14" t="s">
        <v>32</v>
      </c>
      <c r="AX405" s="14" t="s">
        <v>76</v>
      </c>
      <c r="AY405" s="226" t="s">
        <v>147</v>
      </c>
    </row>
    <row r="406" spans="2:51" s="13" customFormat="1" ht="11.25">
      <c r="B406" s="205"/>
      <c r="C406" s="206"/>
      <c r="D406" s="207" t="s">
        <v>157</v>
      </c>
      <c r="E406" s="208" t="s">
        <v>1</v>
      </c>
      <c r="F406" s="209" t="s">
        <v>178</v>
      </c>
      <c r="G406" s="206"/>
      <c r="H406" s="208" t="s">
        <v>1</v>
      </c>
      <c r="I406" s="210"/>
      <c r="J406" s="206"/>
      <c r="K406" s="206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157</v>
      </c>
      <c r="AU406" s="215" t="s">
        <v>86</v>
      </c>
      <c r="AV406" s="13" t="s">
        <v>84</v>
      </c>
      <c r="AW406" s="13" t="s">
        <v>32</v>
      </c>
      <c r="AX406" s="13" t="s">
        <v>76</v>
      </c>
      <c r="AY406" s="215" t="s">
        <v>147</v>
      </c>
    </row>
    <row r="407" spans="2:51" s="14" customFormat="1" ht="11.25">
      <c r="B407" s="216"/>
      <c r="C407" s="217"/>
      <c r="D407" s="207" t="s">
        <v>157</v>
      </c>
      <c r="E407" s="218" t="s">
        <v>1</v>
      </c>
      <c r="F407" s="219" t="s">
        <v>598</v>
      </c>
      <c r="G407" s="217"/>
      <c r="H407" s="220">
        <v>2.7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157</v>
      </c>
      <c r="AU407" s="226" t="s">
        <v>86</v>
      </c>
      <c r="AV407" s="14" t="s">
        <v>86</v>
      </c>
      <c r="AW407" s="14" t="s">
        <v>32</v>
      </c>
      <c r="AX407" s="14" t="s">
        <v>76</v>
      </c>
      <c r="AY407" s="226" t="s">
        <v>147</v>
      </c>
    </row>
    <row r="408" spans="2:51" s="13" customFormat="1" ht="11.25">
      <c r="B408" s="205"/>
      <c r="C408" s="206"/>
      <c r="D408" s="207" t="s">
        <v>157</v>
      </c>
      <c r="E408" s="208" t="s">
        <v>1</v>
      </c>
      <c r="F408" s="209" t="s">
        <v>236</v>
      </c>
      <c r="G408" s="206"/>
      <c r="H408" s="208" t="s">
        <v>1</v>
      </c>
      <c r="I408" s="210"/>
      <c r="J408" s="206"/>
      <c r="K408" s="206"/>
      <c r="L408" s="211"/>
      <c r="M408" s="212"/>
      <c r="N408" s="213"/>
      <c r="O408" s="213"/>
      <c r="P408" s="213"/>
      <c r="Q408" s="213"/>
      <c r="R408" s="213"/>
      <c r="S408" s="213"/>
      <c r="T408" s="214"/>
      <c r="AT408" s="215" t="s">
        <v>157</v>
      </c>
      <c r="AU408" s="215" t="s">
        <v>86</v>
      </c>
      <c r="AV408" s="13" t="s">
        <v>84</v>
      </c>
      <c r="AW408" s="13" t="s">
        <v>32</v>
      </c>
      <c r="AX408" s="13" t="s">
        <v>76</v>
      </c>
      <c r="AY408" s="215" t="s">
        <v>147</v>
      </c>
    </row>
    <row r="409" spans="2:51" s="14" customFormat="1" ht="11.25">
      <c r="B409" s="216"/>
      <c r="C409" s="217"/>
      <c r="D409" s="207" t="s">
        <v>157</v>
      </c>
      <c r="E409" s="218" t="s">
        <v>1</v>
      </c>
      <c r="F409" s="219" t="s">
        <v>598</v>
      </c>
      <c r="G409" s="217"/>
      <c r="H409" s="220">
        <v>2.7</v>
      </c>
      <c r="I409" s="221"/>
      <c r="J409" s="217"/>
      <c r="K409" s="217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157</v>
      </c>
      <c r="AU409" s="226" t="s">
        <v>86</v>
      </c>
      <c r="AV409" s="14" t="s">
        <v>86</v>
      </c>
      <c r="AW409" s="14" t="s">
        <v>32</v>
      </c>
      <c r="AX409" s="14" t="s">
        <v>76</v>
      </c>
      <c r="AY409" s="226" t="s">
        <v>147</v>
      </c>
    </row>
    <row r="410" spans="2:51" s="13" customFormat="1" ht="11.25">
      <c r="B410" s="205"/>
      <c r="C410" s="206"/>
      <c r="D410" s="207" t="s">
        <v>157</v>
      </c>
      <c r="E410" s="208" t="s">
        <v>1</v>
      </c>
      <c r="F410" s="209" t="s">
        <v>180</v>
      </c>
      <c r="G410" s="206"/>
      <c r="H410" s="208" t="s">
        <v>1</v>
      </c>
      <c r="I410" s="210"/>
      <c r="J410" s="206"/>
      <c r="K410" s="206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157</v>
      </c>
      <c r="AU410" s="215" t="s">
        <v>86</v>
      </c>
      <c r="AV410" s="13" t="s">
        <v>84</v>
      </c>
      <c r="AW410" s="13" t="s">
        <v>32</v>
      </c>
      <c r="AX410" s="13" t="s">
        <v>76</v>
      </c>
      <c r="AY410" s="215" t="s">
        <v>147</v>
      </c>
    </row>
    <row r="411" spans="2:51" s="14" customFormat="1" ht="11.25">
      <c r="B411" s="216"/>
      <c r="C411" s="217"/>
      <c r="D411" s="207" t="s">
        <v>157</v>
      </c>
      <c r="E411" s="218" t="s">
        <v>1</v>
      </c>
      <c r="F411" s="219" t="s">
        <v>599</v>
      </c>
      <c r="G411" s="217"/>
      <c r="H411" s="220">
        <v>3.15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157</v>
      </c>
      <c r="AU411" s="226" t="s">
        <v>86</v>
      </c>
      <c r="AV411" s="14" t="s">
        <v>86</v>
      </c>
      <c r="AW411" s="14" t="s">
        <v>32</v>
      </c>
      <c r="AX411" s="14" t="s">
        <v>76</v>
      </c>
      <c r="AY411" s="226" t="s">
        <v>147</v>
      </c>
    </row>
    <row r="412" spans="2:51" s="13" customFormat="1" ht="11.25">
      <c r="B412" s="205"/>
      <c r="C412" s="206"/>
      <c r="D412" s="207" t="s">
        <v>157</v>
      </c>
      <c r="E412" s="208" t="s">
        <v>1</v>
      </c>
      <c r="F412" s="209" t="s">
        <v>240</v>
      </c>
      <c r="G412" s="206"/>
      <c r="H412" s="208" t="s">
        <v>1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157</v>
      </c>
      <c r="AU412" s="215" t="s">
        <v>86</v>
      </c>
      <c r="AV412" s="13" t="s">
        <v>84</v>
      </c>
      <c r="AW412" s="13" t="s">
        <v>32</v>
      </c>
      <c r="AX412" s="13" t="s">
        <v>76</v>
      </c>
      <c r="AY412" s="215" t="s">
        <v>147</v>
      </c>
    </row>
    <row r="413" spans="2:51" s="14" customFormat="1" ht="11.25">
      <c r="B413" s="216"/>
      <c r="C413" s="217"/>
      <c r="D413" s="207" t="s">
        <v>157</v>
      </c>
      <c r="E413" s="218" t="s">
        <v>1</v>
      </c>
      <c r="F413" s="219" t="s">
        <v>600</v>
      </c>
      <c r="G413" s="217"/>
      <c r="H413" s="220">
        <v>2.25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157</v>
      </c>
      <c r="AU413" s="226" t="s">
        <v>86</v>
      </c>
      <c r="AV413" s="14" t="s">
        <v>86</v>
      </c>
      <c r="AW413" s="14" t="s">
        <v>32</v>
      </c>
      <c r="AX413" s="14" t="s">
        <v>76</v>
      </c>
      <c r="AY413" s="226" t="s">
        <v>147</v>
      </c>
    </row>
    <row r="414" spans="2:51" s="13" customFormat="1" ht="11.25">
      <c r="B414" s="205"/>
      <c r="C414" s="206"/>
      <c r="D414" s="207" t="s">
        <v>157</v>
      </c>
      <c r="E414" s="208" t="s">
        <v>1</v>
      </c>
      <c r="F414" s="209" t="s">
        <v>242</v>
      </c>
      <c r="G414" s="206"/>
      <c r="H414" s="208" t="s">
        <v>1</v>
      </c>
      <c r="I414" s="210"/>
      <c r="J414" s="206"/>
      <c r="K414" s="206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157</v>
      </c>
      <c r="AU414" s="215" t="s">
        <v>86</v>
      </c>
      <c r="AV414" s="13" t="s">
        <v>84</v>
      </c>
      <c r="AW414" s="13" t="s">
        <v>32</v>
      </c>
      <c r="AX414" s="13" t="s">
        <v>76</v>
      </c>
      <c r="AY414" s="215" t="s">
        <v>147</v>
      </c>
    </row>
    <row r="415" spans="2:51" s="14" customFormat="1" ht="11.25">
      <c r="B415" s="216"/>
      <c r="C415" s="217"/>
      <c r="D415" s="207" t="s">
        <v>157</v>
      </c>
      <c r="E415" s="218" t="s">
        <v>1</v>
      </c>
      <c r="F415" s="219" t="s">
        <v>327</v>
      </c>
      <c r="G415" s="217"/>
      <c r="H415" s="220">
        <v>2.625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157</v>
      </c>
      <c r="AU415" s="226" t="s">
        <v>86</v>
      </c>
      <c r="AV415" s="14" t="s">
        <v>86</v>
      </c>
      <c r="AW415" s="14" t="s">
        <v>32</v>
      </c>
      <c r="AX415" s="14" t="s">
        <v>76</v>
      </c>
      <c r="AY415" s="226" t="s">
        <v>147</v>
      </c>
    </row>
    <row r="416" spans="2:51" s="16" customFormat="1" ht="11.25">
      <c r="B416" s="238"/>
      <c r="C416" s="239"/>
      <c r="D416" s="207" t="s">
        <v>157</v>
      </c>
      <c r="E416" s="240" t="s">
        <v>1</v>
      </c>
      <c r="F416" s="241" t="s">
        <v>182</v>
      </c>
      <c r="G416" s="239"/>
      <c r="H416" s="242">
        <v>15.975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157</v>
      </c>
      <c r="AU416" s="248" t="s">
        <v>86</v>
      </c>
      <c r="AV416" s="16" t="s">
        <v>170</v>
      </c>
      <c r="AW416" s="16" t="s">
        <v>32</v>
      </c>
      <c r="AX416" s="16" t="s">
        <v>76</v>
      </c>
      <c r="AY416" s="248" t="s">
        <v>147</v>
      </c>
    </row>
    <row r="417" spans="2:51" s="13" customFormat="1" ht="11.25">
      <c r="B417" s="205"/>
      <c r="C417" s="206"/>
      <c r="D417" s="207" t="s">
        <v>157</v>
      </c>
      <c r="E417" s="208" t="s">
        <v>1</v>
      </c>
      <c r="F417" s="209" t="s">
        <v>185</v>
      </c>
      <c r="G417" s="206"/>
      <c r="H417" s="208" t="s">
        <v>1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157</v>
      </c>
      <c r="AU417" s="215" t="s">
        <v>86</v>
      </c>
      <c r="AV417" s="13" t="s">
        <v>84</v>
      </c>
      <c r="AW417" s="13" t="s">
        <v>32</v>
      </c>
      <c r="AX417" s="13" t="s">
        <v>76</v>
      </c>
      <c r="AY417" s="215" t="s">
        <v>147</v>
      </c>
    </row>
    <row r="418" spans="2:51" s="13" customFormat="1" ht="11.25">
      <c r="B418" s="205"/>
      <c r="C418" s="206"/>
      <c r="D418" s="207" t="s">
        <v>157</v>
      </c>
      <c r="E418" s="208" t="s">
        <v>1</v>
      </c>
      <c r="F418" s="209" t="s">
        <v>244</v>
      </c>
      <c r="G418" s="206"/>
      <c r="H418" s="208" t="s">
        <v>1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157</v>
      </c>
      <c r="AU418" s="215" t="s">
        <v>86</v>
      </c>
      <c r="AV418" s="13" t="s">
        <v>84</v>
      </c>
      <c r="AW418" s="13" t="s">
        <v>32</v>
      </c>
      <c r="AX418" s="13" t="s">
        <v>76</v>
      </c>
      <c r="AY418" s="215" t="s">
        <v>147</v>
      </c>
    </row>
    <row r="419" spans="2:51" s="14" customFormat="1" ht="11.25">
      <c r="B419" s="216"/>
      <c r="C419" s="217"/>
      <c r="D419" s="207" t="s">
        <v>157</v>
      </c>
      <c r="E419" s="218" t="s">
        <v>1</v>
      </c>
      <c r="F419" s="219" t="s">
        <v>329</v>
      </c>
      <c r="G419" s="217"/>
      <c r="H419" s="220">
        <v>2.55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157</v>
      </c>
      <c r="AU419" s="226" t="s">
        <v>86</v>
      </c>
      <c r="AV419" s="14" t="s">
        <v>86</v>
      </c>
      <c r="AW419" s="14" t="s">
        <v>32</v>
      </c>
      <c r="AX419" s="14" t="s">
        <v>76</v>
      </c>
      <c r="AY419" s="226" t="s">
        <v>147</v>
      </c>
    </row>
    <row r="420" spans="2:51" s="13" customFormat="1" ht="11.25">
      <c r="B420" s="205"/>
      <c r="C420" s="206"/>
      <c r="D420" s="207" t="s">
        <v>157</v>
      </c>
      <c r="E420" s="208" t="s">
        <v>1</v>
      </c>
      <c r="F420" s="209" t="s">
        <v>248</v>
      </c>
      <c r="G420" s="206"/>
      <c r="H420" s="208" t="s">
        <v>1</v>
      </c>
      <c r="I420" s="210"/>
      <c r="J420" s="206"/>
      <c r="K420" s="206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157</v>
      </c>
      <c r="AU420" s="215" t="s">
        <v>86</v>
      </c>
      <c r="AV420" s="13" t="s">
        <v>84</v>
      </c>
      <c r="AW420" s="13" t="s">
        <v>32</v>
      </c>
      <c r="AX420" s="13" t="s">
        <v>76</v>
      </c>
      <c r="AY420" s="215" t="s">
        <v>147</v>
      </c>
    </row>
    <row r="421" spans="2:51" s="14" customFormat="1" ht="11.25">
      <c r="B421" s="216"/>
      <c r="C421" s="217"/>
      <c r="D421" s="207" t="s">
        <v>157</v>
      </c>
      <c r="E421" s="218" t="s">
        <v>1</v>
      </c>
      <c r="F421" s="219" t="s">
        <v>329</v>
      </c>
      <c r="G421" s="217"/>
      <c r="H421" s="220">
        <v>2.55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157</v>
      </c>
      <c r="AU421" s="226" t="s">
        <v>86</v>
      </c>
      <c r="AV421" s="14" t="s">
        <v>86</v>
      </c>
      <c r="AW421" s="14" t="s">
        <v>32</v>
      </c>
      <c r="AX421" s="14" t="s">
        <v>76</v>
      </c>
      <c r="AY421" s="226" t="s">
        <v>147</v>
      </c>
    </row>
    <row r="422" spans="2:51" s="13" customFormat="1" ht="11.25">
      <c r="B422" s="205"/>
      <c r="C422" s="206"/>
      <c r="D422" s="207" t="s">
        <v>157</v>
      </c>
      <c r="E422" s="208" t="s">
        <v>1</v>
      </c>
      <c r="F422" s="209" t="s">
        <v>250</v>
      </c>
      <c r="G422" s="206"/>
      <c r="H422" s="208" t="s">
        <v>1</v>
      </c>
      <c r="I422" s="210"/>
      <c r="J422" s="206"/>
      <c r="K422" s="206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157</v>
      </c>
      <c r="AU422" s="215" t="s">
        <v>86</v>
      </c>
      <c r="AV422" s="13" t="s">
        <v>84</v>
      </c>
      <c r="AW422" s="13" t="s">
        <v>32</v>
      </c>
      <c r="AX422" s="13" t="s">
        <v>76</v>
      </c>
      <c r="AY422" s="215" t="s">
        <v>147</v>
      </c>
    </row>
    <row r="423" spans="2:51" s="14" customFormat="1" ht="11.25">
      <c r="B423" s="216"/>
      <c r="C423" s="217"/>
      <c r="D423" s="207" t="s">
        <v>157</v>
      </c>
      <c r="E423" s="218" t="s">
        <v>1</v>
      </c>
      <c r="F423" s="219" t="s">
        <v>598</v>
      </c>
      <c r="G423" s="217"/>
      <c r="H423" s="220">
        <v>2.7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157</v>
      </c>
      <c r="AU423" s="226" t="s">
        <v>86</v>
      </c>
      <c r="AV423" s="14" t="s">
        <v>86</v>
      </c>
      <c r="AW423" s="14" t="s">
        <v>32</v>
      </c>
      <c r="AX423" s="14" t="s">
        <v>76</v>
      </c>
      <c r="AY423" s="226" t="s">
        <v>147</v>
      </c>
    </row>
    <row r="424" spans="2:51" s="13" customFormat="1" ht="11.25">
      <c r="B424" s="205"/>
      <c r="C424" s="206"/>
      <c r="D424" s="207" t="s">
        <v>157</v>
      </c>
      <c r="E424" s="208" t="s">
        <v>1</v>
      </c>
      <c r="F424" s="209" t="s">
        <v>251</v>
      </c>
      <c r="G424" s="206"/>
      <c r="H424" s="208" t="s">
        <v>1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157</v>
      </c>
      <c r="AU424" s="215" t="s">
        <v>86</v>
      </c>
      <c r="AV424" s="13" t="s">
        <v>84</v>
      </c>
      <c r="AW424" s="13" t="s">
        <v>32</v>
      </c>
      <c r="AX424" s="13" t="s">
        <v>76</v>
      </c>
      <c r="AY424" s="215" t="s">
        <v>147</v>
      </c>
    </row>
    <row r="425" spans="2:51" s="14" customFormat="1" ht="11.25">
      <c r="B425" s="216"/>
      <c r="C425" s="217"/>
      <c r="D425" s="207" t="s">
        <v>157</v>
      </c>
      <c r="E425" s="218" t="s">
        <v>1</v>
      </c>
      <c r="F425" s="219" t="s">
        <v>598</v>
      </c>
      <c r="G425" s="217"/>
      <c r="H425" s="220">
        <v>2.7</v>
      </c>
      <c r="I425" s="221"/>
      <c r="J425" s="217"/>
      <c r="K425" s="217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157</v>
      </c>
      <c r="AU425" s="226" t="s">
        <v>86</v>
      </c>
      <c r="AV425" s="14" t="s">
        <v>86</v>
      </c>
      <c r="AW425" s="14" t="s">
        <v>32</v>
      </c>
      <c r="AX425" s="14" t="s">
        <v>76</v>
      </c>
      <c r="AY425" s="226" t="s">
        <v>147</v>
      </c>
    </row>
    <row r="426" spans="2:51" s="13" customFormat="1" ht="11.25">
      <c r="B426" s="205"/>
      <c r="C426" s="206"/>
      <c r="D426" s="207" t="s">
        <v>157</v>
      </c>
      <c r="E426" s="208" t="s">
        <v>1</v>
      </c>
      <c r="F426" s="209" t="s">
        <v>186</v>
      </c>
      <c r="G426" s="206"/>
      <c r="H426" s="208" t="s">
        <v>1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157</v>
      </c>
      <c r="AU426" s="215" t="s">
        <v>86</v>
      </c>
      <c r="AV426" s="13" t="s">
        <v>84</v>
      </c>
      <c r="AW426" s="13" t="s">
        <v>32</v>
      </c>
      <c r="AX426" s="13" t="s">
        <v>76</v>
      </c>
      <c r="AY426" s="215" t="s">
        <v>147</v>
      </c>
    </row>
    <row r="427" spans="2:51" s="14" customFormat="1" ht="11.25">
      <c r="B427" s="216"/>
      <c r="C427" s="217"/>
      <c r="D427" s="207" t="s">
        <v>157</v>
      </c>
      <c r="E427" s="218" t="s">
        <v>1</v>
      </c>
      <c r="F427" s="219" t="s">
        <v>598</v>
      </c>
      <c r="G427" s="217"/>
      <c r="H427" s="220">
        <v>2.7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157</v>
      </c>
      <c r="AU427" s="226" t="s">
        <v>86</v>
      </c>
      <c r="AV427" s="14" t="s">
        <v>86</v>
      </c>
      <c r="AW427" s="14" t="s">
        <v>32</v>
      </c>
      <c r="AX427" s="14" t="s">
        <v>76</v>
      </c>
      <c r="AY427" s="226" t="s">
        <v>147</v>
      </c>
    </row>
    <row r="428" spans="2:51" s="13" customFormat="1" ht="11.25">
      <c r="B428" s="205"/>
      <c r="C428" s="206"/>
      <c r="D428" s="207" t="s">
        <v>157</v>
      </c>
      <c r="E428" s="208" t="s">
        <v>1</v>
      </c>
      <c r="F428" s="209" t="s">
        <v>255</v>
      </c>
      <c r="G428" s="206"/>
      <c r="H428" s="208" t="s">
        <v>1</v>
      </c>
      <c r="I428" s="210"/>
      <c r="J428" s="206"/>
      <c r="K428" s="206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157</v>
      </c>
      <c r="AU428" s="215" t="s">
        <v>86</v>
      </c>
      <c r="AV428" s="13" t="s">
        <v>84</v>
      </c>
      <c r="AW428" s="13" t="s">
        <v>32</v>
      </c>
      <c r="AX428" s="13" t="s">
        <v>76</v>
      </c>
      <c r="AY428" s="215" t="s">
        <v>147</v>
      </c>
    </row>
    <row r="429" spans="2:51" s="14" customFormat="1" ht="11.25">
      <c r="B429" s="216"/>
      <c r="C429" s="217"/>
      <c r="D429" s="207" t="s">
        <v>157</v>
      </c>
      <c r="E429" s="218" t="s">
        <v>1</v>
      </c>
      <c r="F429" s="219" t="s">
        <v>601</v>
      </c>
      <c r="G429" s="217"/>
      <c r="H429" s="220">
        <v>2.85</v>
      </c>
      <c r="I429" s="221"/>
      <c r="J429" s="217"/>
      <c r="K429" s="217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157</v>
      </c>
      <c r="AU429" s="226" t="s">
        <v>86</v>
      </c>
      <c r="AV429" s="14" t="s">
        <v>86</v>
      </c>
      <c r="AW429" s="14" t="s">
        <v>32</v>
      </c>
      <c r="AX429" s="14" t="s">
        <v>76</v>
      </c>
      <c r="AY429" s="226" t="s">
        <v>147</v>
      </c>
    </row>
    <row r="430" spans="2:51" s="13" customFormat="1" ht="11.25">
      <c r="B430" s="205"/>
      <c r="C430" s="206"/>
      <c r="D430" s="207" t="s">
        <v>157</v>
      </c>
      <c r="E430" s="208" t="s">
        <v>1</v>
      </c>
      <c r="F430" s="209" t="s">
        <v>257</v>
      </c>
      <c r="G430" s="206"/>
      <c r="H430" s="208" t="s">
        <v>1</v>
      </c>
      <c r="I430" s="210"/>
      <c r="J430" s="206"/>
      <c r="K430" s="206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157</v>
      </c>
      <c r="AU430" s="215" t="s">
        <v>86</v>
      </c>
      <c r="AV430" s="13" t="s">
        <v>84</v>
      </c>
      <c r="AW430" s="13" t="s">
        <v>32</v>
      </c>
      <c r="AX430" s="13" t="s">
        <v>76</v>
      </c>
      <c r="AY430" s="215" t="s">
        <v>147</v>
      </c>
    </row>
    <row r="431" spans="2:51" s="14" customFormat="1" ht="11.25">
      <c r="B431" s="216"/>
      <c r="C431" s="217"/>
      <c r="D431" s="207" t="s">
        <v>157</v>
      </c>
      <c r="E431" s="218" t="s">
        <v>1</v>
      </c>
      <c r="F431" s="219" t="s">
        <v>599</v>
      </c>
      <c r="G431" s="217"/>
      <c r="H431" s="220">
        <v>3.15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157</v>
      </c>
      <c r="AU431" s="226" t="s">
        <v>86</v>
      </c>
      <c r="AV431" s="14" t="s">
        <v>86</v>
      </c>
      <c r="AW431" s="14" t="s">
        <v>32</v>
      </c>
      <c r="AX431" s="14" t="s">
        <v>76</v>
      </c>
      <c r="AY431" s="226" t="s">
        <v>147</v>
      </c>
    </row>
    <row r="432" spans="2:51" s="16" customFormat="1" ht="11.25">
      <c r="B432" s="238"/>
      <c r="C432" s="239"/>
      <c r="D432" s="207" t="s">
        <v>157</v>
      </c>
      <c r="E432" s="240" t="s">
        <v>1</v>
      </c>
      <c r="F432" s="241" t="s">
        <v>182</v>
      </c>
      <c r="G432" s="239"/>
      <c r="H432" s="242">
        <v>19.2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AT432" s="248" t="s">
        <v>157</v>
      </c>
      <c r="AU432" s="248" t="s">
        <v>86</v>
      </c>
      <c r="AV432" s="16" t="s">
        <v>170</v>
      </c>
      <c r="AW432" s="16" t="s">
        <v>32</v>
      </c>
      <c r="AX432" s="16" t="s">
        <v>76</v>
      </c>
      <c r="AY432" s="248" t="s">
        <v>147</v>
      </c>
    </row>
    <row r="433" spans="2:51" s="15" customFormat="1" ht="11.25">
      <c r="B433" s="227"/>
      <c r="C433" s="228"/>
      <c r="D433" s="207" t="s">
        <v>157</v>
      </c>
      <c r="E433" s="229" t="s">
        <v>1</v>
      </c>
      <c r="F433" s="230" t="s">
        <v>169</v>
      </c>
      <c r="G433" s="228"/>
      <c r="H433" s="231">
        <v>45.22500000000001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AT433" s="237" t="s">
        <v>157</v>
      </c>
      <c r="AU433" s="237" t="s">
        <v>86</v>
      </c>
      <c r="AV433" s="15" t="s">
        <v>155</v>
      </c>
      <c r="AW433" s="15" t="s">
        <v>32</v>
      </c>
      <c r="AX433" s="15" t="s">
        <v>84</v>
      </c>
      <c r="AY433" s="237" t="s">
        <v>147</v>
      </c>
    </row>
    <row r="434" spans="1:65" s="2" customFormat="1" ht="24.2" customHeight="1">
      <c r="A434" s="35"/>
      <c r="B434" s="36"/>
      <c r="C434" s="192" t="s">
        <v>602</v>
      </c>
      <c r="D434" s="192" t="s">
        <v>150</v>
      </c>
      <c r="E434" s="193" t="s">
        <v>603</v>
      </c>
      <c r="F434" s="194" t="s">
        <v>604</v>
      </c>
      <c r="G434" s="195" t="s">
        <v>153</v>
      </c>
      <c r="H434" s="196">
        <v>42.225</v>
      </c>
      <c r="I434" s="197"/>
      <c r="J434" s="198">
        <f>ROUND(I434*H434,2)</f>
        <v>0</v>
      </c>
      <c r="K434" s="194" t="s">
        <v>154</v>
      </c>
      <c r="L434" s="40"/>
      <c r="M434" s="199" t="s">
        <v>1</v>
      </c>
      <c r="N434" s="200" t="s">
        <v>41</v>
      </c>
      <c r="O434" s="72"/>
      <c r="P434" s="201">
        <f>O434*H434</f>
        <v>0</v>
      </c>
      <c r="Q434" s="201">
        <v>0.0015</v>
      </c>
      <c r="R434" s="201">
        <f>Q434*H434</f>
        <v>0.0633375</v>
      </c>
      <c r="S434" s="201">
        <v>0</v>
      </c>
      <c r="T434" s="202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03" t="s">
        <v>295</v>
      </c>
      <c r="AT434" s="203" t="s">
        <v>150</v>
      </c>
      <c r="AU434" s="203" t="s">
        <v>86</v>
      </c>
      <c r="AY434" s="18" t="s">
        <v>147</v>
      </c>
      <c r="BE434" s="204">
        <f>IF(N434="základní",J434,0)</f>
        <v>0</v>
      </c>
      <c r="BF434" s="204">
        <f>IF(N434="snížená",J434,0)</f>
        <v>0</v>
      </c>
      <c r="BG434" s="204">
        <f>IF(N434="zákl. přenesená",J434,0)</f>
        <v>0</v>
      </c>
      <c r="BH434" s="204">
        <f>IF(N434="sníž. přenesená",J434,0)</f>
        <v>0</v>
      </c>
      <c r="BI434" s="204">
        <f>IF(N434="nulová",J434,0)</f>
        <v>0</v>
      </c>
      <c r="BJ434" s="18" t="s">
        <v>84</v>
      </c>
      <c r="BK434" s="204">
        <f>ROUND(I434*H434,2)</f>
        <v>0</v>
      </c>
      <c r="BL434" s="18" t="s">
        <v>295</v>
      </c>
      <c r="BM434" s="203" t="s">
        <v>605</v>
      </c>
    </row>
    <row r="435" spans="2:51" s="14" customFormat="1" ht="11.25">
      <c r="B435" s="216"/>
      <c r="C435" s="217"/>
      <c r="D435" s="207" t="s">
        <v>157</v>
      </c>
      <c r="E435" s="218" t="s">
        <v>1</v>
      </c>
      <c r="F435" s="219" t="s">
        <v>606</v>
      </c>
      <c r="G435" s="217"/>
      <c r="H435" s="220">
        <v>42.225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157</v>
      </c>
      <c r="AU435" s="226" t="s">
        <v>86</v>
      </c>
      <c r="AV435" s="14" t="s">
        <v>86</v>
      </c>
      <c r="AW435" s="14" t="s">
        <v>32</v>
      </c>
      <c r="AX435" s="14" t="s">
        <v>84</v>
      </c>
      <c r="AY435" s="226" t="s">
        <v>147</v>
      </c>
    </row>
    <row r="436" spans="1:65" s="2" customFormat="1" ht="24.2" customHeight="1">
      <c r="A436" s="35"/>
      <c r="B436" s="36"/>
      <c r="C436" s="192" t="s">
        <v>607</v>
      </c>
      <c r="D436" s="192" t="s">
        <v>150</v>
      </c>
      <c r="E436" s="193" t="s">
        <v>608</v>
      </c>
      <c r="F436" s="194" t="s">
        <v>609</v>
      </c>
      <c r="G436" s="195" t="s">
        <v>153</v>
      </c>
      <c r="H436" s="196">
        <v>42.225</v>
      </c>
      <c r="I436" s="197"/>
      <c r="J436" s="198">
        <f>ROUND(I436*H436,2)</f>
        <v>0</v>
      </c>
      <c r="K436" s="194" t="s">
        <v>154</v>
      </c>
      <c r="L436" s="40"/>
      <c r="M436" s="199" t="s">
        <v>1</v>
      </c>
      <c r="N436" s="200" t="s">
        <v>41</v>
      </c>
      <c r="O436" s="72"/>
      <c r="P436" s="201">
        <f>O436*H436</f>
        <v>0</v>
      </c>
      <c r="Q436" s="201">
        <v>0.0053</v>
      </c>
      <c r="R436" s="201">
        <f>Q436*H436</f>
        <v>0.2237925</v>
      </c>
      <c r="S436" s="201">
        <v>0</v>
      </c>
      <c r="T436" s="202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03" t="s">
        <v>295</v>
      </c>
      <c r="AT436" s="203" t="s">
        <v>150</v>
      </c>
      <c r="AU436" s="203" t="s">
        <v>86</v>
      </c>
      <c r="AY436" s="18" t="s">
        <v>147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18" t="s">
        <v>84</v>
      </c>
      <c r="BK436" s="204">
        <f>ROUND(I436*H436,2)</f>
        <v>0</v>
      </c>
      <c r="BL436" s="18" t="s">
        <v>295</v>
      </c>
      <c r="BM436" s="203" t="s">
        <v>610</v>
      </c>
    </row>
    <row r="437" spans="2:51" s="14" customFormat="1" ht="11.25">
      <c r="B437" s="216"/>
      <c r="C437" s="217"/>
      <c r="D437" s="207" t="s">
        <v>157</v>
      </c>
      <c r="E437" s="218" t="s">
        <v>1</v>
      </c>
      <c r="F437" s="219" t="s">
        <v>606</v>
      </c>
      <c r="G437" s="217"/>
      <c r="H437" s="220">
        <v>42.225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157</v>
      </c>
      <c r="AU437" s="226" t="s">
        <v>86</v>
      </c>
      <c r="AV437" s="14" t="s">
        <v>86</v>
      </c>
      <c r="AW437" s="14" t="s">
        <v>32</v>
      </c>
      <c r="AX437" s="14" t="s">
        <v>84</v>
      </c>
      <c r="AY437" s="226" t="s">
        <v>147</v>
      </c>
    </row>
    <row r="438" spans="1:65" s="2" customFormat="1" ht="16.5" customHeight="1">
      <c r="A438" s="35"/>
      <c r="B438" s="36"/>
      <c r="C438" s="252" t="s">
        <v>611</v>
      </c>
      <c r="D438" s="252" t="s">
        <v>413</v>
      </c>
      <c r="E438" s="253" t="s">
        <v>612</v>
      </c>
      <c r="F438" s="254" t="s">
        <v>613</v>
      </c>
      <c r="G438" s="255" t="s">
        <v>153</v>
      </c>
      <c r="H438" s="256">
        <v>48.559</v>
      </c>
      <c r="I438" s="257"/>
      <c r="J438" s="258">
        <f>ROUND(I438*H438,2)</f>
        <v>0</v>
      </c>
      <c r="K438" s="254" t="s">
        <v>154</v>
      </c>
      <c r="L438" s="259"/>
      <c r="M438" s="260" t="s">
        <v>1</v>
      </c>
      <c r="N438" s="261" t="s">
        <v>41</v>
      </c>
      <c r="O438" s="72"/>
      <c r="P438" s="201">
        <f>O438*H438</f>
        <v>0</v>
      </c>
      <c r="Q438" s="201">
        <v>0.0129</v>
      </c>
      <c r="R438" s="201">
        <f>Q438*H438</f>
        <v>0.6264111</v>
      </c>
      <c r="S438" s="201">
        <v>0</v>
      </c>
      <c r="T438" s="202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03" t="s">
        <v>442</v>
      </c>
      <c r="AT438" s="203" t="s">
        <v>413</v>
      </c>
      <c r="AU438" s="203" t="s">
        <v>86</v>
      </c>
      <c r="AY438" s="18" t="s">
        <v>147</v>
      </c>
      <c r="BE438" s="204">
        <f>IF(N438="základní",J438,0)</f>
        <v>0</v>
      </c>
      <c r="BF438" s="204">
        <f>IF(N438="snížená",J438,0)</f>
        <v>0</v>
      </c>
      <c r="BG438" s="204">
        <f>IF(N438="zákl. přenesená",J438,0)</f>
        <v>0</v>
      </c>
      <c r="BH438" s="204">
        <f>IF(N438="sníž. přenesená",J438,0)</f>
        <v>0</v>
      </c>
      <c r="BI438" s="204">
        <f>IF(N438="nulová",J438,0)</f>
        <v>0</v>
      </c>
      <c r="BJ438" s="18" t="s">
        <v>84</v>
      </c>
      <c r="BK438" s="204">
        <f>ROUND(I438*H438,2)</f>
        <v>0</v>
      </c>
      <c r="BL438" s="18" t="s">
        <v>295</v>
      </c>
      <c r="BM438" s="203" t="s">
        <v>614</v>
      </c>
    </row>
    <row r="439" spans="2:51" s="14" customFormat="1" ht="11.25">
      <c r="B439" s="216"/>
      <c r="C439" s="217"/>
      <c r="D439" s="207" t="s">
        <v>157</v>
      </c>
      <c r="E439" s="218" t="s">
        <v>1</v>
      </c>
      <c r="F439" s="219" t="s">
        <v>615</v>
      </c>
      <c r="G439" s="217"/>
      <c r="H439" s="220">
        <v>48.559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157</v>
      </c>
      <c r="AU439" s="226" t="s">
        <v>86</v>
      </c>
      <c r="AV439" s="14" t="s">
        <v>86</v>
      </c>
      <c r="AW439" s="14" t="s">
        <v>32</v>
      </c>
      <c r="AX439" s="14" t="s">
        <v>84</v>
      </c>
      <c r="AY439" s="226" t="s">
        <v>147</v>
      </c>
    </row>
    <row r="440" spans="1:65" s="2" customFormat="1" ht="24.2" customHeight="1">
      <c r="A440" s="35"/>
      <c r="B440" s="36"/>
      <c r="C440" s="192" t="s">
        <v>616</v>
      </c>
      <c r="D440" s="192" t="s">
        <v>150</v>
      </c>
      <c r="E440" s="193" t="s">
        <v>617</v>
      </c>
      <c r="F440" s="194" t="s">
        <v>618</v>
      </c>
      <c r="G440" s="195" t="s">
        <v>153</v>
      </c>
      <c r="H440" s="196">
        <v>42.225</v>
      </c>
      <c r="I440" s="197"/>
      <c r="J440" s="198">
        <f>ROUND(I440*H440,2)</f>
        <v>0</v>
      </c>
      <c r="K440" s="194" t="s">
        <v>154</v>
      </c>
      <c r="L440" s="40"/>
      <c r="M440" s="199" t="s">
        <v>1</v>
      </c>
      <c r="N440" s="200" t="s">
        <v>41</v>
      </c>
      <c r="O440" s="72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03" t="s">
        <v>295</v>
      </c>
      <c r="AT440" s="203" t="s">
        <v>150</v>
      </c>
      <c r="AU440" s="203" t="s">
        <v>86</v>
      </c>
      <c r="AY440" s="18" t="s">
        <v>147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18" t="s">
        <v>84</v>
      </c>
      <c r="BK440" s="204">
        <f>ROUND(I440*H440,2)</f>
        <v>0</v>
      </c>
      <c r="BL440" s="18" t="s">
        <v>295</v>
      </c>
      <c r="BM440" s="203" t="s">
        <v>619</v>
      </c>
    </row>
    <row r="441" spans="2:51" s="14" customFormat="1" ht="11.25">
      <c r="B441" s="216"/>
      <c r="C441" s="217"/>
      <c r="D441" s="207" t="s">
        <v>157</v>
      </c>
      <c r="E441" s="218" t="s">
        <v>1</v>
      </c>
      <c r="F441" s="219" t="s">
        <v>606</v>
      </c>
      <c r="G441" s="217"/>
      <c r="H441" s="220">
        <v>42.225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157</v>
      </c>
      <c r="AU441" s="226" t="s">
        <v>86</v>
      </c>
      <c r="AV441" s="14" t="s">
        <v>86</v>
      </c>
      <c r="AW441" s="14" t="s">
        <v>32</v>
      </c>
      <c r="AX441" s="14" t="s">
        <v>84</v>
      </c>
      <c r="AY441" s="226" t="s">
        <v>147</v>
      </c>
    </row>
    <row r="442" spans="1:65" s="2" customFormat="1" ht="24.2" customHeight="1">
      <c r="A442" s="35"/>
      <c r="B442" s="36"/>
      <c r="C442" s="192" t="s">
        <v>620</v>
      </c>
      <c r="D442" s="192" t="s">
        <v>150</v>
      </c>
      <c r="E442" s="193" t="s">
        <v>621</v>
      </c>
      <c r="F442" s="194" t="s">
        <v>622</v>
      </c>
      <c r="G442" s="195" t="s">
        <v>153</v>
      </c>
      <c r="H442" s="196">
        <v>42.225</v>
      </c>
      <c r="I442" s="197"/>
      <c r="J442" s="198">
        <f>ROUND(I442*H442,2)</f>
        <v>0</v>
      </c>
      <c r="K442" s="194" t="s">
        <v>154</v>
      </c>
      <c r="L442" s="40"/>
      <c r="M442" s="199" t="s">
        <v>1</v>
      </c>
      <c r="N442" s="200" t="s">
        <v>41</v>
      </c>
      <c r="O442" s="72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03" t="s">
        <v>295</v>
      </c>
      <c r="AT442" s="203" t="s">
        <v>150</v>
      </c>
      <c r="AU442" s="203" t="s">
        <v>86</v>
      </c>
      <c r="AY442" s="18" t="s">
        <v>147</v>
      </c>
      <c r="BE442" s="204">
        <f>IF(N442="základní",J442,0)</f>
        <v>0</v>
      </c>
      <c r="BF442" s="204">
        <f>IF(N442="snížená",J442,0)</f>
        <v>0</v>
      </c>
      <c r="BG442" s="204">
        <f>IF(N442="zákl. přenesená",J442,0)</f>
        <v>0</v>
      </c>
      <c r="BH442" s="204">
        <f>IF(N442="sníž. přenesená",J442,0)</f>
        <v>0</v>
      </c>
      <c r="BI442" s="204">
        <f>IF(N442="nulová",J442,0)</f>
        <v>0</v>
      </c>
      <c r="BJ442" s="18" t="s">
        <v>84</v>
      </c>
      <c r="BK442" s="204">
        <f>ROUND(I442*H442,2)</f>
        <v>0</v>
      </c>
      <c r="BL442" s="18" t="s">
        <v>295</v>
      </c>
      <c r="BM442" s="203" t="s">
        <v>623</v>
      </c>
    </row>
    <row r="443" spans="2:51" s="14" customFormat="1" ht="11.25">
      <c r="B443" s="216"/>
      <c r="C443" s="217"/>
      <c r="D443" s="207" t="s">
        <v>157</v>
      </c>
      <c r="E443" s="218" t="s">
        <v>1</v>
      </c>
      <c r="F443" s="219" t="s">
        <v>606</v>
      </c>
      <c r="G443" s="217"/>
      <c r="H443" s="220">
        <v>42.225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157</v>
      </c>
      <c r="AU443" s="226" t="s">
        <v>86</v>
      </c>
      <c r="AV443" s="14" t="s">
        <v>86</v>
      </c>
      <c r="AW443" s="14" t="s">
        <v>32</v>
      </c>
      <c r="AX443" s="14" t="s">
        <v>84</v>
      </c>
      <c r="AY443" s="226" t="s">
        <v>147</v>
      </c>
    </row>
    <row r="444" spans="1:65" s="2" customFormat="1" ht="24.2" customHeight="1">
      <c r="A444" s="35"/>
      <c r="B444" s="36"/>
      <c r="C444" s="192" t="s">
        <v>624</v>
      </c>
      <c r="D444" s="192" t="s">
        <v>150</v>
      </c>
      <c r="E444" s="193" t="s">
        <v>625</v>
      </c>
      <c r="F444" s="194" t="s">
        <v>626</v>
      </c>
      <c r="G444" s="195" t="s">
        <v>153</v>
      </c>
      <c r="H444" s="196">
        <v>42.225</v>
      </c>
      <c r="I444" s="197"/>
      <c r="J444" s="198">
        <f>ROUND(I444*H444,2)</f>
        <v>0</v>
      </c>
      <c r="K444" s="194" t="s">
        <v>154</v>
      </c>
      <c r="L444" s="40"/>
      <c r="M444" s="199" t="s">
        <v>1</v>
      </c>
      <c r="N444" s="200" t="s">
        <v>41</v>
      </c>
      <c r="O444" s="72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03" t="s">
        <v>295</v>
      </c>
      <c r="AT444" s="203" t="s">
        <v>150</v>
      </c>
      <c r="AU444" s="203" t="s">
        <v>86</v>
      </c>
      <c r="AY444" s="18" t="s">
        <v>147</v>
      </c>
      <c r="BE444" s="204">
        <f>IF(N444="základní",J444,0)</f>
        <v>0</v>
      </c>
      <c r="BF444" s="204">
        <f>IF(N444="snížená",J444,0)</f>
        <v>0</v>
      </c>
      <c r="BG444" s="204">
        <f>IF(N444="zákl. přenesená",J444,0)</f>
        <v>0</v>
      </c>
      <c r="BH444" s="204">
        <f>IF(N444="sníž. přenesená",J444,0)</f>
        <v>0</v>
      </c>
      <c r="BI444" s="204">
        <f>IF(N444="nulová",J444,0)</f>
        <v>0</v>
      </c>
      <c r="BJ444" s="18" t="s">
        <v>84</v>
      </c>
      <c r="BK444" s="204">
        <f>ROUND(I444*H444,2)</f>
        <v>0</v>
      </c>
      <c r="BL444" s="18" t="s">
        <v>295</v>
      </c>
      <c r="BM444" s="203" t="s">
        <v>627</v>
      </c>
    </row>
    <row r="445" spans="2:51" s="14" customFormat="1" ht="11.25">
      <c r="B445" s="216"/>
      <c r="C445" s="217"/>
      <c r="D445" s="207" t="s">
        <v>157</v>
      </c>
      <c r="E445" s="218" t="s">
        <v>1</v>
      </c>
      <c r="F445" s="219" t="s">
        <v>606</v>
      </c>
      <c r="G445" s="217"/>
      <c r="H445" s="220">
        <v>42.225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157</v>
      </c>
      <c r="AU445" s="226" t="s">
        <v>86</v>
      </c>
      <c r="AV445" s="14" t="s">
        <v>86</v>
      </c>
      <c r="AW445" s="14" t="s">
        <v>32</v>
      </c>
      <c r="AX445" s="14" t="s">
        <v>84</v>
      </c>
      <c r="AY445" s="226" t="s">
        <v>147</v>
      </c>
    </row>
    <row r="446" spans="1:65" s="2" customFormat="1" ht="16.5" customHeight="1">
      <c r="A446" s="35"/>
      <c r="B446" s="36"/>
      <c r="C446" s="192" t="s">
        <v>628</v>
      </c>
      <c r="D446" s="192" t="s">
        <v>150</v>
      </c>
      <c r="E446" s="193" t="s">
        <v>629</v>
      </c>
      <c r="F446" s="194" t="s">
        <v>630</v>
      </c>
      <c r="G446" s="195" t="s">
        <v>200</v>
      </c>
      <c r="H446" s="196">
        <v>111.3</v>
      </c>
      <c r="I446" s="197"/>
      <c r="J446" s="198">
        <f>ROUND(I446*H446,2)</f>
        <v>0</v>
      </c>
      <c r="K446" s="194" t="s">
        <v>154</v>
      </c>
      <c r="L446" s="40"/>
      <c r="M446" s="199" t="s">
        <v>1</v>
      </c>
      <c r="N446" s="200" t="s">
        <v>41</v>
      </c>
      <c r="O446" s="72"/>
      <c r="P446" s="201">
        <f>O446*H446</f>
        <v>0</v>
      </c>
      <c r="Q446" s="201">
        <v>3E-05</v>
      </c>
      <c r="R446" s="201">
        <f>Q446*H446</f>
        <v>0.003339</v>
      </c>
      <c r="S446" s="201">
        <v>0</v>
      </c>
      <c r="T446" s="202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03" t="s">
        <v>295</v>
      </c>
      <c r="AT446" s="203" t="s">
        <v>150</v>
      </c>
      <c r="AU446" s="203" t="s">
        <v>86</v>
      </c>
      <c r="AY446" s="18" t="s">
        <v>147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18" t="s">
        <v>84</v>
      </c>
      <c r="BK446" s="204">
        <f>ROUND(I446*H446,2)</f>
        <v>0</v>
      </c>
      <c r="BL446" s="18" t="s">
        <v>295</v>
      </c>
      <c r="BM446" s="203" t="s">
        <v>631</v>
      </c>
    </row>
    <row r="447" spans="2:51" s="14" customFormat="1" ht="11.25">
      <c r="B447" s="216"/>
      <c r="C447" s="217"/>
      <c r="D447" s="207" t="s">
        <v>157</v>
      </c>
      <c r="E447" s="218" t="s">
        <v>1</v>
      </c>
      <c r="F447" s="219" t="s">
        <v>632</v>
      </c>
      <c r="G447" s="217"/>
      <c r="H447" s="220">
        <v>51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157</v>
      </c>
      <c r="AU447" s="226" t="s">
        <v>86</v>
      </c>
      <c r="AV447" s="14" t="s">
        <v>86</v>
      </c>
      <c r="AW447" s="14" t="s">
        <v>32</v>
      </c>
      <c r="AX447" s="14" t="s">
        <v>76</v>
      </c>
      <c r="AY447" s="226" t="s">
        <v>147</v>
      </c>
    </row>
    <row r="448" spans="2:51" s="14" customFormat="1" ht="11.25">
      <c r="B448" s="216"/>
      <c r="C448" s="217"/>
      <c r="D448" s="207" t="s">
        <v>157</v>
      </c>
      <c r="E448" s="218" t="s">
        <v>1</v>
      </c>
      <c r="F448" s="219" t="s">
        <v>633</v>
      </c>
      <c r="G448" s="217"/>
      <c r="H448" s="220">
        <v>25.6</v>
      </c>
      <c r="I448" s="221"/>
      <c r="J448" s="217"/>
      <c r="K448" s="217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157</v>
      </c>
      <c r="AU448" s="226" t="s">
        <v>86</v>
      </c>
      <c r="AV448" s="14" t="s">
        <v>86</v>
      </c>
      <c r="AW448" s="14" t="s">
        <v>32</v>
      </c>
      <c r="AX448" s="14" t="s">
        <v>76</v>
      </c>
      <c r="AY448" s="226" t="s">
        <v>147</v>
      </c>
    </row>
    <row r="449" spans="2:51" s="14" customFormat="1" ht="11.25">
      <c r="B449" s="216"/>
      <c r="C449" s="217"/>
      <c r="D449" s="207" t="s">
        <v>157</v>
      </c>
      <c r="E449" s="218" t="s">
        <v>1</v>
      </c>
      <c r="F449" s="219" t="s">
        <v>634</v>
      </c>
      <c r="G449" s="217"/>
      <c r="H449" s="220">
        <v>21.3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157</v>
      </c>
      <c r="AU449" s="226" t="s">
        <v>86</v>
      </c>
      <c r="AV449" s="14" t="s">
        <v>86</v>
      </c>
      <c r="AW449" s="14" t="s">
        <v>32</v>
      </c>
      <c r="AX449" s="14" t="s">
        <v>76</v>
      </c>
      <c r="AY449" s="226" t="s">
        <v>147</v>
      </c>
    </row>
    <row r="450" spans="2:51" s="14" customFormat="1" ht="11.25">
      <c r="B450" s="216"/>
      <c r="C450" s="217"/>
      <c r="D450" s="207" t="s">
        <v>157</v>
      </c>
      <c r="E450" s="218" t="s">
        <v>1</v>
      </c>
      <c r="F450" s="219" t="s">
        <v>635</v>
      </c>
      <c r="G450" s="217"/>
      <c r="H450" s="220">
        <v>13.4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157</v>
      </c>
      <c r="AU450" s="226" t="s">
        <v>86</v>
      </c>
      <c r="AV450" s="14" t="s">
        <v>86</v>
      </c>
      <c r="AW450" s="14" t="s">
        <v>32</v>
      </c>
      <c r="AX450" s="14" t="s">
        <v>76</v>
      </c>
      <c r="AY450" s="226" t="s">
        <v>147</v>
      </c>
    </row>
    <row r="451" spans="2:51" s="15" customFormat="1" ht="11.25">
      <c r="B451" s="227"/>
      <c r="C451" s="228"/>
      <c r="D451" s="207" t="s">
        <v>157</v>
      </c>
      <c r="E451" s="229" t="s">
        <v>1</v>
      </c>
      <c r="F451" s="230" t="s">
        <v>169</v>
      </c>
      <c r="G451" s="228"/>
      <c r="H451" s="231">
        <v>111.3</v>
      </c>
      <c r="I451" s="232"/>
      <c r="J451" s="228"/>
      <c r="K451" s="228"/>
      <c r="L451" s="233"/>
      <c r="M451" s="234"/>
      <c r="N451" s="235"/>
      <c r="O451" s="235"/>
      <c r="P451" s="235"/>
      <c r="Q451" s="235"/>
      <c r="R451" s="235"/>
      <c r="S451" s="235"/>
      <c r="T451" s="236"/>
      <c r="AT451" s="237" t="s">
        <v>157</v>
      </c>
      <c r="AU451" s="237" t="s">
        <v>86</v>
      </c>
      <c r="AV451" s="15" t="s">
        <v>155</v>
      </c>
      <c r="AW451" s="15" t="s">
        <v>32</v>
      </c>
      <c r="AX451" s="15" t="s">
        <v>84</v>
      </c>
      <c r="AY451" s="237" t="s">
        <v>147</v>
      </c>
    </row>
    <row r="452" spans="1:65" s="2" customFormat="1" ht="24.2" customHeight="1">
      <c r="A452" s="35"/>
      <c r="B452" s="36"/>
      <c r="C452" s="192" t="s">
        <v>636</v>
      </c>
      <c r="D452" s="192" t="s">
        <v>150</v>
      </c>
      <c r="E452" s="193" t="s">
        <v>637</v>
      </c>
      <c r="F452" s="194" t="s">
        <v>638</v>
      </c>
      <c r="G452" s="195" t="s">
        <v>264</v>
      </c>
      <c r="H452" s="196">
        <v>0.93</v>
      </c>
      <c r="I452" s="197"/>
      <c r="J452" s="198">
        <f>ROUND(I452*H452,2)</f>
        <v>0</v>
      </c>
      <c r="K452" s="194" t="s">
        <v>154</v>
      </c>
      <c r="L452" s="40"/>
      <c r="M452" s="199" t="s">
        <v>1</v>
      </c>
      <c r="N452" s="200" t="s">
        <v>41</v>
      </c>
      <c r="O452" s="72"/>
      <c r="P452" s="201">
        <f>O452*H452</f>
        <v>0</v>
      </c>
      <c r="Q452" s="201">
        <v>0</v>
      </c>
      <c r="R452" s="201">
        <f>Q452*H452</f>
        <v>0</v>
      </c>
      <c r="S452" s="201">
        <v>0</v>
      </c>
      <c r="T452" s="202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03" t="s">
        <v>295</v>
      </c>
      <c r="AT452" s="203" t="s">
        <v>150</v>
      </c>
      <c r="AU452" s="203" t="s">
        <v>86</v>
      </c>
      <c r="AY452" s="18" t="s">
        <v>147</v>
      </c>
      <c r="BE452" s="204">
        <f>IF(N452="základní",J452,0)</f>
        <v>0</v>
      </c>
      <c r="BF452" s="204">
        <f>IF(N452="snížená",J452,0)</f>
        <v>0</v>
      </c>
      <c r="BG452" s="204">
        <f>IF(N452="zákl. přenesená",J452,0)</f>
        <v>0</v>
      </c>
      <c r="BH452" s="204">
        <f>IF(N452="sníž. přenesená",J452,0)</f>
        <v>0</v>
      </c>
      <c r="BI452" s="204">
        <f>IF(N452="nulová",J452,0)</f>
        <v>0</v>
      </c>
      <c r="BJ452" s="18" t="s">
        <v>84</v>
      </c>
      <c r="BK452" s="204">
        <f>ROUND(I452*H452,2)</f>
        <v>0</v>
      </c>
      <c r="BL452" s="18" t="s">
        <v>295</v>
      </c>
      <c r="BM452" s="203" t="s">
        <v>639</v>
      </c>
    </row>
    <row r="453" spans="2:63" s="12" customFormat="1" ht="22.9" customHeight="1">
      <c r="B453" s="176"/>
      <c r="C453" s="177"/>
      <c r="D453" s="178" t="s">
        <v>75</v>
      </c>
      <c r="E453" s="190" t="s">
        <v>640</v>
      </c>
      <c r="F453" s="190" t="s">
        <v>641</v>
      </c>
      <c r="G453" s="177"/>
      <c r="H453" s="177"/>
      <c r="I453" s="180"/>
      <c r="J453" s="191">
        <f>BK453</f>
        <v>0</v>
      </c>
      <c r="K453" s="177"/>
      <c r="L453" s="182"/>
      <c r="M453" s="183"/>
      <c r="N453" s="184"/>
      <c r="O453" s="184"/>
      <c r="P453" s="185">
        <f>SUM(P454:P584)</f>
        <v>0</v>
      </c>
      <c r="Q453" s="184"/>
      <c r="R453" s="185">
        <f>SUM(R454:R584)</f>
        <v>4.35713412</v>
      </c>
      <c r="S453" s="184"/>
      <c r="T453" s="186">
        <f>SUM(T454:T584)</f>
        <v>0.83332712</v>
      </c>
      <c r="AR453" s="187" t="s">
        <v>86</v>
      </c>
      <c r="AT453" s="188" t="s">
        <v>75</v>
      </c>
      <c r="AU453" s="188" t="s">
        <v>84</v>
      </c>
      <c r="AY453" s="187" t="s">
        <v>147</v>
      </c>
      <c r="BK453" s="189">
        <f>SUM(BK454:BK584)</f>
        <v>0</v>
      </c>
    </row>
    <row r="454" spans="1:65" s="2" customFormat="1" ht="16.5" customHeight="1">
      <c r="A454" s="35"/>
      <c r="B454" s="36"/>
      <c r="C454" s="192" t="s">
        <v>642</v>
      </c>
      <c r="D454" s="192" t="s">
        <v>150</v>
      </c>
      <c r="E454" s="193" t="s">
        <v>643</v>
      </c>
      <c r="F454" s="194" t="s">
        <v>644</v>
      </c>
      <c r="G454" s="195" t="s">
        <v>153</v>
      </c>
      <c r="H454" s="196">
        <v>2688.152</v>
      </c>
      <c r="I454" s="197"/>
      <c r="J454" s="198">
        <f>ROUND(I454*H454,2)</f>
        <v>0</v>
      </c>
      <c r="K454" s="194" t="s">
        <v>154</v>
      </c>
      <c r="L454" s="40"/>
      <c r="M454" s="199" t="s">
        <v>1</v>
      </c>
      <c r="N454" s="200" t="s">
        <v>41</v>
      </c>
      <c r="O454" s="72"/>
      <c r="P454" s="201">
        <f>O454*H454</f>
        <v>0</v>
      </c>
      <c r="Q454" s="201">
        <v>0.001</v>
      </c>
      <c r="R454" s="201">
        <f>Q454*H454</f>
        <v>2.688152</v>
      </c>
      <c r="S454" s="201">
        <v>0.00031</v>
      </c>
      <c r="T454" s="202">
        <f>S454*H454</f>
        <v>0.83332712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203" t="s">
        <v>295</v>
      </c>
      <c r="AT454" s="203" t="s">
        <v>150</v>
      </c>
      <c r="AU454" s="203" t="s">
        <v>86</v>
      </c>
      <c r="AY454" s="18" t="s">
        <v>147</v>
      </c>
      <c r="BE454" s="204">
        <f>IF(N454="základní",J454,0)</f>
        <v>0</v>
      </c>
      <c r="BF454" s="204">
        <f>IF(N454="snížená",J454,0)</f>
        <v>0</v>
      </c>
      <c r="BG454" s="204">
        <f>IF(N454="zákl. přenesená",J454,0)</f>
        <v>0</v>
      </c>
      <c r="BH454" s="204">
        <f>IF(N454="sníž. přenesená",J454,0)</f>
        <v>0</v>
      </c>
      <c r="BI454" s="204">
        <f>IF(N454="nulová",J454,0)</f>
        <v>0</v>
      </c>
      <c r="BJ454" s="18" t="s">
        <v>84</v>
      </c>
      <c r="BK454" s="204">
        <f>ROUND(I454*H454,2)</f>
        <v>0</v>
      </c>
      <c r="BL454" s="18" t="s">
        <v>295</v>
      </c>
      <c r="BM454" s="203" t="s">
        <v>645</v>
      </c>
    </row>
    <row r="455" spans="2:51" s="13" customFormat="1" ht="22.5">
      <c r="B455" s="205"/>
      <c r="C455" s="206"/>
      <c r="D455" s="207" t="s">
        <v>157</v>
      </c>
      <c r="E455" s="208" t="s">
        <v>1</v>
      </c>
      <c r="F455" s="209" t="s">
        <v>213</v>
      </c>
      <c r="G455" s="206"/>
      <c r="H455" s="208" t="s">
        <v>1</v>
      </c>
      <c r="I455" s="210"/>
      <c r="J455" s="206"/>
      <c r="K455" s="206"/>
      <c r="L455" s="211"/>
      <c r="M455" s="212"/>
      <c r="N455" s="213"/>
      <c r="O455" s="213"/>
      <c r="P455" s="213"/>
      <c r="Q455" s="213"/>
      <c r="R455" s="213"/>
      <c r="S455" s="213"/>
      <c r="T455" s="214"/>
      <c r="AT455" s="215" t="s">
        <v>157</v>
      </c>
      <c r="AU455" s="215" t="s">
        <v>86</v>
      </c>
      <c r="AV455" s="13" t="s">
        <v>84</v>
      </c>
      <c r="AW455" s="13" t="s">
        <v>32</v>
      </c>
      <c r="AX455" s="13" t="s">
        <v>76</v>
      </c>
      <c r="AY455" s="215" t="s">
        <v>147</v>
      </c>
    </row>
    <row r="456" spans="2:51" s="13" customFormat="1" ht="11.25">
      <c r="B456" s="205"/>
      <c r="C456" s="206"/>
      <c r="D456" s="207" t="s">
        <v>157</v>
      </c>
      <c r="E456" s="208" t="s">
        <v>1</v>
      </c>
      <c r="F456" s="209" t="s">
        <v>214</v>
      </c>
      <c r="G456" s="206"/>
      <c r="H456" s="208" t="s">
        <v>1</v>
      </c>
      <c r="I456" s="210"/>
      <c r="J456" s="206"/>
      <c r="K456" s="206"/>
      <c r="L456" s="211"/>
      <c r="M456" s="212"/>
      <c r="N456" s="213"/>
      <c r="O456" s="213"/>
      <c r="P456" s="213"/>
      <c r="Q456" s="213"/>
      <c r="R456" s="213"/>
      <c r="S456" s="213"/>
      <c r="T456" s="214"/>
      <c r="AT456" s="215" t="s">
        <v>157</v>
      </c>
      <c r="AU456" s="215" t="s">
        <v>86</v>
      </c>
      <c r="AV456" s="13" t="s">
        <v>84</v>
      </c>
      <c r="AW456" s="13" t="s">
        <v>32</v>
      </c>
      <c r="AX456" s="13" t="s">
        <v>76</v>
      </c>
      <c r="AY456" s="215" t="s">
        <v>147</v>
      </c>
    </row>
    <row r="457" spans="2:51" s="13" customFormat="1" ht="11.25">
      <c r="B457" s="205"/>
      <c r="C457" s="206"/>
      <c r="D457" s="207" t="s">
        <v>157</v>
      </c>
      <c r="E457" s="208" t="s">
        <v>1</v>
      </c>
      <c r="F457" s="209" t="s">
        <v>215</v>
      </c>
      <c r="G457" s="206"/>
      <c r="H457" s="208" t="s">
        <v>1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157</v>
      </c>
      <c r="AU457" s="215" t="s">
        <v>86</v>
      </c>
      <c r="AV457" s="13" t="s">
        <v>84</v>
      </c>
      <c r="AW457" s="13" t="s">
        <v>32</v>
      </c>
      <c r="AX457" s="13" t="s">
        <v>76</v>
      </c>
      <c r="AY457" s="215" t="s">
        <v>147</v>
      </c>
    </row>
    <row r="458" spans="2:51" s="14" customFormat="1" ht="11.25">
      <c r="B458" s="216"/>
      <c r="C458" s="217"/>
      <c r="D458" s="207" t="s">
        <v>157</v>
      </c>
      <c r="E458" s="218" t="s">
        <v>1</v>
      </c>
      <c r="F458" s="219" t="s">
        <v>216</v>
      </c>
      <c r="G458" s="217"/>
      <c r="H458" s="220">
        <v>84</v>
      </c>
      <c r="I458" s="221"/>
      <c r="J458" s="217"/>
      <c r="K458" s="217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157</v>
      </c>
      <c r="AU458" s="226" t="s">
        <v>86</v>
      </c>
      <c r="AV458" s="14" t="s">
        <v>86</v>
      </c>
      <c r="AW458" s="14" t="s">
        <v>32</v>
      </c>
      <c r="AX458" s="14" t="s">
        <v>76</v>
      </c>
      <c r="AY458" s="226" t="s">
        <v>147</v>
      </c>
    </row>
    <row r="459" spans="2:51" s="13" customFormat="1" ht="11.25">
      <c r="B459" s="205"/>
      <c r="C459" s="206"/>
      <c r="D459" s="207" t="s">
        <v>157</v>
      </c>
      <c r="E459" s="208" t="s">
        <v>1</v>
      </c>
      <c r="F459" s="209" t="s">
        <v>217</v>
      </c>
      <c r="G459" s="206"/>
      <c r="H459" s="208" t="s">
        <v>1</v>
      </c>
      <c r="I459" s="210"/>
      <c r="J459" s="206"/>
      <c r="K459" s="206"/>
      <c r="L459" s="211"/>
      <c r="M459" s="212"/>
      <c r="N459" s="213"/>
      <c r="O459" s="213"/>
      <c r="P459" s="213"/>
      <c r="Q459" s="213"/>
      <c r="R459" s="213"/>
      <c r="S459" s="213"/>
      <c r="T459" s="214"/>
      <c r="AT459" s="215" t="s">
        <v>157</v>
      </c>
      <c r="AU459" s="215" t="s">
        <v>86</v>
      </c>
      <c r="AV459" s="13" t="s">
        <v>84</v>
      </c>
      <c r="AW459" s="13" t="s">
        <v>32</v>
      </c>
      <c r="AX459" s="13" t="s">
        <v>76</v>
      </c>
      <c r="AY459" s="215" t="s">
        <v>147</v>
      </c>
    </row>
    <row r="460" spans="2:51" s="14" customFormat="1" ht="11.25">
      <c r="B460" s="216"/>
      <c r="C460" s="217"/>
      <c r="D460" s="207" t="s">
        <v>157</v>
      </c>
      <c r="E460" s="218" t="s">
        <v>1</v>
      </c>
      <c r="F460" s="219" t="s">
        <v>218</v>
      </c>
      <c r="G460" s="217"/>
      <c r="H460" s="220">
        <v>121.04</v>
      </c>
      <c r="I460" s="221"/>
      <c r="J460" s="217"/>
      <c r="K460" s="217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157</v>
      </c>
      <c r="AU460" s="226" t="s">
        <v>86</v>
      </c>
      <c r="AV460" s="14" t="s">
        <v>86</v>
      </c>
      <c r="AW460" s="14" t="s">
        <v>32</v>
      </c>
      <c r="AX460" s="14" t="s">
        <v>76</v>
      </c>
      <c r="AY460" s="226" t="s">
        <v>147</v>
      </c>
    </row>
    <row r="461" spans="2:51" s="13" customFormat="1" ht="11.25">
      <c r="B461" s="205"/>
      <c r="C461" s="206"/>
      <c r="D461" s="207" t="s">
        <v>157</v>
      </c>
      <c r="E461" s="208" t="s">
        <v>1</v>
      </c>
      <c r="F461" s="209" t="s">
        <v>219</v>
      </c>
      <c r="G461" s="206"/>
      <c r="H461" s="208" t="s">
        <v>1</v>
      </c>
      <c r="I461" s="210"/>
      <c r="J461" s="206"/>
      <c r="K461" s="206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157</v>
      </c>
      <c r="AU461" s="215" t="s">
        <v>86</v>
      </c>
      <c r="AV461" s="13" t="s">
        <v>84</v>
      </c>
      <c r="AW461" s="13" t="s">
        <v>32</v>
      </c>
      <c r="AX461" s="13" t="s">
        <v>76</v>
      </c>
      <c r="AY461" s="215" t="s">
        <v>147</v>
      </c>
    </row>
    <row r="462" spans="2:51" s="14" customFormat="1" ht="11.25">
      <c r="B462" s="216"/>
      <c r="C462" s="217"/>
      <c r="D462" s="207" t="s">
        <v>157</v>
      </c>
      <c r="E462" s="218" t="s">
        <v>1</v>
      </c>
      <c r="F462" s="219" t="s">
        <v>220</v>
      </c>
      <c r="G462" s="217"/>
      <c r="H462" s="220">
        <v>82.4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157</v>
      </c>
      <c r="AU462" s="226" t="s">
        <v>86</v>
      </c>
      <c r="AV462" s="14" t="s">
        <v>86</v>
      </c>
      <c r="AW462" s="14" t="s">
        <v>32</v>
      </c>
      <c r="AX462" s="14" t="s">
        <v>76</v>
      </c>
      <c r="AY462" s="226" t="s">
        <v>147</v>
      </c>
    </row>
    <row r="463" spans="2:51" s="13" customFormat="1" ht="11.25">
      <c r="B463" s="205"/>
      <c r="C463" s="206"/>
      <c r="D463" s="207" t="s">
        <v>157</v>
      </c>
      <c r="E463" s="208" t="s">
        <v>1</v>
      </c>
      <c r="F463" s="209" t="s">
        <v>221</v>
      </c>
      <c r="G463" s="206"/>
      <c r="H463" s="208" t="s">
        <v>1</v>
      </c>
      <c r="I463" s="210"/>
      <c r="J463" s="206"/>
      <c r="K463" s="206"/>
      <c r="L463" s="211"/>
      <c r="M463" s="212"/>
      <c r="N463" s="213"/>
      <c r="O463" s="213"/>
      <c r="P463" s="213"/>
      <c r="Q463" s="213"/>
      <c r="R463" s="213"/>
      <c r="S463" s="213"/>
      <c r="T463" s="214"/>
      <c r="AT463" s="215" t="s">
        <v>157</v>
      </c>
      <c r="AU463" s="215" t="s">
        <v>86</v>
      </c>
      <c r="AV463" s="13" t="s">
        <v>84</v>
      </c>
      <c r="AW463" s="13" t="s">
        <v>32</v>
      </c>
      <c r="AX463" s="13" t="s">
        <v>76</v>
      </c>
      <c r="AY463" s="215" t="s">
        <v>147</v>
      </c>
    </row>
    <row r="464" spans="2:51" s="14" customFormat="1" ht="11.25">
      <c r="B464" s="216"/>
      <c r="C464" s="217"/>
      <c r="D464" s="207" t="s">
        <v>157</v>
      </c>
      <c r="E464" s="218" t="s">
        <v>1</v>
      </c>
      <c r="F464" s="219" t="s">
        <v>222</v>
      </c>
      <c r="G464" s="217"/>
      <c r="H464" s="220">
        <v>104</v>
      </c>
      <c r="I464" s="221"/>
      <c r="J464" s="217"/>
      <c r="K464" s="217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157</v>
      </c>
      <c r="AU464" s="226" t="s">
        <v>86</v>
      </c>
      <c r="AV464" s="14" t="s">
        <v>86</v>
      </c>
      <c r="AW464" s="14" t="s">
        <v>32</v>
      </c>
      <c r="AX464" s="14" t="s">
        <v>76</v>
      </c>
      <c r="AY464" s="226" t="s">
        <v>147</v>
      </c>
    </row>
    <row r="465" spans="2:51" s="13" customFormat="1" ht="11.25">
      <c r="B465" s="205"/>
      <c r="C465" s="206"/>
      <c r="D465" s="207" t="s">
        <v>157</v>
      </c>
      <c r="E465" s="208" t="s">
        <v>1</v>
      </c>
      <c r="F465" s="209" t="s">
        <v>223</v>
      </c>
      <c r="G465" s="206"/>
      <c r="H465" s="208" t="s">
        <v>1</v>
      </c>
      <c r="I465" s="210"/>
      <c r="J465" s="206"/>
      <c r="K465" s="206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157</v>
      </c>
      <c r="AU465" s="215" t="s">
        <v>86</v>
      </c>
      <c r="AV465" s="13" t="s">
        <v>84</v>
      </c>
      <c r="AW465" s="13" t="s">
        <v>32</v>
      </c>
      <c r="AX465" s="13" t="s">
        <v>76</v>
      </c>
      <c r="AY465" s="215" t="s">
        <v>147</v>
      </c>
    </row>
    <row r="466" spans="2:51" s="14" customFormat="1" ht="11.25">
      <c r="B466" s="216"/>
      <c r="C466" s="217"/>
      <c r="D466" s="207" t="s">
        <v>157</v>
      </c>
      <c r="E466" s="218" t="s">
        <v>1</v>
      </c>
      <c r="F466" s="219" t="s">
        <v>220</v>
      </c>
      <c r="G466" s="217"/>
      <c r="H466" s="220">
        <v>82.4</v>
      </c>
      <c r="I466" s="221"/>
      <c r="J466" s="217"/>
      <c r="K466" s="217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157</v>
      </c>
      <c r="AU466" s="226" t="s">
        <v>86</v>
      </c>
      <c r="AV466" s="14" t="s">
        <v>86</v>
      </c>
      <c r="AW466" s="14" t="s">
        <v>32</v>
      </c>
      <c r="AX466" s="14" t="s">
        <v>76</v>
      </c>
      <c r="AY466" s="226" t="s">
        <v>147</v>
      </c>
    </row>
    <row r="467" spans="2:51" s="13" customFormat="1" ht="11.25">
      <c r="B467" s="205"/>
      <c r="C467" s="206"/>
      <c r="D467" s="207" t="s">
        <v>157</v>
      </c>
      <c r="E467" s="208" t="s">
        <v>1</v>
      </c>
      <c r="F467" s="209" t="s">
        <v>224</v>
      </c>
      <c r="G467" s="206"/>
      <c r="H467" s="208" t="s">
        <v>1</v>
      </c>
      <c r="I467" s="210"/>
      <c r="J467" s="206"/>
      <c r="K467" s="206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157</v>
      </c>
      <c r="AU467" s="215" t="s">
        <v>86</v>
      </c>
      <c r="AV467" s="13" t="s">
        <v>84</v>
      </c>
      <c r="AW467" s="13" t="s">
        <v>32</v>
      </c>
      <c r="AX467" s="13" t="s">
        <v>76</v>
      </c>
      <c r="AY467" s="215" t="s">
        <v>147</v>
      </c>
    </row>
    <row r="468" spans="2:51" s="14" customFormat="1" ht="11.25">
      <c r="B468" s="216"/>
      <c r="C468" s="217"/>
      <c r="D468" s="207" t="s">
        <v>157</v>
      </c>
      <c r="E468" s="218" t="s">
        <v>1</v>
      </c>
      <c r="F468" s="219" t="s">
        <v>225</v>
      </c>
      <c r="G468" s="217"/>
      <c r="H468" s="220">
        <v>93.6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157</v>
      </c>
      <c r="AU468" s="226" t="s">
        <v>86</v>
      </c>
      <c r="AV468" s="14" t="s">
        <v>86</v>
      </c>
      <c r="AW468" s="14" t="s">
        <v>32</v>
      </c>
      <c r="AX468" s="14" t="s">
        <v>76</v>
      </c>
      <c r="AY468" s="226" t="s">
        <v>147</v>
      </c>
    </row>
    <row r="469" spans="2:51" s="13" customFormat="1" ht="11.25">
      <c r="B469" s="205"/>
      <c r="C469" s="206"/>
      <c r="D469" s="207" t="s">
        <v>157</v>
      </c>
      <c r="E469" s="208" t="s">
        <v>1</v>
      </c>
      <c r="F469" s="209" t="s">
        <v>226</v>
      </c>
      <c r="G469" s="206"/>
      <c r="H469" s="208" t="s">
        <v>1</v>
      </c>
      <c r="I469" s="210"/>
      <c r="J469" s="206"/>
      <c r="K469" s="206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157</v>
      </c>
      <c r="AU469" s="215" t="s">
        <v>86</v>
      </c>
      <c r="AV469" s="13" t="s">
        <v>84</v>
      </c>
      <c r="AW469" s="13" t="s">
        <v>32</v>
      </c>
      <c r="AX469" s="13" t="s">
        <v>76</v>
      </c>
      <c r="AY469" s="215" t="s">
        <v>147</v>
      </c>
    </row>
    <row r="470" spans="2:51" s="14" customFormat="1" ht="11.25">
      <c r="B470" s="216"/>
      <c r="C470" s="217"/>
      <c r="D470" s="207" t="s">
        <v>157</v>
      </c>
      <c r="E470" s="218" t="s">
        <v>1</v>
      </c>
      <c r="F470" s="219" t="s">
        <v>227</v>
      </c>
      <c r="G470" s="217"/>
      <c r="H470" s="220">
        <v>124.8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157</v>
      </c>
      <c r="AU470" s="226" t="s">
        <v>86</v>
      </c>
      <c r="AV470" s="14" t="s">
        <v>86</v>
      </c>
      <c r="AW470" s="14" t="s">
        <v>32</v>
      </c>
      <c r="AX470" s="14" t="s">
        <v>76</v>
      </c>
      <c r="AY470" s="226" t="s">
        <v>147</v>
      </c>
    </row>
    <row r="471" spans="2:51" s="13" customFormat="1" ht="11.25">
      <c r="B471" s="205"/>
      <c r="C471" s="206"/>
      <c r="D471" s="207" t="s">
        <v>157</v>
      </c>
      <c r="E471" s="208" t="s">
        <v>1</v>
      </c>
      <c r="F471" s="209" t="s">
        <v>228</v>
      </c>
      <c r="G471" s="206"/>
      <c r="H471" s="208" t="s">
        <v>1</v>
      </c>
      <c r="I471" s="210"/>
      <c r="J471" s="206"/>
      <c r="K471" s="206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157</v>
      </c>
      <c r="AU471" s="215" t="s">
        <v>86</v>
      </c>
      <c r="AV471" s="13" t="s">
        <v>84</v>
      </c>
      <c r="AW471" s="13" t="s">
        <v>32</v>
      </c>
      <c r="AX471" s="13" t="s">
        <v>76</v>
      </c>
      <c r="AY471" s="215" t="s">
        <v>147</v>
      </c>
    </row>
    <row r="472" spans="2:51" s="14" customFormat="1" ht="11.25">
      <c r="B472" s="216"/>
      <c r="C472" s="217"/>
      <c r="D472" s="207" t="s">
        <v>157</v>
      </c>
      <c r="E472" s="218" t="s">
        <v>1</v>
      </c>
      <c r="F472" s="219" t="s">
        <v>229</v>
      </c>
      <c r="G472" s="217"/>
      <c r="H472" s="220">
        <v>80</v>
      </c>
      <c r="I472" s="221"/>
      <c r="J472" s="217"/>
      <c r="K472" s="217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157</v>
      </c>
      <c r="AU472" s="226" t="s">
        <v>86</v>
      </c>
      <c r="AV472" s="14" t="s">
        <v>86</v>
      </c>
      <c r="AW472" s="14" t="s">
        <v>32</v>
      </c>
      <c r="AX472" s="14" t="s">
        <v>76</v>
      </c>
      <c r="AY472" s="226" t="s">
        <v>147</v>
      </c>
    </row>
    <row r="473" spans="2:51" s="13" customFormat="1" ht="11.25">
      <c r="B473" s="205"/>
      <c r="C473" s="206"/>
      <c r="D473" s="207" t="s">
        <v>157</v>
      </c>
      <c r="E473" s="208" t="s">
        <v>1</v>
      </c>
      <c r="F473" s="209" t="s">
        <v>230</v>
      </c>
      <c r="G473" s="206"/>
      <c r="H473" s="208" t="s">
        <v>1</v>
      </c>
      <c r="I473" s="210"/>
      <c r="J473" s="206"/>
      <c r="K473" s="206"/>
      <c r="L473" s="211"/>
      <c r="M473" s="212"/>
      <c r="N473" s="213"/>
      <c r="O473" s="213"/>
      <c r="P473" s="213"/>
      <c r="Q473" s="213"/>
      <c r="R473" s="213"/>
      <c r="S473" s="213"/>
      <c r="T473" s="214"/>
      <c r="AT473" s="215" t="s">
        <v>157</v>
      </c>
      <c r="AU473" s="215" t="s">
        <v>86</v>
      </c>
      <c r="AV473" s="13" t="s">
        <v>84</v>
      </c>
      <c r="AW473" s="13" t="s">
        <v>32</v>
      </c>
      <c r="AX473" s="13" t="s">
        <v>76</v>
      </c>
      <c r="AY473" s="215" t="s">
        <v>147</v>
      </c>
    </row>
    <row r="474" spans="2:51" s="14" customFormat="1" ht="11.25">
      <c r="B474" s="216"/>
      <c r="C474" s="217"/>
      <c r="D474" s="207" t="s">
        <v>157</v>
      </c>
      <c r="E474" s="218" t="s">
        <v>1</v>
      </c>
      <c r="F474" s="219" t="s">
        <v>231</v>
      </c>
      <c r="G474" s="217"/>
      <c r="H474" s="220">
        <v>120</v>
      </c>
      <c r="I474" s="221"/>
      <c r="J474" s="217"/>
      <c r="K474" s="217"/>
      <c r="L474" s="222"/>
      <c r="M474" s="223"/>
      <c r="N474" s="224"/>
      <c r="O474" s="224"/>
      <c r="P474" s="224"/>
      <c r="Q474" s="224"/>
      <c r="R474" s="224"/>
      <c r="S474" s="224"/>
      <c r="T474" s="225"/>
      <c r="AT474" s="226" t="s">
        <v>157</v>
      </c>
      <c r="AU474" s="226" t="s">
        <v>86</v>
      </c>
      <c r="AV474" s="14" t="s">
        <v>86</v>
      </c>
      <c r="AW474" s="14" t="s">
        <v>32</v>
      </c>
      <c r="AX474" s="14" t="s">
        <v>76</v>
      </c>
      <c r="AY474" s="226" t="s">
        <v>147</v>
      </c>
    </row>
    <row r="475" spans="2:51" s="16" customFormat="1" ht="11.25">
      <c r="B475" s="238"/>
      <c r="C475" s="239"/>
      <c r="D475" s="207" t="s">
        <v>157</v>
      </c>
      <c r="E475" s="240" t="s">
        <v>1</v>
      </c>
      <c r="F475" s="241" t="s">
        <v>182</v>
      </c>
      <c r="G475" s="239"/>
      <c r="H475" s="242">
        <v>892.24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AT475" s="248" t="s">
        <v>157</v>
      </c>
      <c r="AU475" s="248" t="s">
        <v>86</v>
      </c>
      <c r="AV475" s="16" t="s">
        <v>170</v>
      </c>
      <c r="AW475" s="16" t="s">
        <v>32</v>
      </c>
      <c r="AX475" s="16" t="s">
        <v>76</v>
      </c>
      <c r="AY475" s="248" t="s">
        <v>147</v>
      </c>
    </row>
    <row r="476" spans="2:51" s="13" customFormat="1" ht="11.25">
      <c r="B476" s="205"/>
      <c r="C476" s="206"/>
      <c r="D476" s="207" t="s">
        <v>157</v>
      </c>
      <c r="E476" s="208" t="s">
        <v>1</v>
      </c>
      <c r="F476" s="209" t="s">
        <v>175</v>
      </c>
      <c r="G476" s="206"/>
      <c r="H476" s="208" t="s">
        <v>1</v>
      </c>
      <c r="I476" s="210"/>
      <c r="J476" s="206"/>
      <c r="K476" s="206"/>
      <c r="L476" s="211"/>
      <c r="M476" s="212"/>
      <c r="N476" s="213"/>
      <c r="O476" s="213"/>
      <c r="P476" s="213"/>
      <c r="Q476" s="213"/>
      <c r="R476" s="213"/>
      <c r="S476" s="213"/>
      <c r="T476" s="214"/>
      <c r="AT476" s="215" t="s">
        <v>157</v>
      </c>
      <c r="AU476" s="215" t="s">
        <v>86</v>
      </c>
      <c r="AV476" s="13" t="s">
        <v>84</v>
      </c>
      <c r="AW476" s="13" t="s">
        <v>32</v>
      </c>
      <c r="AX476" s="13" t="s">
        <v>76</v>
      </c>
      <c r="AY476" s="215" t="s">
        <v>147</v>
      </c>
    </row>
    <row r="477" spans="2:51" s="13" customFormat="1" ht="11.25">
      <c r="B477" s="205"/>
      <c r="C477" s="206"/>
      <c r="D477" s="207" t="s">
        <v>157</v>
      </c>
      <c r="E477" s="208" t="s">
        <v>1</v>
      </c>
      <c r="F477" s="209" t="s">
        <v>176</v>
      </c>
      <c r="G477" s="206"/>
      <c r="H477" s="208" t="s">
        <v>1</v>
      </c>
      <c r="I477" s="210"/>
      <c r="J477" s="206"/>
      <c r="K477" s="206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157</v>
      </c>
      <c r="AU477" s="215" t="s">
        <v>86</v>
      </c>
      <c r="AV477" s="13" t="s">
        <v>84</v>
      </c>
      <c r="AW477" s="13" t="s">
        <v>32</v>
      </c>
      <c r="AX477" s="13" t="s">
        <v>76</v>
      </c>
      <c r="AY477" s="215" t="s">
        <v>147</v>
      </c>
    </row>
    <row r="478" spans="2:51" s="14" customFormat="1" ht="11.25">
      <c r="B478" s="216"/>
      <c r="C478" s="217"/>
      <c r="D478" s="207" t="s">
        <v>157</v>
      </c>
      <c r="E478" s="218" t="s">
        <v>1</v>
      </c>
      <c r="F478" s="219" t="s">
        <v>232</v>
      </c>
      <c r="G478" s="217"/>
      <c r="H478" s="220">
        <v>127.44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157</v>
      </c>
      <c r="AU478" s="226" t="s">
        <v>86</v>
      </c>
      <c r="AV478" s="14" t="s">
        <v>86</v>
      </c>
      <c r="AW478" s="14" t="s">
        <v>32</v>
      </c>
      <c r="AX478" s="14" t="s">
        <v>76</v>
      </c>
      <c r="AY478" s="226" t="s">
        <v>147</v>
      </c>
    </row>
    <row r="479" spans="2:51" s="13" customFormat="1" ht="11.25">
      <c r="B479" s="205"/>
      <c r="C479" s="206"/>
      <c r="D479" s="207" t="s">
        <v>157</v>
      </c>
      <c r="E479" s="208" t="s">
        <v>1</v>
      </c>
      <c r="F479" s="209" t="s">
        <v>178</v>
      </c>
      <c r="G479" s="206"/>
      <c r="H479" s="208" t="s">
        <v>1</v>
      </c>
      <c r="I479" s="210"/>
      <c r="J479" s="206"/>
      <c r="K479" s="206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157</v>
      </c>
      <c r="AU479" s="215" t="s">
        <v>86</v>
      </c>
      <c r="AV479" s="13" t="s">
        <v>84</v>
      </c>
      <c r="AW479" s="13" t="s">
        <v>32</v>
      </c>
      <c r="AX479" s="13" t="s">
        <v>76</v>
      </c>
      <c r="AY479" s="215" t="s">
        <v>147</v>
      </c>
    </row>
    <row r="480" spans="2:51" s="14" customFormat="1" ht="11.25">
      <c r="B480" s="216"/>
      <c r="C480" s="217"/>
      <c r="D480" s="207" t="s">
        <v>157</v>
      </c>
      <c r="E480" s="218" t="s">
        <v>1</v>
      </c>
      <c r="F480" s="219" t="s">
        <v>233</v>
      </c>
      <c r="G480" s="217"/>
      <c r="H480" s="220">
        <v>103.2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157</v>
      </c>
      <c r="AU480" s="226" t="s">
        <v>86</v>
      </c>
      <c r="AV480" s="14" t="s">
        <v>86</v>
      </c>
      <c r="AW480" s="14" t="s">
        <v>32</v>
      </c>
      <c r="AX480" s="14" t="s">
        <v>76</v>
      </c>
      <c r="AY480" s="226" t="s">
        <v>147</v>
      </c>
    </row>
    <row r="481" spans="2:51" s="13" customFormat="1" ht="11.25">
      <c r="B481" s="205"/>
      <c r="C481" s="206"/>
      <c r="D481" s="207" t="s">
        <v>157</v>
      </c>
      <c r="E481" s="208" t="s">
        <v>1</v>
      </c>
      <c r="F481" s="209" t="s">
        <v>234</v>
      </c>
      <c r="G481" s="206"/>
      <c r="H481" s="208" t="s">
        <v>1</v>
      </c>
      <c r="I481" s="210"/>
      <c r="J481" s="206"/>
      <c r="K481" s="206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157</v>
      </c>
      <c r="AU481" s="215" t="s">
        <v>86</v>
      </c>
      <c r="AV481" s="13" t="s">
        <v>84</v>
      </c>
      <c r="AW481" s="13" t="s">
        <v>32</v>
      </c>
      <c r="AX481" s="13" t="s">
        <v>76</v>
      </c>
      <c r="AY481" s="215" t="s">
        <v>147</v>
      </c>
    </row>
    <row r="482" spans="2:51" s="14" customFormat="1" ht="11.25">
      <c r="B482" s="216"/>
      <c r="C482" s="217"/>
      <c r="D482" s="207" t="s">
        <v>157</v>
      </c>
      <c r="E482" s="218" t="s">
        <v>1</v>
      </c>
      <c r="F482" s="219" t="s">
        <v>235</v>
      </c>
      <c r="G482" s="217"/>
      <c r="H482" s="220">
        <v>107.2</v>
      </c>
      <c r="I482" s="221"/>
      <c r="J482" s="217"/>
      <c r="K482" s="217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157</v>
      </c>
      <c r="AU482" s="226" t="s">
        <v>86</v>
      </c>
      <c r="AV482" s="14" t="s">
        <v>86</v>
      </c>
      <c r="AW482" s="14" t="s">
        <v>32</v>
      </c>
      <c r="AX482" s="14" t="s">
        <v>76</v>
      </c>
      <c r="AY482" s="226" t="s">
        <v>147</v>
      </c>
    </row>
    <row r="483" spans="2:51" s="13" customFormat="1" ht="11.25">
      <c r="B483" s="205"/>
      <c r="C483" s="206"/>
      <c r="D483" s="207" t="s">
        <v>157</v>
      </c>
      <c r="E483" s="208" t="s">
        <v>1</v>
      </c>
      <c r="F483" s="209" t="s">
        <v>236</v>
      </c>
      <c r="G483" s="206"/>
      <c r="H483" s="208" t="s">
        <v>1</v>
      </c>
      <c r="I483" s="210"/>
      <c r="J483" s="206"/>
      <c r="K483" s="206"/>
      <c r="L483" s="211"/>
      <c r="M483" s="212"/>
      <c r="N483" s="213"/>
      <c r="O483" s="213"/>
      <c r="P483" s="213"/>
      <c r="Q483" s="213"/>
      <c r="R483" s="213"/>
      <c r="S483" s="213"/>
      <c r="T483" s="214"/>
      <c r="AT483" s="215" t="s">
        <v>157</v>
      </c>
      <c r="AU483" s="215" t="s">
        <v>86</v>
      </c>
      <c r="AV483" s="13" t="s">
        <v>84</v>
      </c>
      <c r="AW483" s="13" t="s">
        <v>32</v>
      </c>
      <c r="AX483" s="13" t="s">
        <v>76</v>
      </c>
      <c r="AY483" s="215" t="s">
        <v>147</v>
      </c>
    </row>
    <row r="484" spans="2:51" s="14" customFormat="1" ht="11.25">
      <c r="B484" s="216"/>
      <c r="C484" s="217"/>
      <c r="D484" s="207" t="s">
        <v>157</v>
      </c>
      <c r="E484" s="218" t="s">
        <v>1</v>
      </c>
      <c r="F484" s="219" t="s">
        <v>237</v>
      </c>
      <c r="G484" s="217"/>
      <c r="H484" s="220">
        <v>125.6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157</v>
      </c>
      <c r="AU484" s="226" t="s">
        <v>86</v>
      </c>
      <c r="AV484" s="14" t="s">
        <v>86</v>
      </c>
      <c r="AW484" s="14" t="s">
        <v>32</v>
      </c>
      <c r="AX484" s="14" t="s">
        <v>76</v>
      </c>
      <c r="AY484" s="226" t="s">
        <v>147</v>
      </c>
    </row>
    <row r="485" spans="2:51" s="13" customFormat="1" ht="11.25">
      <c r="B485" s="205"/>
      <c r="C485" s="206"/>
      <c r="D485" s="207" t="s">
        <v>157</v>
      </c>
      <c r="E485" s="208" t="s">
        <v>1</v>
      </c>
      <c r="F485" s="209" t="s">
        <v>180</v>
      </c>
      <c r="G485" s="206"/>
      <c r="H485" s="208" t="s">
        <v>1</v>
      </c>
      <c r="I485" s="210"/>
      <c r="J485" s="206"/>
      <c r="K485" s="206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157</v>
      </c>
      <c r="AU485" s="215" t="s">
        <v>86</v>
      </c>
      <c r="AV485" s="13" t="s">
        <v>84</v>
      </c>
      <c r="AW485" s="13" t="s">
        <v>32</v>
      </c>
      <c r="AX485" s="13" t="s">
        <v>76</v>
      </c>
      <c r="AY485" s="215" t="s">
        <v>147</v>
      </c>
    </row>
    <row r="486" spans="2:51" s="14" customFormat="1" ht="11.25">
      <c r="B486" s="216"/>
      <c r="C486" s="217"/>
      <c r="D486" s="207" t="s">
        <v>157</v>
      </c>
      <c r="E486" s="218" t="s">
        <v>1</v>
      </c>
      <c r="F486" s="219" t="s">
        <v>238</v>
      </c>
      <c r="G486" s="217"/>
      <c r="H486" s="220">
        <v>87.2</v>
      </c>
      <c r="I486" s="221"/>
      <c r="J486" s="217"/>
      <c r="K486" s="217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157</v>
      </c>
      <c r="AU486" s="226" t="s">
        <v>86</v>
      </c>
      <c r="AV486" s="14" t="s">
        <v>86</v>
      </c>
      <c r="AW486" s="14" t="s">
        <v>32</v>
      </c>
      <c r="AX486" s="14" t="s">
        <v>76</v>
      </c>
      <c r="AY486" s="226" t="s">
        <v>147</v>
      </c>
    </row>
    <row r="487" spans="2:51" s="13" customFormat="1" ht="11.25">
      <c r="B487" s="205"/>
      <c r="C487" s="206"/>
      <c r="D487" s="207" t="s">
        <v>157</v>
      </c>
      <c r="E487" s="208" t="s">
        <v>1</v>
      </c>
      <c r="F487" s="209" t="s">
        <v>183</v>
      </c>
      <c r="G487" s="206"/>
      <c r="H487" s="208" t="s">
        <v>1</v>
      </c>
      <c r="I487" s="210"/>
      <c r="J487" s="206"/>
      <c r="K487" s="206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157</v>
      </c>
      <c r="AU487" s="215" t="s">
        <v>86</v>
      </c>
      <c r="AV487" s="13" t="s">
        <v>84</v>
      </c>
      <c r="AW487" s="13" t="s">
        <v>32</v>
      </c>
      <c r="AX487" s="13" t="s">
        <v>76</v>
      </c>
      <c r="AY487" s="215" t="s">
        <v>147</v>
      </c>
    </row>
    <row r="488" spans="2:51" s="14" customFormat="1" ht="11.25">
      <c r="B488" s="216"/>
      <c r="C488" s="217"/>
      <c r="D488" s="207" t="s">
        <v>157</v>
      </c>
      <c r="E488" s="218" t="s">
        <v>1</v>
      </c>
      <c r="F488" s="219" t="s">
        <v>239</v>
      </c>
      <c r="G488" s="217"/>
      <c r="H488" s="220">
        <v>121.6</v>
      </c>
      <c r="I488" s="221"/>
      <c r="J488" s="217"/>
      <c r="K488" s="217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157</v>
      </c>
      <c r="AU488" s="226" t="s">
        <v>86</v>
      </c>
      <c r="AV488" s="14" t="s">
        <v>86</v>
      </c>
      <c r="AW488" s="14" t="s">
        <v>32</v>
      </c>
      <c r="AX488" s="14" t="s">
        <v>76</v>
      </c>
      <c r="AY488" s="226" t="s">
        <v>147</v>
      </c>
    </row>
    <row r="489" spans="2:51" s="13" customFormat="1" ht="11.25">
      <c r="B489" s="205"/>
      <c r="C489" s="206"/>
      <c r="D489" s="207" t="s">
        <v>157</v>
      </c>
      <c r="E489" s="208" t="s">
        <v>1</v>
      </c>
      <c r="F489" s="209" t="s">
        <v>240</v>
      </c>
      <c r="G489" s="206"/>
      <c r="H489" s="208" t="s">
        <v>1</v>
      </c>
      <c r="I489" s="210"/>
      <c r="J489" s="206"/>
      <c r="K489" s="206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157</v>
      </c>
      <c r="AU489" s="215" t="s">
        <v>86</v>
      </c>
      <c r="AV489" s="13" t="s">
        <v>84</v>
      </c>
      <c r="AW489" s="13" t="s">
        <v>32</v>
      </c>
      <c r="AX489" s="13" t="s">
        <v>76</v>
      </c>
      <c r="AY489" s="215" t="s">
        <v>147</v>
      </c>
    </row>
    <row r="490" spans="2:51" s="14" customFormat="1" ht="11.25">
      <c r="B490" s="216"/>
      <c r="C490" s="217"/>
      <c r="D490" s="207" t="s">
        <v>157</v>
      </c>
      <c r="E490" s="218" t="s">
        <v>1</v>
      </c>
      <c r="F490" s="219" t="s">
        <v>241</v>
      </c>
      <c r="G490" s="217"/>
      <c r="H490" s="220">
        <v>123.2</v>
      </c>
      <c r="I490" s="221"/>
      <c r="J490" s="217"/>
      <c r="K490" s="217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157</v>
      </c>
      <c r="AU490" s="226" t="s">
        <v>86</v>
      </c>
      <c r="AV490" s="14" t="s">
        <v>86</v>
      </c>
      <c r="AW490" s="14" t="s">
        <v>32</v>
      </c>
      <c r="AX490" s="14" t="s">
        <v>76</v>
      </c>
      <c r="AY490" s="226" t="s">
        <v>147</v>
      </c>
    </row>
    <row r="491" spans="2:51" s="13" customFormat="1" ht="11.25">
      <c r="B491" s="205"/>
      <c r="C491" s="206"/>
      <c r="D491" s="207" t="s">
        <v>157</v>
      </c>
      <c r="E491" s="208" t="s">
        <v>1</v>
      </c>
      <c r="F491" s="209" t="s">
        <v>242</v>
      </c>
      <c r="G491" s="206"/>
      <c r="H491" s="208" t="s">
        <v>1</v>
      </c>
      <c r="I491" s="210"/>
      <c r="J491" s="206"/>
      <c r="K491" s="206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157</v>
      </c>
      <c r="AU491" s="215" t="s">
        <v>86</v>
      </c>
      <c r="AV491" s="13" t="s">
        <v>84</v>
      </c>
      <c r="AW491" s="13" t="s">
        <v>32</v>
      </c>
      <c r="AX491" s="13" t="s">
        <v>76</v>
      </c>
      <c r="AY491" s="215" t="s">
        <v>147</v>
      </c>
    </row>
    <row r="492" spans="2:51" s="14" customFormat="1" ht="11.25">
      <c r="B492" s="216"/>
      <c r="C492" s="217"/>
      <c r="D492" s="207" t="s">
        <v>157</v>
      </c>
      <c r="E492" s="218" t="s">
        <v>1</v>
      </c>
      <c r="F492" s="219" t="s">
        <v>243</v>
      </c>
      <c r="G492" s="217"/>
      <c r="H492" s="220">
        <v>124.8</v>
      </c>
      <c r="I492" s="221"/>
      <c r="J492" s="217"/>
      <c r="K492" s="217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157</v>
      </c>
      <c r="AU492" s="226" t="s">
        <v>86</v>
      </c>
      <c r="AV492" s="14" t="s">
        <v>86</v>
      </c>
      <c r="AW492" s="14" t="s">
        <v>32</v>
      </c>
      <c r="AX492" s="14" t="s">
        <v>76</v>
      </c>
      <c r="AY492" s="226" t="s">
        <v>147</v>
      </c>
    </row>
    <row r="493" spans="2:51" s="16" customFormat="1" ht="11.25">
      <c r="B493" s="238"/>
      <c r="C493" s="239"/>
      <c r="D493" s="207" t="s">
        <v>157</v>
      </c>
      <c r="E493" s="240" t="s">
        <v>1</v>
      </c>
      <c r="F493" s="241" t="s">
        <v>182</v>
      </c>
      <c r="G493" s="239"/>
      <c r="H493" s="242">
        <v>920.24</v>
      </c>
      <c r="I493" s="243"/>
      <c r="J493" s="239"/>
      <c r="K493" s="239"/>
      <c r="L493" s="244"/>
      <c r="M493" s="245"/>
      <c r="N493" s="246"/>
      <c r="O493" s="246"/>
      <c r="P493" s="246"/>
      <c r="Q493" s="246"/>
      <c r="R493" s="246"/>
      <c r="S493" s="246"/>
      <c r="T493" s="247"/>
      <c r="AT493" s="248" t="s">
        <v>157</v>
      </c>
      <c r="AU493" s="248" t="s">
        <v>86</v>
      </c>
      <c r="AV493" s="16" t="s">
        <v>170</v>
      </c>
      <c r="AW493" s="16" t="s">
        <v>32</v>
      </c>
      <c r="AX493" s="16" t="s">
        <v>76</v>
      </c>
      <c r="AY493" s="248" t="s">
        <v>147</v>
      </c>
    </row>
    <row r="494" spans="2:51" s="13" customFormat="1" ht="11.25">
      <c r="B494" s="205"/>
      <c r="C494" s="206"/>
      <c r="D494" s="207" t="s">
        <v>157</v>
      </c>
      <c r="E494" s="208" t="s">
        <v>1</v>
      </c>
      <c r="F494" s="209" t="s">
        <v>185</v>
      </c>
      <c r="G494" s="206"/>
      <c r="H494" s="208" t="s">
        <v>1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157</v>
      </c>
      <c r="AU494" s="215" t="s">
        <v>86</v>
      </c>
      <c r="AV494" s="13" t="s">
        <v>84</v>
      </c>
      <c r="AW494" s="13" t="s">
        <v>32</v>
      </c>
      <c r="AX494" s="13" t="s">
        <v>76</v>
      </c>
      <c r="AY494" s="215" t="s">
        <v>147</v>
      </c>
    </row>
    <row r="495" spans="2:51" s="13" customFormat="1" ht="11.25">
      <c r="B495" s="205"/>
      <c r="C495" s="206"/>
      <c r="D495" s="207" t="s">
        <v>157</v>
      </c>
      <c r="E495" s="208" t="s">
        <v>1</v>
      </c>
      <c r="F495" s="209" t="s">
        <v>244</v>
      </c>
      <c r="G495" s="206"/>
      <c r="H495" s="208" t="s">
        <v>1</v>
      </c>
      <c r="I495" s="210"/>
      <c r="J495" s="206"/>
      <c r="K495" s="206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157</v>
      </c>
      <c r="AU495" s="215" t="s">
        <v>86</v>
      </c>
      <c r="AV495" s="13" t="s">
        <v>84</v>
      </c>
      <c r="AW495" s="13" t="s">
        <v>32</v>
      </c>
      <c r="AX495" s="13" t="s">
        <v>76</v>
      </c>
      <c r="AY495" s="215" t="s">
        <v>147</v>
      </c>
    </row>
    <row r="496" spans="2:51" s="14" customFormat="1" ht="11.25">
      <c r="B496" s="216"/>
      <c r="C496" s="217"/>
      <c r="D496" s="207" t="s">
        <v>157</v>
      </c>
      <c r="E496" s="218" t="s">
        <v>1</v>
      </c>
      <c r="F496" s="219" t="s">
        <v>245</v>
      </c>
      <c r="G496" s="217"/>
      <c r="H496" s="220">
        <v>84.512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157</v>
      </c>
      <c r="AU496" s="226" t="s">
        <v>86</v>
      </c>
      <c r="AV496" s="14" t="s">
        <v>86</v>
      </c>
      <c r="AW496" s="14" t="s">
        <v>32</v>
      </c>
      <c r="AX496" s="14" t="s">
        <v>76</v>
      </c>
      <c r="AY496" s="226" t="s">
        <v>147</v>
      </c>
    </row>
    <row r="497" spans="2:51" s="13" customFormat="1" ht="11.25">
      <c r="B497" s="205"/>
      <c r="C497" s="206"/>
      <c r="D497" s="207" t="s">
        <v>157</v>
      </c>
      <c r="E497" s="208" t="s">
        <v>1</v>
      </c>
      <c r="F497" s="209" t="s">
        <v>246</v>
      </c>
      <c r="G497" s="206"/>
      <c r="H497" s="208" t="s">
        <v>1</v>
      </c>
      <c r="I497" s="210"/>
      <c r="J497" s="206"/>
      <c r="K497" s="206"/>
      <c r="L497" s="211"/>
      <c r="M497" s="212"/>
      <c r="N497" s="213"/>
      <c r="O497" s="213"/>
      <c r="P497" s="213"/>
      <c r="Q497" s="213"/>
      <c r="R497" s="213"/>
      <c r="S497" s="213"/>
      <c r="T497" s="214"/>
      <c r="AT497" s="215" t="s">
        <v>157</v>
      </c>
      <c r="AU497" s="215" t="s">
        <v>86</v>
      </c>
      <c r="AV497" s="13" t="s">
        <v>84</v>
      </c>
      <c r="AW497" s="13" t="s">
        <v>32</v>
      </c>
      <c r="AX497" s="13" t="s">
        <v>76</v>
      </c>
      <c r="AY497" s="215" t="s">
        <v>147</v>
      </c>
    </row>
    <row r="498" spans="2:51" s="14" customFormat="1" ht="11.25">
      <c r="B498" s="216"/>
      <c r="C498" s="217"/>
      <c r="D498" s="207" t="s">
        <v>157</v>
      </c>
      <c r="E498" s="218" t="s">
        <v>1</v>
      </c>
      <c r="F498" s="219" t="s">
        <v>247</v>
      </c>
      <c r="G498" s="217"/>
      <c r="H498" s="220">
        <v>119.32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157</v>
      </c>
      <c r="AU498" s="226" t="s">
        <v>86</v>
      </c>
      <c r="AV498" s="14" t="s">
        <v>86</v>
      </c>
      <c r="AW498" s="14" t="s">
        <v>32</v>
      </c>
      <c r="AX498" s="14" t="s">
        <v>76</v>
      </c>
      <c r="AY498" s="226" t="s">
        <v>147</v>
      </c>
    </row>
    <row r="499" spans="2:51" s="13" customFormat="1" ht="11.25">
      <c r="B499" s="205"/>
      <c r="C499" s="206"/>
      <c r="D499" s="207" t="s">
        <v>157</v>
      </c>
      <c r="E499" s="208" t="s">
        <v>1</v>
      </c>
      <c r="F499" s="209" t="s">
        <v>248</v>
      </c>
      <c r="G499" s="206"/>
      <c r="H499" s="208" t="s">
        <v>1</v>
      </c>
      <c r="I499" s="210"/>
      <c r="J499" s="206"/>
      <c r="K499" s="206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157</v>
      </c>
      <c r="AU499" s="215" t="s">
        <v>86</v>
      </c>
      <c r="AV499" s="13" t="s">
        <v>84</v>
      </c>
      <c r="AW499" s="13" t="s">
        <v>32</v>
      </c>
      <c r="AX499" s="13" t="s">
        <v>76</v>
      </c>
      <c r="AY499" s="215" t="s">
        <v>147</v>
      </c>
    </row>
    <row r="500" spans="2:51" s="14" customFormat="1" ht="11.25">
      <c r="B500" s="216"/>
      <c r="C500" s="217"/>
      <c r="D500" s="207" t="s">
        <v>157</v>
      </c>
      <c r="E500" s="218" t="s">
        <v>1</v>
      </c>
      <c r="F500" s="219" t="s">
        <v>249</v>
      </c>
      <c r="G500" s="217"/>
      <c r="H500" s="220">
        <v>120.08</v>
      </c>
      <c r="I500" s="221"/>
      <c r="J500" s="217"/>
      <c r="K500" s="217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157</v>
      </c>
      <c r="AU500" s="226" t="s">
        <v>86</v>
      </c>
      <c r="AV500" s="14" t="s">
        <v>86</v>
      </c>
      <c r="AW500" s="14" t="s">
        <v>32</v>
      </c>
      <c r="AX500" s="14" t="s">
        <v>76</v>
      </c>
      <c r="AY500" s="226" t="s">
        <v>147</v>
      </c>
    </row>
    <row r="501" spans="2:51" s="13" customFormat="1" ht="11.25">
      <c r="B501" s="205"/>
      <c r="C501" s="206"/>
      <c r="D501" s="207" t="s">
        <v>157</v>
      </c>
      <c r="E501" s="208" t="s">
        <v>1</v>
      </c>
      <c r="F501" s="209" t="s">
        <v>250</v>
      </c>
      <c r="G501" s="206"/>
      <c r="H501" s="208" t="s">
        <v>1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157</v>
      </c>
      <c r="AU501" s="215" t="s">
        <v>86</v>
      </c>
      <c r="AV501" s="13" t="s">
        <v>84</v>
      </c>
      <c r="AW501" s="13" t="s">
        <v>32</v>
      </c>
      <c r="AX501" s="13" t="s">
        <v>76</v>
      </c>
      <c r="AY501" s="215" t="s">
        <v>147</v>
      </c>
    </row>
    <row r="502" spans="2:51" s="14" customFormat="1" ht="11.25">
      <c r="B502" s="216"/>
      <c r="C502" s="217"/>
      <c r="D502" s="207" t="s">
        <v>157</v>
      </c>
      <c r="E502" s="218" t="s">
        <v>1</v>
      </c>
      <c r="F502" s="219" t="s">
        <v>247</v>
      </c>
      <c r="G502" s="217"/>
      <c r="H502" s="220">
        <v>119.32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157</v>
      </c>
      <c r="AU502" s="226" t="s">
        <v>86</v>
      </c>
      <c r="AV502" s="14" t="s">
        <v>86</v>
      </c>
      <c r="AW502" s="14" t="s">
        <v>32</v>
      </c>
      <c r="AX502" s="14" t="s">
        <v>76</v>
      </c>
      <c r="AY502" s="226" t="s">
        <v>147</v>
      </c>
    </row>
    <row r="503" spans="2:51" s="13" customFormat="1" ht="11.25">
      <c r="B503" s="205"/>
      <c r="C503" s="206"/>
      <c r="D503" s="207" t="s">
        <v>157</v>
      </c>
      <c r="E503" s="208" t="s">
        <v>1</v>
      </c>
      <c r="F503" s="209" t="s">
        <v>251</v>
      </c>
      <c r="G503" s="206"/>
      <c r="H503" s="208" t="s">
        <v>1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157</v>
      </c>
      <c r="AU503" s="215" t="s">
        <v>86</v>
      </c>
      <c r="AV503" s="13" t="s">
        <v>84</v>
      </c>
      <c r="AW503" s="13" t="s">
        <v>32</v>
      </c>
      <c r="AX503" s="13" t="s">
        <v>76</v>
      </c>
      <c r="AY503" s="215" t="s">
        <v>147</v>
      </c>
    </row>
    <row r="504" spans="2:51" s="14" customFormat="1" ht="11.25">
      <c r="B504" s="216"/>
      <c r="C504" s="217"/>
      <c r="D504" s="207" t="s">
        <v>157</v>
      </c>
      <c r="E504" s="218" t="s">
        <v>1</v>
      </c>
      <c r="F504" s="219" t="s">
        <v>252</v>
      </c>
      <c r="G504" s="217"/>
      <c r="H504" s="220">
        <v>120.84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157</v>
      </c>
      <c r="AU504" s="226" t="s">
        <v>86</v>
      </c>
      <c r="AV504" s="14" t="s">
        <v>86</v>
      </c>
      <c r="AW504" s="14" t="s">
        <v>32</v>
      </c>
      <c r="AX504" s="14" t="s">
        <v>76</v>
      </c>
      <c r="AY504" s="226" t="s">
        <v>147</v>
      </c>
    </row>
    <row r="505" spans="2:51" s="13" customFormat="1" ht="11.25">
      <c r="B505" s="205"/>
      <c r="C505" s="206"/>
      <c r="D505" s="207" t="s">
        <v>157</v>
      </c>
      <c r="E505" s="208" t="s">
        <v>1</v>
      </c>
      <c r="F505" s="209" t="s">
        <v>253</v>
      </c>
      <c r="G505" s="206"/>
      <c r="H505" s="208" t="s">
        <v>1</v>
      </c>
      <c r="I505" s="210"/>
      <c r="J505" s="206"/>
      <c r="K505" s="206"/>
      <c r="L505" s="211"/>
      <c r="M505" s="212"/>
      <c r="N505" s="213"/>
      <c r="O505" s="213"/>
      <c r="P505" s="213"/>
      <c r="Q505" s="213"/>
      <c r="R505" s="213"/>
      <c r="S505" s="213"/>
      <c r="T505" s="214"/>
      <c r="AT505" s="215" t="s">
        <v>157</v>
      </c>
      <c r="AU505" s="215" t="s">
        <v>86</v>
      </c>
      <c r="AV505" s="13" t="s">
        <v>84</v>
      </c>
      <c r="AW505" s="13" t="s">
        <v>32</v>
      </c>
      <c r="AX505" s="13" t="s">
        <v>76</v>
      </c>
      <c r="AY505" s="215" t="s">
        <v>147</v>
      </c>
    </row>
    <row r="506" spans="2:51" s="14" customFormat="1" ht="11.25">
      <c r="B506" s="216"/>
      <c r="C506" s="217"/>
      <c r="D506" s="207" t="s">
        <v>157</v>
      </c>
      <c r="E506" s="218" t="s">
        <v>1</v>
      </c>
      <c r="F506" s="219" t="s">
        <v>254</v>
      </c>
      <c r="G506" s="217"/>
      <c r="H506" s="220">
        <v>79.8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157</v>
      </c>
      <c r="AU506" s="226" t="s">
        <v>86</v>
      </c>
      <c r="AV506" s="14" t="s">
        <v>86</v>
      </c>
      <c r="AW506" s="14" t="s">
        <v>32</v>
      </c>
      <c r="AX506" s="14" t="s">
        <v>76</v>
      </c>
      <c r="AY506" s="226" t="s">
        <v>147</v>
      </c>
    </row>
    <row r="507" spans="2:51" s="13" customFormat="1" ht="11.25">
      <c r="B507" s="205"/>
      <c r="C507" s="206"/>
      <c r="D507" s="207" t="s">
        <v>157</v>
      </c>
      <c r="E507" s="208" t="s">
        <v>1</v>
      </c>
      <c r="F507" s="209" t="s">
        <v>255</v>
      </c>
      <c r="G507" s="206"/>
      <c r="H507" s="208" t="s">
        <v>1</v>
      </c>
      <c r="I507" s="210"/>
      <c r="J507" s="206"/>
      <c r="K507" s="206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157</v>
      </c>
      <c r="AU507" s="215" t="s">
        <v>86</v>
      </c>
      <c r="AV507" s="13" t="s">
        <v>84</v>
      </c>
      <c r="AW507" s="13" t="s">
        <v>32</v>
      </c>
      <c r="AX507" s="13" t="s">
        <v>76</v>
      </c>
      <c r="AY507" s="215" t="s">
        <v>147</v>
      </c>
    </row>
    <row r="508" spans="2:51" s="14" customFormat="1" ht="11.25">
      <c r="B508" s="216"/>
      <c r="C508" s="217"/>
      <c r="D508" s="207" t="s">
        <v>157</v>
      </c>
      <c r="E508" s="218" t="s">
        <v>1</v>
      </c>
      <c r="F508" s="219" t="s">
        <v>256</v>
      </c>
      <c r="G508" s="217"/>
      <c r="H508" s="220">
        <v>115.52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157</v>
      </c>
      <c r="AU508" s="226" t="s">
        <v>86</v>
      </c>
      <c r="AV508" s="14" t="s">
        <v>86</v>
      </c>
      <c r="AW508" s="14" t="s">
        <v>32</v>
      </c>
      <c r="AX508" s="14" t="s">
        <v>76</v>
      </c>
      <c r="AY508" s="226" t="s">
        <v>147</v>
      </c>
    </row>
    <row r="509" spans="2:51" s="13" customFormat="1" ht="11.25">
      <c r="B509" s="205"/>
      <c r="C509" s="206"/>
      <c r="D509" s="207" t="s">
        <v>157</v>
      </c>
      <c r="E509" s="208" t="s">
        <v>1</v>
      </c>
      <c r="F509" s="209" t="s">
        <v>257</v>
      </c>
      <c r="G509" s="206"/>
      <c r="H509" s="208" t="s">
        <v>1</v>
      </c>
      <c r="I509" s="210"/>
      <c r="J509" s="206"/>
      <c r="K509" s="206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157</v>
      </c>
      <c r="AU509" s="215" t="s">
        <v>86</v>
      </c>
      <c r="AV509" s="13" t="s">
        <v>84</v>
      </c>
      <c r="AW509" s="13" t="s">
        <v>32</v>
      </c>
      <c r="AX509" s="13" t="s">
        <v>76</v>
      </c>
      <c r="AY509" s="215" t="s">
        <v>147</v>
      </c>
    </row>
    <row r="510" spans="2:51" s="14" customFormat="1" ht="11.25">
      <c r="B510" s="216"/>
      <c r="C510" s="217"/>
      <c r="D510" s="207" t="s">
        <v>157</v>
      </c>
      <c r="E510" s="218" t="s">
        <v>1</v>
      </c>
      <c r="F510" s="219" t="s">
        <v>258</v>
      </c>
      <c r="G510" s="217"/>
      <c r="H510" s="220">
        <v>116.28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157</v>
      </c>
      <c r="AU510" s="226" t="s">
        <v>86</v>
      </c>
      <c r="AV510" s="14" t="s">
        <v>86</v>
      </c>
      <c r="AW510" s="14" t="s">
        <v>32</v>
      </c>
      <c r="AX510" s="14" t="s">
        <v>76</v>
      </c>
      <c r="AY510" s="226" t="s">
        <v>147</v>
      </c>
    </row>
    <row r="511" spans="2:51" s="16" customFormat="1" ht="11.25">
      <c r="B511" s="238"/>
      <c r="C511" s="239"/>
      <c r="D511" s="207" t="s">
        <v>157</v>
      </c>
      <c r="E511" s="240" t="s">
        <v>1</v>
      </c>
      <c r="F511" s="241" t="s">
        <v>182</v>
      </c>
      <c r="G511" s="239"/>
      <c r="H511" s="242">
        <v>875.6719999999999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AT511" s="248" t="s">
        <v>157</v>
      </c>
      <c r="AU511" s="248" t="s">
        <v>86</v>
      </c>
      <c r="AV511" s="16" t="s">
        <v>170</v>
      </c>
      <c r="AW511" s="16" t="s">
        <v>32</v>
      </c>
      <c r="AX511" s="16" t="s">
        <v>76</v>
      </c>
      <c r="AY511" s="248" t="s">
        <v>147</v>
      </c>
    </row>
    <row r="512" spans="2:51" s="15" customFormat="1" ht="11.25">
      <c r="B512" s="227"/>
      <c r="C512" s="228"/>
      <c r="D512" s="207" t="s">
        <v>157</v>
      </c>
      <c r="E512" s="229" t="s">
        <v>1</v>
      </c>
      <c r="F512" s="230" t="s">
        <v>169</v>
      </c>
      <c r="G512" s="228"/>
      <c r="H512" s="231">
        <v>2688.1520000000005</v>
      </c>
      <c r="I512" s="232"/>
      <c r="J512" s="228"/>
      <c r="K512" s="228"/>
      <c r="L512" s="233"/>
      <c r="M512" s="234"/>
      <c r="N512" s="235"/>
      <c r="O512" s="235"/>
      <c r="P512" s="235"/>
      <c r="Q512" s="235"/>
      <c r="R512" s="235"/>
      <c r="S512" s="235"/>
      <c r="T512" s="236"/>
      <c r="AT512" s="237" t="s">
        <v>157</v>
      </c>
      <c r="AU512" s="237" t="s">
        <v>86</v>
      </c>
      <c r="AV512" s="15" t="s">
        <v>155</v>
      </c>
      <c r="AW512" s="15" t="s">
        <v>32</v>
      </c>
      <c r="AX512" s="15" t="s">
        <v>84</v>
      </c>
      <c r="AY512" s="237" t="s">
        <v>147</v>
      </c>
    </row>
    <row r="513" spans="1:65" s="2" customFormat="1" ht="24.2" customHeight="1">
      <c r="A513" s="35"/>
      <c r="B513" s="36"/>
      <c r="C513" s="192" t="s">
        <v>646</v>
      </c>
      <c r="D513" s="192" t="s">
        <v>150</v>
      </c>
      <c r="E513" s="193" t="s">
        <v>647</v>
      </c>
      <c r="F513" s="194" t="s">
        <v>648</v>
      </c>
      <c r="G513" s="195" t="s">
        <v>153</v>
      </c>
      <c r="H513" s="196">
        <v>3628.222</v>
      </c>
      <c r="I513" s="197"/>
      <c r="J513" s="198">
        <f>ROUND(I513*H513,2)</f>
        <v>0</v>
      </c>
      <c r="K513" s="194" t="s">
        <v>154</v>
      </c>
      <c r="L513" s="40"/>
      <c r="M513" s="199" t="s">
        <v>1</v>
      </c>
      <c r="N513" s="200" t="s">
        <v>41</v>
      </c>
      <c r="O513" s="72"/>
      <c r="P513" s="201">
        <f>O513*H513</f>
        <v>0</v>
      </c>
      <c r="Q513" s="201">
        <v>0.0002</v>
      </c>
      <c r="R513" s="201">
        <f>Q513*H513</f>
        <v>0.7256444000000001</v>
      </c>
      <c r="S513" s="201">
        <v>0</v>
      </c>
      <c r="T513" s="202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203" t="s">
        <v>295</v>
      </c>
      <c r="AT513" s="203" t="s">
        <v>150</v>
      </c>
      <c r="AU513" s="203" t="s">
        <v>86</v>
      </c>
      <c r="AY513" s="18" t="s">
        <v>147</v>
      </c>
      <c r="BE513" s="204">
        <f>IF(N513="základní",J513,0)</f>
        <v>0</v>
      </c>
      <c r="BF513" s="204">
        <f>IF(N513="snížená",J513,0)</f>
        <v>0</v>
      </c>
      <c r="BG513" s="204">
        <f>IF(N513="zákl. přenesená",J513,0)</f>
        <v>0</v>
      </c>
      <c r="BH513" s="204">
        <f>IF(N513="sníž. přenesená",J513,0)</f>
        <v>0</v>
      </c>
      <c r="BI513" s="204">
        <f>IF(N513="nulová",J513,0)</f>
        <v>0</v>
      </c>
      <c r="BJ513" s="18" t="s">
        <v>84</v>
      </c>
      <c r="BK513" s="204">
        <f>ROUND(I513*H513,2)</f>
        <v>0</v>
      </c>
      <c r="BL513" s="18" t="s">
        <v>295</v>
      </c>
      <c r="BM513" s="203" t="s">
        <v>649</v>
      </c>
    </row>
    <row r="514" spans="2:51" s="13" customFormat="1" ht="11.25">
      <c r="B514" s="205"/>
      <c r="C514" s="206"/>
      <c r="D514" s="207" t="s">
        <v>157</v>
      </c>
      <c r="E514" s="208" t="s">
        <v>1</v>
      </c>
      <c r="F514" s="209" t="s">
        <v>650</v>
      </c>
      <c r="G514" s="206"/>
      <c r="H514" s="208" t="s">
        <v>1</v>
      </c>
      <c r="I514" s="210"/>
      <c r="J514" s="206"/>
      <c r="K514" s="206"/>
      <c r="L514" s="211"/>
      <c r="M514" s="212"/>
      <c r="N514" s="213"/>
      <c r="O514" s="213"/>
      <c r="P514" s="213"/>
      <c r="Q514" s="213"/>
      <c r="R514" s="213"/>
      <c r="S514" s="213"/>
      <c r="T514" s="214"/>
      <c r="AT514" s="215" t="s">
        <v>157</v>
      </c>
      <c r="AU514" s="215" t="s">
        <v>86</v>
      </c>
      <c r="AV514" s="13" t="s">
        <v>84</v>
      </c>
      <c r="AW514" s="13" t="s">
        <v>32</v>
      </c>
      <c r="AX514" s="13" t="s">
        <v>76</v>
      </c>
      <c r="AY514" s="215" t="s">
        <v>147</v>
      </c>
    </row>
    <row r="515" spans="2:51" s="13" customFormat="1" ht="11.25">
      <c r="B515" s="205"/>
      <c r="C515" s="206"/>
      <c r="D515" s="207" t="s">
        <v>157</v>
      </c>
      <c r="E515" s="208" t="s">
        <v>1</v>
      </c>
      <c r="F515" s="209" t="s">
        <v>214</v>
      </c>
      <c r="G515" s="206"/>
      <c r="H515" s="208" t="s">
        <v>1</v>
      </c>
      <c r="I515" s="210"/>
      <c r="J515" s="206"/>
      <c r="K515" s="206"/>
      <c r="L515" s="211"/>
      <c r="M515" s="212"/>
      <c r="N515" s="213"/>
      <c r="O515" s="213"/>
      <c r="P515" s="213"/>
      <c r="Q515" s="213"/>
      <c r="R515" s="213"/>
      <c r="S515" s="213"/>
      <c r="T515" s="214"/>
      <c r="AT515" s="215" t="s">
        <v>157</v>
      </c>
      <c r="AU515" s="215" t="s">
        <v>86</v>
      </c>
      <c r="AV515" s="13" t="s">
        <v>84</v>
      </c>
      <c r="AW515" s="13" t="s">
        <v>32</v>
      </c>
      <c r="AX515" s="13" t="s">
        <v>76</v>
      </c>
      <c r="AY515" s="215" t="s">
        <v>147</v>
      </c>
    </row>
    <row r="516" spans="2:51" s="13" customFormat="1" ht="11.25">
      <c r="B516" s="205"/>
      <c r="C516" s="206"/>
      <c r="D516" s="207" t="s">
        <v>157</v>
      </c>
      <c r="E516" s="208" t="s">
        <v>1</v>
      </c>
      <c r="F516" s="209" t="s">
        <v>215</v>
      </c>
      <c r="G516" s="206"/>
      <c r="H516" s="208" t="s">
        <v>1</v>
      </c>
      <c r="I516" s="210"/>
      <c r="J516" s="206"/>
      <c r="K516" s="206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157</v>
      </c>
      <c r="AU516" s="215" t="s">
        <v>86</v>
      </c>
      <c r="AV516" s="13" t="s">
        <v>84</v>
      </c>
      <c r="AW516" s="13" t="s">
        <v>32</v>
      </c>
      <c r="AX516" s="13" t="s">
        <v>76</v>
      </c>
      <c r="AY516" s="215" t="s">
        <v>147</v>
      </c>
    </row>
    <row r="517" spans="2:51" s="14" customFormat="1" ht="11.25">
      <c r="B517" s="216"/>
      <c r="C517" s="217"/>
      <c r="D517" s="207" t="s">
        <v>157</v>
      </c>
      <c r="E517" s="218" t="s">
        <v>1</v>
      </c>
      <c r="F517" s="219" t="s">
        <v>216</v>
      </c>
      <c r="G517" s="217"/>
      <c r="H517" s="220">
        <v>84</v>
      </c>
      <c r="I517" s="221"/>
      <c r="J517" s="217"/>
      <c r="K517" s="217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157</v>
      </c>
      <c r="AU517" s="226" t="s">
        <v>86</v>
      </c>
      <c r="AV517" s="14" t="s">
        <v>86</v>
      </c>
      <c r="AW517" s="14" t="s">
        <v>32</v>
      </c>
      <c r="AX517" s="14" t="s">
        <v>76</v>
      </c>
      <c r="AY517" s="226" t="s">
        <v>147</v>
      </c>
    </row>
    <row r="518" spans="2:51" s="13" customFormat="1" ht="11.25">
      <c r="B518" s="205"/>
      <c r="C518" s="206"/>
      <c r="D518" s="207" t="s">
        <v>157</v>
      </c>
      <c r="E518" s="208" t="s">
        <v>1</v>
      </c>
      <c r="F518" s="209" t="s">
        <v>217</v>
      </c>
      <c r="G518" s="206"/>
      <c r="H518" s="208" t="s">
        <v>1</v>
      </c>
      <c r="I518" s="210"/>
      <c r="J518" s="206"/>
      <c r="K518" s="206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157</v>
      </c>
      <c r="AU518" s="215" t="s">
        <v>86</v>
      </c>
      <c r="AV518" s="13" t="s">
        <v>84</v>
      </c>
      <c r="AW518" s="13" t="s">
        <v>32</v>
      </c>
      <c r="AX518" s="13" t="s">
        <v>76</v>
      </c>
      <c r="AY518" s="215" t="s">
        <v>147</v>
      </c>
    </row>
    <row r="519" spans="2:51" s="14" customFormat="1" ht="11.25">
      <c r="B519" s="216"/>
      <c r="C519" s="217"/>
      <c r="D519" s="207" t="s">
        <v>157</v>
      </c>
      <c r="E519" s="218" t="s">
        <v>1</v>
      </c>
      <c r="F519" s="219" t="s">
        <v>218</v>
      </c>
      <c r="G519" s="217"/>
      <c r="H519" s="220">
        <v>121.04</v>
      </c>
      <c r="I519" s="221"/>
      <c r="J519" s="217"/>
      <c r="K519" s="217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157</v>
      </c>
      <c r="AU519" s="226" t="s">
        <v>86</v>
      </c>
      <c r="AV519" s="14" t="s">
        <v>86</v>
      </c>
      <c r="AW519" s="14" t="s">
        <v>32</v>
      </c>
      <c r="AX519" s="14" t="s">
        <v>76</v>
      </c>
      <c r="AY519" s="226" t="s">
        <v>147</v>
      </c>
    </row>
    <row r="520" spans="2:51" s="13" customFormat="1" ht="11.25">
      <c r="B520" s="205"/>
      <c r="C520" s="206"/>
      <c r="D520" s="207" t="s">
        <v>157</v>
      </c>
      <c r="E520" s="208" t="s">
        <v>1</v>
      </c>
      <c r="F520" s="209" t="s">
        <v>219</v>
      </c>
      <c r="G520" s="206"/>
      <c r="H520" s="208" t="s">
        <v>1</v>
      </c>
      <c r="I520" s="210"/>
      <c r="J520" s="206"/>
      <c r="K520" s="206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157</v>
      </c>
      <c r="AU520" s="215" t="s">
        <v>86</v>
      </c>
      <c r="AV520" s="13" t="s">
        <v>84</v>
      </c>
      <c r="AW520" s="13" t="s">
        <v>32</v>
      </c>
      <c r="AX520" s="13" t="s">
        <v>76</v>
      </c>
      <c r="AY520" s="215" t="s">
        <v>147</v>
      </c>
    </row>
    <row r="521" spans="2:51" s="14" customFormat="1" ht="11.25">
      <c r="B521" s="216"/>
      <c r="C521" s="217"/>
      <c r="D521" s="207" t="s">
        <v>157</v>
      </c>
      <c r="E521" s="218" t="s">
        <v>1</v>
      </c>
      <c r="F521" s="219" t="s">
        <v>220</v>
      </c>
      <c r="G521" s="217"/>
      <c r="H521" s="220">
        <v>82.4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157</v>
      </c>
      <c r="AU521" s="226" t="s">
        <v>86</v>
      </c>
      <c r="AV521" s="14" t="s">
        <v>86</v>
      </c>
      <c r="AW521" s="14" t="s">
        <v>32</v>
      </c>
      <c r="AX521" s="14" t="s">
        <v>76</v>
      </c>
      <c r="AY521" s="226" t="s">
        <v>147</v>
      </c>
    </row>
    <row r="522" spans="2:51" s="13" customFormat="1" ht="11.25">
      <c r="B522" s="205"/>
      <c r="C522" s="206"/>
      <c r="D522" s="207" t="s">
        <v>157</v>
      </c>
      <c r="E522" s="208" t="s">
        <v>1</v>
      </c>
      <c r="F522" s="209" t="s">
        <v>221</v>
      </c>
      <c r="G522" s="206"/>
      <c r="H522" s="208" t="s">
        <v>1</v>
      </c>
      <c r="I522" s="210"/>
      <c r="J522" s="206"/>
      <c r="K522" s="206"/>
      <c r="L522" s="211"/>
      <c r="M522" s="212"/>
      <c r="N522" s="213"/>
      <c r="O522" s="213"/>
      <c r="P522" s="213"/>
      <c r="Q522" s="213"/>
      <c r="R522" s="213"/>
      <c r="S522" s="213"/>
      <c r="T522" s="214"/>
      <c r="AT522" s="215" t="s">
        <v>157</v>
      </c>
      <c r="AU522" s="215" t="s">
        <v>86</v>
      </c>
      <c r="AV522" s="13" t="s">
        <v>84</v>
      </c>
      <c r="AW522" s="13" t="s">
        <v>32</v>
      </c>
      <c r="AX522" s="13" t="s">
        <v>76</v>
      </c>
      <c r="AY522" s="215" t="s">
        <v>147</v>
      </c>
    </row>
    <row r="523" spans="2:51" s="14" customFormat="1" ht="11.25">
      <c r="B523" s="216"/>
      <c r="C523" s="217"/>
      <c r="D523" s="207" t="s">
        <v>157</v>
      </c>
      <c r="E523" s="218" t="s">
        <v>1</v>
      </c>
      <c r="F523" s="219" t="s">
        <v>222</v>
      </c>
      <c r="G523" s="217"/>
      <c r="H523" s="220">
        <v>104</v>
      </c>
      <c r="I523" s="221"/>
      <c r="J523" s="217"/>
      <c r="K523" s="217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157</v>
      </c>
      <c r="AU523" s="226" t="s">
        <v>86</v>
      </c>
      <c r="AV523" s="14" t="s">
        <v>86</v>
      </c>
      <c r="AW523" s="14" t="s">
        <v>32</v>
      </c>
      <c r="AX523" s="14" t="s">
        <v>76</v>
      </c>
      <c r="AY523" s="226" t="s">
        <v>147</v>
      </c>
    </row>
    <row r="524" spans="2:51" s="13" customFormat="1" ht="11.25">
      <c r="B524" s="205"/>
      <c r="C524" s="206"/>
      <c r="D524" s="207" t="s">
        <v>157</v>
      </c>
      <c r="E524" s="208" t="s">
        <v>1</v>
      </c>
      <c r="F524" s="209" t="s">
        <v>223</v>
      </c>
      <c r="G524" s="206"/>
      <c r="H524" s="208" t="s">
        <v>1</v>
      </c>
      <c r="I524" s="210"/>
      <c r="J524" s="206"/>
      <c r="K524" s="206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157</v>
      </c>
      <c r="AU524" s="215" t="s">
        <v>86</v>
      </c>
      <c r="AV524" s="13" t="s">
        <v>84</v>
      </c>
      <c r="AW524" s="13" t="s">
        <v>32</v>
      </c>
      <c r="AX524" s="13" t="s">
        <v>76</v>
      </c>
      <c r="AY524" s="215" t="s">
        <v>147</v>
      </c>
    </row>
    <row r="525" spans="2:51" s="14" customFormat="1" ht="11.25">
      <c r="B525" s="216"/>
      <c r="C525" s="217"/>
      <c r="D525" s="207" t="s">
        <v>157</v>
      </c>
      <c r="E525" s="218" t="s">
        <v>1</v>
      </c>
      <c r="F525" s="219" t="s">
        <v>220</v>
      </c>
      <c r="G525" s="217"/>
      <c r="H525" s="220">
        <v>82.4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157</v>
      </c>
      <c r="AU525" s="226" t="s">
        <v>86</v>
      </c>
      <c r="AV525" s="14" t="s">
        <v>86</v>
      </c>
      <c r="AW525" s="14" t="s">
        <v>32</v>
      </c>
      <c r="AX525" s="14" t="s">
        <v>76</v>
      </c>
      <c r="AY525" s="226" t="s">
        <v>147</v>
      </c>
    </row>
    <row r="526" spans="2:51" s="13" customFormat="1" ht="11.25">
      <c r="B526" s="205"/>
      <c r="C526" s="206"/>
      <c r="D526" s="207" t="s">
        <v>157</v>
      </c>
      <c r="E526" s="208" t="s">
        <v>1</v>
      </c>
      <c r="F526" s="209" t="s">
        <v>224</v>
      </c>
      <c r="G526" s="206"/>
      <c r="H526" s="208" t="s">
        <v>1</v>
      </c>
      <c r="I526" s="210"/>
      <c r="J526" s="206"/>
      <c r="K526" s="206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157</v>
      </c>
      <c r="AU526" s="215" t="s">
        <v>86</v>
      </c>
      <c r="AV526" s="13" t="s">
        <v>84</v>
      </c>
      <c r="AW526" s="13" t="s">
        <v>32</v>
      </c>
      <c r="AX526" s="13" t="s">
        <v>76</v>
      </c>
      <c r="AY526" s="215" t="s">
        <v>147</v>
      </c>
    </row>
    <row r="527" spans="2:51" s="14" customFormat="1" ht="11.25">
      <c r="B527" s="216"/>
      <c r="C527" s="217"/>
      <c r="D527" s="207" t="s">
        <v>157</v>
      </c>
      <c r="E527" s="218" t="s">
        <v>1</v>
      </c>
      <c r="F527" s="219" t="s">
        <v>225</v>
      </c>
      <c r="G527" s="217"/>
      <c r="H527" s="220">
        <v>93.6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157</v>
      </c>
      <c r="AU527" s="226" t="s">
        <v>86</v>
      </c>
      <c r="AV527" s="14" t="s">
        <v>86</v>
      </c>
      <c r="AW527" s="14" t="s">
        <v>32</v>
      </c>
      <c r="AX527" s="14" t="s">
        <v>76</v>
      </c>
      <c r="AY527" s="226" t="s">
        <v>147</v>
      </c>
    </row>
    <row r="528" spans="2:51" s="13" customFormat="1" ht="11.25">
      <c r="B528" s="205"/>
      <c r="C528" s="206"/>
      <c r="D528" s="207" t="s">
        <v>157</v>
      </c>
      <c r="E528" s="208" t="s">
        <v>1</v>
      </c>
      <c r="F528" s="209" t="s">
        <v>226</v>
      </c>
      <c r="G528" s="206"/>
      <c r="H528" s="208" t="s">
        <v>1</v>
      </c>
      <c r="I528" s="210"/>
      <c r="J528" s="206"/>
      <c r="K528" s="206"/>
      <c r="L528" s="211"/>
      <c r="M528" s="212"/>
      <c r="N528" s="213"/>
      <c r="O528" s="213"/>
      <c r="P528" s="213"/>
      <c r="Q528" s="213"/>
      <c r="R528" s="213"/>
      <c r="S528" s="213"/>
      <c r="T528" s="214"/>
      <c r="AT528" s="215" t="s">
        <v>157</v>
      </c>
      <c r="AU528" s="215" t="s">
        <v>86</v>
      </c>
      <c r="AV528" s="13" t="s">
        <v>84</v>
      </c>
      <c r="AW528" s="13" t="s">
        <v>32</v>
      </c>
      <c r="AX528" s="13" t="s">
        <v>76</v>
      </c>
      <c r="AY528" s="215" t="s">
        <v>147</v>
      </c>
    </row>
    <row r="529" spans="2:51" s="14" customFormat="1" ht="11.25">
      <c r="B529" s="216"/>
      <c r="C529" s="217"/>
      <c r="D529" s="207" t="s">
        <v>157</v>
      </c>
      <c r="E529" s="218" t="s">
        <v>1</v>
      </c>
      <c r="F529" s="219" t="s">
        <v>227</v>
      </c>
      <c r="G529" s="217"/>
      <c r="H529" s="220">
        <v>124.8</v>
      </c>
      <c r="I529" s="221"/>
      <c r="J529" s="217"/>
      <c r="K529" s="217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157</v>
      </c>
      <c r="AU529" s="226" t="s">
        <v>86</v>
      </c>
      <c r="AV529" s="14" t="s">
        <v>86</v>
      </c>
      <c r="AW529" s="14" t="s">
        <v>32</v>
      </c>
      <c r="AX529" s="14" t="s">
        <v>76</v>
      </c>
      <c r="AY529" s="226" t="s">
        <v>147</v>
      </c>
    </row>
    <row r="530" spans="2:51" s="13" customFormat="1" ht="11.25">
      <c r="B530" s="205"/>
      <c r="C530" s="206"/>
      <c r="D530" s="207" t="s">
        <v>157</v>
      </c>
      <c r="E530" s="208" t="s">
        <v>1</v>
      </c>
      <c r="F530" s="209" t="s">
        <v>228</v>
      </c>
      <c r="G530" s="206"/>
      <c r="H530" s="208" t="s">
        <v>1</v>
      </c>
      <c r="I530" s="210"/>
      <c r="J530" s="206"/>
      <c r="K530" s="206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157</v>
      </c>
      <c r="AU530" s="215" t="s">
        <v>86</v>
      </c>
      <c r="AV530" s="13" t="s">
        <v>84</v>
      </c>
      <c r="AW530" s="13" t="s">
        <v>32</v>
      </c>
      <c r="AX530" s="13" t="s">
        <v>76</v>
      </c>
      <c r="AY530" s="215" t="s">
        <v>147</v>
      </c>
    </row>
    <row r="531" spans="2:51" s="14" customFormat="1" ht="11.25">
      <c r="B531" s="216"/>
      <c r="C531" s="217"/>
      <c r="D531" s="207" t="s">
        <v>157</v>
      </c>
      <c r="E531" s="218" t="s">
        <v>1</v>
      </c>
      <c r="F531" s="219" t="s">
        <v>229</v>
      </c>
      <c r="G531" s="217"/>
      <c r="H531" s="220">
        <v>80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157</v>
      </c>
      <c r="AU531" s="226" t="s">
        <v>86</v>
      </c>
      <c r="AV531" s="14" t="s">
        <v>86</v>
      </c>
      <c r="AW531" s="14" t="s">
        <v>32</v>
      </c>
      <c r="AX531" s="14" t="s">
        <v>76</v>
      </c>
      <c r="AY531" s="226" t="s">
        <v>147</v>
      </c>
    </row>
    <row r="532" spans="2:51" s="13" customFormat="1" ht="11.25">
      <c r="B532" s="205"/>
      <c r="C532" s="206"/>
      <c r="D532" s="207" t="s">
        <v>157</v>
      </c>
      <c r="E532" s="208" t="s">
        <v>1</v>
      </c>
      <c r="F532" s="209" t="s">
        <v>230</v>
      </c>
      <c r="G532" s="206"/>
      <c r="H532" s="208" t="s">
        <v>1</v>
      </c>
      <c r="I532" s="210"/>
      <c r="J532" s="206"/>
      <c r="K532" s="206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157</v>
      </c>
      <c r="AU532" s="215" t="s">
        <v>86</v>
      </c>
      <c r="AV532" s="13" t="s">
        <v>84</v>
      </c>
      <c r="AW532" s="13" t="s">
        <v>32</v>
      </c>
      <c r="AX532" s="13" t="s">
        <v>76</v>
      </c>
      <c r="AY532" s="215" t="s">
        <v>147</v>
      </c>
    </row>
    <row r="533" spans="2:51" s="14" customFormat="1" ht="11.25">
      <c r="B533" s="216"/>
      <c r="C533" s="217"/>
      <c r="D533" s="207" t="s">
        <v>157</v>
      </c>
      <c r="E533" s="218" t="s">
        <v>1</v>
      </c>
      <c r="F533" s="219" t="s">
        <v>231</v>
      </c>
      <c r="G533" s="217"/>
      <c r="H533" s="220">
        <v>120</v>
      </c>
      <c r="I533" s="221"/>
      <c r="J533" s="217"/>
      <c r="K533" s="217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157</v>
      </c>
      <c r="AU533" s="226" t="s">
        <v>86</v>
      </c>
      <c r="AV533" s="14" t="s">
        <v>86</v>
      </c>
      <c r="AW533" s="14" t="s">
        <v>32</v>
      </c>
      <c r="AX533" s="14" t="s">
        <v>76</v>
      </c>
      <c r="AY533" s="226" t="s">
        <v>147</v>
      </c>
    </row>
    <row r="534" spans="2:51" s="16" customFormat="1" ht="11.25">
      <c r="B534" s="238"/>
      <c r="C534" s="239"/>
      <c r="D534" s="207" t="s">
        <v>157</v>
      </c>
      <c r="E534" s="240" t="s">
        <v>1</v>
      </c>
      <c r="F534" s="241" t="s">
        <v>182</v>
      </c>
      <c r="G534" s="239"/>
      <c r="H534" s="242">
        <v>892.24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7"/>
      <c r="AT534" s="248" t="s">
        <v>157</v>
      </c>
      <c r="AU534" s="248" t="s">
        <v>86</v>
      </c>
      <c r="AV534" s="16" t="s">
        <v>170</v>
      </c>
      <c r="AW534" s="16" t="s">
        <v>32</v>
      </c>
      <c r="AX534" s="16" t="s">
        <v>76</v>
      </c>
      <c r="AY534" s="248" t="s">
        <v>147</v>
      </c>
    </row>
    <row r="535" spans="2:51" s="13" customFormat="1" ht="11.25">
      <c r="B535" s="205"/>
      <c r="C535" s="206"/>
      <c r="D535" s="207" t="s">
        <v>157</v>
      </c>
      <c r="E535" s="208" t="s">
        <v>1</v>
      </c>
      <c r="F535" s="209" t="s">
        <v>175</v>
      </c>
      <c r="G535" s="206"/>
      <c r="H535" s="208" t="s">
        <v>1</v>
      </c>
      <c r="I535" s="210"/>
      <c r="J535" s="206"/>
      <c r="K535" s="206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157</v>
      </c>
      <c r="AU535" s="215" t="s">
        <v>86</v>
      </c>
      <c r="AV535" s="13" t="s">
        <v>84</v>
      </c>
      <c r="AW535" s="13" t="s">
        <v>32</v>
      </c>
      <c r="AX535" s="13" t="s">
        <v>76</v>
      </c>
      <c r="AY535" s="215" t="s">
        <v>147</v>
      </c>
    </row>
    <row r="536" spans="2:51" s="13" customFormat="1" ht="11.25">
      <c r="B536" s="205"/>
      <c r="C536" s="206"/>
      <c r="D536" s="207" t="s">
        <v>157</v>
      </c>
      <c r="E536" s="208" t="s">
        <v>1</v>
      </c>
      <c r="F536" s="209" t="s">
        <v>176</v>
      </c>
      <c r="G536" s="206"/>
      <c r="H536" s="208" t="s">
        <v>1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157</v>
      </c>
      <c r="AU536" s="215" t="s">
        <v>86</v>
      </c>
      <c r="AV536" s="13" t="s">
        <v>84</v>
      </c>
      <c r="AW536" s="13" t="s">
        <v>32</v>
      </c>
      <c r="AX536" s="13" t="s">
        <v>76</v>
      </c>
      <c r="AY536" s="215" t="s">
        <v>147</v>
      </c>
    </row>
    <row r="537" spans="2:51" s="14" customFormat="1" ht="11.25">
      <c r="B537" s="216"/>
      <c r="C537" s="217"/>
      <c r="D537" s="207" t="s">
        <v>157</v>
      </c>
      <c r="E537" s="218" t="s">
        <v>1</v>
      </c>
      <c r="F537" s="219" t="s">
        <v>232</v>
      </c>
      <c r="G537" s="217"/>
      <c r="H537" s="220">
        <v>127.44</v>
      </c>
      <c r="I537" s="221"/>
      <c r="J537" s="217"/>
      <c r="K537" s="217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157</v>
      </c>
      <c r="AU537" s="226" t="s">
        <v>86</v>
      </c>
      <c r="AV537" s="14" t="s">
        <v>86</v>
      </c>
      <c r="AW537" s="14" t="s">
        <v>32</v>
      </c>
      <c r="AX537" s="14" t="s">
        <v>76</v>
      </c>
      <c r="AY537" s="226" t="s">
        <v>147</v>
      </c>
    </row>
    <row r="538" spans="2:51" s="13" customFormat="1" ht="11.25">
      <c r="B538" s="205"/>
      <c r="C538" s="206"/>
      <c r="D538" s="207" t="s">
        <v>157</v>
      </c>
      <c r="E538" s="208" t="s">
        <v>1</v>
      </c>
      <c r="F538" s="209" t="s">
        <v>178</v>
      </c>
      <c r="G538" s="206"/>
      <c r="H538" s="208" t="s">
        <v>1</v>
      </c>
      <c r="I538" s="210"/>
      <c r="J538" s="206"/>
      <c r="K538" s="206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157</v>
      </c>
      <c r="AU538" s="215" t="s">
        <v>86</v>
      </c>
      <c r="AV538" s="13" t="s">
        <v>84</v>
      </c>
      <c r="AW538" s="13" t="s">
        <v>32</v>
      </c>
      <c r="AX538" s="13" t="s">
        <v>76</v>
      </c>
      <c r="AY538" s="215" t="s">
        <v>147</v>
      </c>
    </row>
    <row r="539" spans="2:51" s="14" customFormat="1" ht="11.25">
      <c r="B539" s="216"/>
      <c r="C539" s="217"/>
      <c r="D539" s="207" t="s">
        <v>157</v>
      </c>
      <c r="E539" s="218" t="s">
        <v>1</v>
      </c>
      <c r="F539" s="219" t="s">
        <v>233</v>
      </c>
      <c r="G539" s="217"/>
      <c r="H539" s="220">
        <v>103.2</v>
      </c>
      <c r="I539" s="221"/>
      <c r="J539" s="217"/>
      <c r="K539" s="217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157</v>
      </c>
      <c r="AU539" s="226" t="s">
        <v>86</v>
      </c>
      <c r="AV539" s="14" t="s">
        <v>86</v>
      </c>
      <c r="AW539" s="14" t="s">
        <v>32</v>
      </c>
      <c r="AX539" s="14" t="s">
        <v>76</v>
      </c>
      <c r="AY539" s="226" t="s">
        <v>147</v>
      </c>
    </row>
    <row r="540" spans="2:51" s="13" customFormat="1" ht="11.25">
      <c r="B540" s="205"/>
      <c r="C540" s="206"/>
      <c r="D540" s="207" t="s">
        <v>157</v>
      </c>
      <c r="E540" s="208" t="s">
        <v>1</v>
      </c>
      <c r="F540" s="209" t="s">
        <v>234</v>
      </c>
      <c r="G540" s="206"/>
      <c r="H540" s="208" t="s">
        <v>1</v>
      </c>
      <c r="I540" s="210"/>
      <c r="J540" s="206"/>
      <c r="K540" s="206"/>
      <c r="L540" s="211"/>
      <c r="M540" s="212"/>
      <c r="N540" s="213"/>
      <c r="O540" s="213"/>
      <c r="P540" s="213"/>
      <c r="Q540" s="213"/>
      <c r="R540" s="213"/>
      <c r="S540" s="213"/>
      <c r="T540" s="214"/>
      <c r="AT540" s="215" t="s">
        <v>157</v>
      </c>
      <c r="AU540" s="215" t="s">
        <v>86</v>
      </c>
      <c r="AV540" s="13" t="s">
        <v>84</v>
      </c>
      <c r="AW540" s="13" t="s">
        <v>32</v>
      </c>
      <c r="AX540" s="13" t="s">
        <v>76</v>
      </c>
      <c r="AY540" s="215" t="s">
        <v>147</v>
      </c>
    </row>
    <row r="541" spans="2:51" s="14" customFormat="1" ht="11.25">
      <c r="B541" s="216"/>
      <c r="C541" s="217"/>
      <c r="D541" s="207" t="s">
        <v>157</v>
      </c>
      <c r="E541" s="218" t="s">
        <v>1</v>
      </c>
      <c r="F541" s="219" t="s">
        <v>235</v>
      </c>
      <c r="G541" s="217"/>
      <c r="H541" s="220">
        <v>107.2</v>
      </c>
      <c r="I541" s="221"/>
      <c r="J541" s="217"/>
      <c r="K541" s="217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157</v>
      </c>
      <c r="AU541" s="226" t="s">
        <v>86</v>
      </c>
      <c r="AV541" s="14" t="s">
        <v>86</v>
      </c>
      <c r="AW541" s="14" t="s">
        <v>32</v>
      </c>
      <c r="AX541" s="14" t="s">
        <v>76</v>
      </c>
      <c r="AY541" s="226" t="s">
        <v>147</v>
      </c>
    </row>
    <row r="542" spans="2:51" s="13" customFormat="1" ht="11.25">
      <c r="B542" s="205"/>
      <c r="C542" s="206"/>
      <c r="D542" s="207" t="s">
        <v>157</v>
      </c>
      <c r="E542" s="208" t="s">
        <v>1</v>
      </c>
      <c r="F542" s="209" t="s">
        <v>236</v>
      </c>
      <c r="G542" s="206"/>
      <c r="H542" s="208" t="s">
        <v>1</v>
      </c>
      <c r="I542" s="210"/>
      <c r="J542" s="206"/>
      <c r="K542" s="206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157</v>
      </c>
      <c r="AU542" s="215" t="s">
        <v>86</v>
      </c>
      <c r="AV542" s="13" t="s">
        <v>84</v>
      </c>
      <c r="AW542" s="13" t="s">
        <v>32</v>
      </c>
      <c r="AX542" s="13" t="s">
        <v>76</v>
      </c>
      <c r="AY542" s="215" t="s">
        <v>147</v>
      </c>
    </row>
    <row r="543" spans="2:51" s="14" customFormat="1" ht="11.25">
      <c r="B543" s="216"/>
      <c r="C543" s="217"/>
      <c r="D543" s="207" t="s">
        <v>157</v>
      </c>
      <c r="E543" s="218" t="s">
        <v>1</v>
      </c>
      <c r="F543" s="219" t="s">
        <v>237</v>
      </c>
      <c r="G543" s="217"/>
      <c r="H543" s="220">
        <v>125.6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157</v>
      </c>
      <c r="AU543" s="226" t="s">
        <v>86</v>
      </c>
      <c r="AV543" s="14" t="s">
        <v>86</v>
      </c>
      <c r="AW543" s="14" t="s">
        <v>32</v>
      </c>
      <c r="AX543" s="14" t="s">
        <v>76</v>
      </c>
      <c r="AY543" s="226" t="s">
        <v>147</v>
      </c>
    </row>
    <row r="544" spans="2:51" s="13" customFormat="1" ht="11.25">
      <c r="B544" s="205"/>
      <c r="C544" s="206"/>
      <c r="D544" s="207" t="s">
        <v>157</v>
      </c>
      <c r="E544" s="208" t="s">
        <v>1</v>
      </c>
      <c r="F544" s="209" t="s">
        <v>180</v>
      </c>
      <c r="G544" s="206"/>
      <c r="H544" s="208" t="s">
        <v>1</v>
      </c>
      <c r="I544" s="210"/>
      <c r="J544" s="206"/>
      <c r="K544" s="206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157</v>
      </c>
      <c r="AU544" s="215" t="s">
        <v>86</v>
      </c>
      <c r="AV544" s="13" t="s">
        <v>84</v>
      </c>
      <c r="AW544" s="13" t="s">
        <v>32</v>
      </c>
      <c r="AX544" s="13" t="s">
        <v>76</v>
      </c>
      <c r="AY544" s="215" t="s">
        <v>147</v>
      </c>
    </row>
    <row r="545" spans="2:51" s="14" customFormat="1" ht="11.25">
      <c r="B545" s="216"/>
      <c r="C545" s="217"/>
      <c r="D545" s="207" t="s">
        <v>157</v>
      </c>
      <c r="E545" s="218" t="s">
        <v>1</v>
      </c>
      <c r="F545" s="219" t="s">
        <v>238</v>
      </c>
      <c r="G545" s="217"/>
      <c r="H545" s="220">
        <v>87.2</v>
      </c>
      <c r="I545" s="221"/>
      <c r="J545" s="217"/>
      <c r="K545" s="217"/>
      <c r="L545" s="222"/>
      <c r="M545" s="223"/>
      <c r="N545" s="224"/>
      <c r="O545" s="224"/>
      <c r="P545" s="224"/>
      <c r="Q545" s="224"/>
      <c r="R545" s="224"/>
      <c r="S545" s="224"/>
      <c r="T545" s="225"/>
      <c r="AT545" s="226" t="s">
        <v>157</v>
      </c>
      <c r="AU545" s="226" t="s">
        <v>86</v>
      </c>
      <c r="AV545" s="14" t="s">
        <v>86</v>
      </c>
      <c r="AW545" s="14" t="s">
        <v>32</v>
      </c>
      <c r="AX545" s="14" t="s">
        <v>76</v>
      </c>
      <c r="AY545" s="226" t="s">
        <v>147</v>
      </c>
    </row>
    <row r="546" spans="2:51" s="13" customFormat="1" ht="11.25">
      <c r="B546" s="205"/>
      <c r="C546" s="206"/>
      <c r="D546" s="207" t="s">
        <v>157</v>
      </c>
      <c r="E546" s="208" t="s">
        <v>1</v>
      </c>
      <c r="F546" s="209" t="s">
        <v>183</v>
      </c>
      <c r="G546" s="206"/>
      <c r="H546" s="208" t="s">
        <v>1</v>
      </c>
      <c r="I546" s="210"/>
      <c r="J546" s="206"/>
      <c r="K546" s="206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157</v>
      </c>
      <c r="AU546" s="215" t="s">
        <v>86</v>
      </c>
      <c r="AV546" s="13" t="s">
        <v>84</v>
      </c>
      <c r="AW546" s="13" t="s">
        <v>32</v>
      </c>
      <c r="AX546" s="13" t="s">
        <v>76</v>
      </c>
      <c r="AY546" s="215" t="s">
        <v>147</v>
      </c>
    </row>
    <row r="547" spans="2:51" s="14" customFormat="1" ht="11.25">
      <c r="B547" s="216"/>
      <c r="C547" s="217"/>
      <c r="D547" s="207" t="s">
        <v>157</v>
      </c>
      <c r="E547" s="218" t="s">
        <v>1</v>
      </c>
      <c r="F547" s="219" t="s">
        <v>239</v>
      </c>
      <c r="G547" s="217"/>
      <c r="H547" s="220">
        <v>121.6</v>
      </c>
      <c r="I547" s="221"/>
      <c r="J547" s="217"/>
      <c r="K547" s="217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157</v>
      </c>
      <c r="AU547" s="226" t="s">
        <v>86</v>
      </c>
      <c r="AV547" s="14" t="s">
        <v>86</v>
      </c>
      <c r="AW547" s="14" t="s">
        <v>32</v>
      </c>
      <c r="AX547" s="14" t="s">
        <v>76</v>
      </c>
      <c r="AY547" s="226" t="s">
        <v>147</v>
      </c>
    </row>
    <row r="548" spans="2:51" s="13" customFormat="1" ht="11.25">
      <c r="B548" s="205"/>
      <c r="C548" s="206"/>
      <c r="D548" s="207" t="s">
        <v>157</v>
      </c>
      <c r="E548" s="208" t="s">
        <v>1</v>
      </c>
      <c r="F548" s="209" t="s">
        <v>240</v>
      </c>
      <c r="G548" s="206"/>
      <c r="H548" s="208" t="s">
        <v>1</v>
      </c>
      <c r="I548" s="210"/>
      <c r="J548" s="206"/>
      <c r="K548" s="206"/>
      <c r="L548" s="211"/>
      <c r="M548" s="212"/>
      <c r="N548" s="213"/>
      <c r="O548" s="213"/>
      <c r="P548" s="213"/>
      <c r="Q548" s="213"/>
      <c r="R548" s="213"/>
      <c r="S548" s="213"/>
      <c r="T548" s="214"/>
      <c r="AT548" s="215" t="s">
        <v>157</v>
      </c>
      <c r="AU548" s="215" t="s">
        <v>86</v>
      </c>
      <c r="AV548" s="13" t="s">
        <v>84</v>
      </c>
      <c r="AW548" s="13" t="s">
        <v>32</v>
      </c>
      <c r="AX548" s="13" t="s">
        <v>76</v>
      </c>
      <c r="AY548" s="215" t="s">
        <v>147</v>
      </c>
    </row>
    <row r="549" spans="2:51" s="14" customFormat="1" ht="11.25">
      <c r="B549" s="216"/>
      <c r="C549" s="217"/>
      <c r="D549" s="207" t="s">
        <v>157</v>
      </c>
      <c r="E549" s="218" t="s">
        <v>1</v>
      </c>
      <c r="F549" s="219" t="s">
        <v>241</v>
      </c>
      <c r="G549" s="217"/>
      <c r="H549" s="220">
        <v>123.2</v>
      </c>
      <c r="I549" s="221"/>
      <c r="J549" s="217"/>
      <c r="K549" s="217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157</v>
      </c>
      <c r="AU549" s="226" t="s">
        <v>86</v>
      </c>
      <c r="AV549" s="14" t="s">
        <v>86</v>
      </c>
      <c r="AW549" s="14" t="s">
        <v>32</v>
      </c>
      <c r="AX549" s="14" t="s">
        <v>76</v>
      </c>
      <c r="AY549" s="226" t="s">
        <v>147</v>
      </c>
    </row>
    <row r="550" spans="2:51" s="13" customFormat="1" ht="11.25">
      <c r="B550" s="205"/>
      <c r="C550" s="206"/>
      <c r="D550" s="207" t="s">
        <v>157</v>
      </c>
      <c r="E550" s="208" t="s">
        <v>1</v>
      </c>
      <c r="F550" s="209" t="s">
        <v>242</v>
      </c>
      <c r="G550" s="206"/>
      <c r="H550" s="208" t="s">
        <v>1</v>
      </c>
      <c r="I550" s="210"/>
      <c r="J550" s="206"/>
      <c r="K550" s="206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157</v>
      </c>
      <c r="AU550" s="215" t="s">
        <v>86</v>
      </c>
      <c r="AV550" s="13" t="s">
        <v>84</v>
      </c>
      <c r="AW550" s="13" t="s">
        <v>32</v>
      </c>
      <c r="AX550" s="13" t="s">
        <v>76</v>
      </c>
      <c r="AY550" s="215" t="s">
        <v>147</v>
      </c>
    </row>
    <row r="551" spans="2:51" s="14" customFormat="1" ht="11.25">
      <c r="B551" s="216"/>
      <c r="C551" s="217"/>
      <c r="D551" s="207" t="s">
        <v>157</v>
      </c>
      <c r="E551" s="218" t="s">
        <v>1</v>
      </c>
      <c r="F551" s="219" t="s">
        <v>243</v>
      </c>
      <c r="G551" s="217"/>
      <c r="H551" s="220">
        <v>124.8</v>
      </c>
      <c r="I551" s="221"/>
      <c r="J551" s="217"/>
      <c r="K551" s="217"/>
      <c r="L551" s="222"/>
      <c r="M551" s="223"/>
      <c r="N551" s="224"/>
      <c r="O551" s="224"/>
      <c r="P551" s="224"/>
      <c r="Q551" s="224"/>
      <c r="R551" s="224"/>
      <c r="S551" s="224"/>
      <c r="T551" s="225"/>
      <c r="AT551" s="226" t="s">
        <v>157</v>
      </c>
      <c r="AU551" s="226" t="s">
        <v>86</v>
      </c>
      <c r="AV551" s="14" t="s">
        <v>86</v>
      </c>
      <c r="AW551" s="14" t="s">
        <v>32</v>
      </c>
      <c r="AX551" s="14" t="s">
        <v>76</v>
      </c>
      <c r="AY551" s="226" t="s">
        <v>147</v>
      </c>
    </row>
    <row r="552" spans="2:51" s="16" customFormat="1" ht="11.25">
      <c r="B552" s="238"/>
      <c r="C552" s="239"/>
      <c r="D552" s="207" t="s">
        <v>157</v>
      </c>
      <c r="E552" s="240" t="s">
        <v>1</v>
      </c>
      <c r="F552" s="241" t="s">
        <v>182</v>
      </c>
      <c r="G552" s="239"/>
      <c r="H552" s="242">
        <v>920.24</v>
      </c>
      <c r="I552" s="243"/>
      <c r="J552" s="239"/>
      <c r="K552" s="239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157</v>
      </c>
      <c r="AU552" s="248" t="s">
        <v>86</v>
      </c>
      <c r="AV552" s="16" t="s">
        <v>170</v>
      </c>
      <c r="AW552" s="16" t="s">
        <v>32</v>
      </c>
      <c r="AX552" s="16" t="s">
        <v>76</v>
      </c>
      <c r="AY552" s="248" t="s">
        <v>147</v>
      </c>
    </row>
    <row r="553" spans="2:51" s="13" customFormat="1" ht="11.25">
      <c r="B553" s="205"/>
      <c r="C553" s="206"/>
      <c r="D553" s="207" t="s">
        <v>157</v>
      </c>
      <c r="E553" s="208" t="s">
        <v>1</v>
      </c>
      <c r="F553" s="209" t="s">
        <v>185</v>
      </c>
      <c r="G553" s="206"/>
      <c r="H553" s="208" t="s">
        <v>1</v>
      </c>
      <c r="I553" s="210"/>
      <c r="J553" s="206"/>
      <c r="K553" s="206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157</v>
      </c>
      <c r="AU553" s="215" t="s">
        <v>86</v>
      </c>
      <c r="AV553" s="13" t="s">
        <v>84</v>
      </c>
      <c r="AW553" s="13" t="s">
        <v>32</v>
      </c>
      <c r="AX553" s="13" t="s">
        <v>76</v>
      </c>
      <c r="AY553" s="215" t="s">
        <v>147</v>
      </c>
    </row>
    <row r="554" spans="2:51" s="13" customFormat="1" ht="11.25">
      <c r="B554" s="205"/>
      <c r="C554" s="206"/>
      <c r="D554" s="207" t="s">
        <v>157</v>
      </c>
      <c r="E554" s="208" t="s">
        <v>1</v>
      </c>
      <c r="F554" s="209" t="s">
        <v>244</v>
      </c>
      <c r="G554" s="206"/>
      <c r="H554" s="208" t="s">
        <v>1</v>
      </c>
      <c r="I554" s="210"/>
      <c r="J554" s="206"/>
      <c r="K554" s="206"/>
      <c r="L554" s="211"/>
      <c r="M554" s="212"/>
      <c r="N554" s="213"/>
      <c r="O554" s="213"/>
      <c r="P554" s="213"/>
      <c r="Q554" s="213"/>
      <c r="R554" s="213"/>
      <c r="S554" s="213"/>
      <c r="T554" s="214"/>
      <c r="AT554" s="215" t="s">
        <v>157</v>
      </c>
      <c r="AU554" s="215" t="s">
        <v>86</v>
      </c>
      <c r="AV554" s="13" t="s">
        <v>84</v>
      </c>
      <c r="AW554" s="13" t="s">
        <v>32</v>
      </c>
      <c r="AX554" s="13" t="s">
        <v>76</v>
      </c>
      <c r="AY554" s="215" t="s">
        <v>147</v>
      </c>
    </row>
    <row r="555" spans="2:51" s="14" customFormat="1" ht="11.25">
      <c r="B555" s="216"/>
      <c r="C555" s="217"/>
      <c r="D555" s="207" t="s">
        <v>157</v>
      </c>
      <c r="E555" s="218" t="s">
        <v>1</v>
      </c>
      <c r="F555" s="219" t="s">
        <v>245</v>
      </c>
      <c r="G555" s="217"/>
      <c r="H555" s="220">
        <v>84.512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157</v>
      </c>
      <c r="AU555" s="226" t="s">
        <v>86</v>
      </c>
      <c r="AV555" s="14" t="s">
        <v>86</v>
      </c>
      <c r="AW555" s="14" t="s">
        <v>32</v>
      </c>
      <c r="AX555" s="14" t="s">
        <v>76</v>
      </c>
      <c r="AY555" s="226" t="s">
        <v>147</v>
      </c>
    </row>
    <row r="556" spans="2:51" s="13" customFormat="1" ht="11.25">
      <c r="B556" s="205"/>
      <c r="C556" s="206"/>
      <c r="D556" s="207" t="s">
        <v>157</v>
      </c>
      <c r="E556" s="208" t="s">
        <v>1</v>
      </c>
      <c r="F556" s="209" t="s">
        <v>246</v>
      </c>
      <c r="G556" s="206"/>
      <c r="H556" s="208" t="s">
        <v>1</v>
      </c>
      <c r="I556" s="210"/>
      <c r="J556" s="206"/>
      <c r="K556" s="206"/>
      <c r="L556" s="211"/>
      <c r="M556" s="212"/>
      <c r="N556" s="213"/>
      <c r="O556" s="213"/>
      <c r="P556" s="213"/>
      <c r="Q556" s="213"/>
      <c r="R556" s="213"/>
      <c r="S556" s="213"/>
      <c r="T556" s="214"/>
      <c r="AT556" s="215" t="s">
        <v>157</v>
      </c>
      <c r="AU556" s="215" t="s">
        <v>86</v>
      </c>
      <c r="AV556" s="13" t="s">
        <v>84</v>
      </c>
      <c r="AW556" s="13" t="s">
        <v>32</v>
      </c>
      <c r="AX556" s="13" t="s">
        <v>76</v>
      </c>
      <c r="AY556" s="215" t="s">
        <v>147</v>
      </c>
    </row>
    <row r="557" spans="2:51" s="14" customFormat="1" ht="11.25">
      <c r="B557" s="216"/>
      <c r="C557" s="217"/>
      <c r="D557" s="207" t="s">
        <v>157</v>
      </c>
      <c r="E557" s="218" t="s">
        <v>1</v>
      </c>
      <c r="F557" s="219" t="s">
        <v>247</v>
      </c>
      <c r="G557" s="217"/>
      <c r="H557" s="220">
        <v>119.32</v>
      </c>
      <c r="I557" s="221"/>
      <c r="J557" s="217"/>
      <c r="K557" s="217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157</v>
      </c>
      <c r="AU557" s="226" t="s">
        <v>86</v>
      </c>
      <c r="AV557" s="14" t="s">
        <v>86</v>
      </c>
      <c r="AW557" s="14" t="s">
        <v>32</v>
      </c>
      <c r="AX557" s="14" t="s">
        <v>76</v>
      </c>
      <c r="AY557" s="226" t="s">
        <v>147</v>
      </c>
    </row>
    <row r="558" spans="2:51" s="13" customFormat="1" ht="11.25">
      <c r="B558" s="205"/>
      <c r="C558" s="206"/>
      <c r="D558" s="207" t="s">
        <v>157</v>
      </c>
      <c r="E558" s="208" t="s">
        <v>1</v>
      </c>
      <c r="F558" s="209" t="s">
        <v>248</v>
      </c>
      <c r="G558" s="206"/>
      <c r="H558" s="208" t="s">
        <v>1</v>
      </c>
      <c r="I558" s="210"/>
      <c r="J558" s="206"/>
      <c r="K558" s="206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157</v>
      </c>
      <c r="AU558" s="215" t="s">
        <v>86</v>
      </c>
      <c r="AV558" s="13" t="s">
        <v>84</v>
      </c>
      <c r="AW558" s="13" t="s">
        <v>32</v>
      </c>
      <c r="AX558" s="13" t="s">
        <v>76</v>
      </c>
      <c r="AY558" s="215" t="s">
        <v>147</v>
      </c>
    </row>
    <row r="559" spans="2:51" s="14" customFormat="1" ht="11.25">
      <c r="B559" s="216"/>
      <c r="C559" s="217"/>
      <c r="D559" s="207" t="s">
        <v>157</v>
      </c>
      <c r="E559" s="218" t="s">
        <v>1</v>
      </c>
      <c r="F559" s="219" t="s">
        <v>249</v>
      </c>
      <c r="G559" s="217"/>
      <c r="H559" s="220">
        <v>120.08</v>
      </c>
      <c r="I559" s="221"/>
      <c r="J559" s="217"/>
      <c r="K559" s="217"/>
      <c r="L559" s="222"/>
      <c r="M559" s="223"/>
      <c r="N559" s="224"/>
      <c r="O559" s="224"/>
      <c r="P559" s="224"/>
      <c r="Q559" s="224"/>
      <c r="R559" s="224"/>
      <c r="S559" s="224"/>
      <c r="T559" s="225"/>
      <c r="AT559" s="226" t="s">
        <v>157</v>
      </c>
      <c r="AU559" s="226" t="s">
        <v>86</v>
      </c>
      <c r="AV559" s="14" t="s">
        <v>86</v>
      </c>
      <c r="AW559" s="14" t="s">
        <v>32</v>
      </c>
      <c r="AX559" s="14" t="s">
        <v>76</v>
      </c>
      <c r="AY559" s="226" t="s">
        <v>147</v>
      </c>
    </row>
    <row r="560" spans="2:51" s="13" customFormat="1" ht="11.25">
      <c r="B560" s="205"/>
      <c r="C560" s="206"/>
      <c r="D560" s="207" t="s">
        <v>157</v>
      </c>
      <c r="E560" s="208" t="s">
        <v>1</v>
      </c>
      <c r="F560" s="209" t="s">
        <v>250</v>
      </c>
      <c r="G560" s="206"/>
      <c r="H560" s="208" t="s">
        <v>1</v>
      </c>
      <c r="I560" s="210"/>
      <c r="J560" s="206"/>
      <c r="K560" s="206"/>
      <c r="L560" s="211"/>
      <c r="M560" s="212"/>
      <c r="N560" s="213"/>
      <c r="O560" s="213"/>
      <c r="P560" s="213"/>
      <c r="Q560" s="213"/>
      <c r="R560" s="213"/>
      <c r="S560" s="213"/>
      <c r="T560" s="214"/>
      <c r="AT560" s="215" t="s">
        <v>157</v>
      </c>
      <c r="AU560" s="215" t="s">
        <v>86</v>
      </c>
      <c r="AV560" s="13" t="s">
        <v>84</v>
      </c>
      <c r="AW560" s="13" t="s">
        <v>32</v>
      </c>
      <c r="AX560" s="13" t="s">
        <v>76</v>
      </c>
      <c r="AY560" s="215" t="s">
        <v>147</v>
      </c>
    </row>
    <row r="561" spans="2:51" s="14" customFormat="1" ht="11.25">
      <c r="B561" s="216"/>
      <c r="C561" s="217"/>
      <c r="D561" s="207" t="s">
        <v>157</v>
      </c>
      <c r="E561" s="218" t="s">
        <v>1</v>
      </c>
      <c r="F561" s="219" t="s">
        <v>247</v>
      </c>
      <c r="G561" s="217"/>
      <c r="H561" s="220">
        <v>119.32</v>
      </c>
      <c r="I561" s="221"/>
      <c r="J561" s="217"/>
      <c r="K561" s="217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157</v>
      </c>
      <c r="AU561" s="226" t="s">
        <v>86</v>
      </c>
      <c r="AV561" s="14" t="s">
        <v>86</v>
      </c>
      <c r="AW561" s="14" t="s">
        <v>32</v>
      </c>
      <c r="AX561" s="14" t="s">
        <v>76</v>
      </c>
      <c r="AY561" s="226" t="s">
        <v>147</v>
      </c>
    </row>
    <row r="562" spans="2:51" s="13" customFormat="1" ht="11.25">
      <c r="B562" s="205"/>
      <c r="C562" s="206"/>
      <c r="D562" s="207" t="s">
        <v>157</v>
      </c>
      <c r="E562" s="208" t="s">
        <v>1</v>
      </c>
      <c r="F562" s="209" t="s">
        <v>251</v>
      </c>
      <c r="G562" s="206"/>
      <c r="H562" s="208" t="s">
        <v>1</v>
      </c>
      <c r="I562" s="210"/>
      <c r="J562" s="206"/>
      <c r="K562" s="206"/>
      <c r="L562" s="211"/>
      <c r="M562" s="212"/>
      <c r="N562" s="213"/>
      <c r="O562" s="213"/>
      <c r="P562" s="213"/>
      <c r="Q562" s="213"/>
      <c r="R562" s="213"/>
      <c r="S562" s="213"/>
      <c r="T562" s="214"/>
      <c r="AT562" s="215" t="s">
        <v>157</v>
      </c>
      <c r="AU562" s="215" t="s">
        <v>86</v>
      </c>
      <c r="AV562" s="13" t="s">
        <v>84</v>
      </c>
      <c r="AW562" s="13" t="s">
        <v>32</v>
      </c>
      <c r="AX562" s="13" t="s">
        <v>76</v>
      </c>
      <c r="AY562" s="215" t="s">
        <v>147</v>
      </c>
    </row>
    <row r="563" spans="2:51" s="14" customFormat="1" ht="11.25">
      <c r="B563" s="216"/>
      <c r="C563" s="217"/>
      <c r="D563" s="207" t="s">
        <v>157</v>
      </c>
      <c r="E563" s="218" t="s">
        <v>1</v>
      </c>
      <c r="F563" s="219" t="s">
        <v>252</v>
      </c>
      <c r="G563" s="217"/>
      <c r="H563" s="220">
        <v>120.84</v>
      </c>
      <c r="I563" s="221"/>
      <c r="J563" s="217"/>
      <c r="K563" s="217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157</v>
      </c>
      <c r="AU563" s="226" t="s">
        <v>86</v>
      </c>
      <c r="AV563" s="14" t="s">
        <v>86</v>
      </c>
      <c r="AW563" s="14" t="s">
        <v>32</v>
      </c>
      <c r="AX563" s="14" t="s">
        <v>76</v>
      </c>
      <c r="AY563" s="226" t="s">
        <v>147</v>
      </c>
    </row>
    <row r="564" spans="2:51" s="13" customFormat="1" ht="11.25">
      <c r="B564" s="205"/>
      <c r="C564" s="206"/>
      <c r="D564" s="207" t="s">
        <v>157</v>
      </c>
      <c r="E564" s="208" t="s">
        <v>1</v>
      </c>
      <c r="F564" s="209" t="s">
        <v>253</v>
      </c>
      <c r="G564" s="206"/>
      <c r="H564" s="208" t="s">
        <v>1</v>
      </c>
      <c r="I564" s="210"/>
      <c r="J564" s="206"/>
      <c r="K564" s="206"/>
      <c r="L564" s="211"/>
      <c r="M564" s="212"/>
      <c r="N564" s="213"/>
      <c r="O564" s="213"/>
      <c r="P564" s="213"/>
      <c r="Q564" s="213"/>
      <c r="R564" s="213"/>
      <c r="S564" s="213"/>
      <c r="T564" s="214"/>
      <c r="AT564" s="215" t="s">
        <v>157</v>
      </c>
      <c r="AU564" s="215" t="s">
        <v>86</v>
      </c>
      <c r="AV564" s="13" t="s">
        <v>84</v>
      </c>
      <c r="AW564" s="13" t="s">
        <v>32</v>
      </c>
      <c r="AX564" s="13" t="s">
        <v>76</v>
      </c>
      <c r="AY564" s="215" t="s">
        <v>147</v>
      </c>
    </row>
    <row r="565" spans="2:51" s="14" customFormat="1" ht="11.25">
      <c r="B565" s="216"/>
      <c r="C565" s="217"/>
      <c r="D565" s="207" t="s">
        <v>157</v>
      </c>
      <c r="E565" s="218" t="s">
        <v>1</v>
      </c>
      <c r="F565" s="219" t="s">
        <v>254</v>
      </c>
      <c r="G565" s="217"/>
      <c r="H565" s="220">
        <v>79.8</v>
      </c>
      <c r="I565" s="221"/>
      <c r="J565" s="217"/>
      <c r="K565" s="217"/>
      <c r="L565" s="222"/>
      <c r="M565" s="223"/>
      <c r="N565" s="224"/>
      <c r="O565" s="224"/>
      <c r="P565" s="224"/>
      <c r="Q565" s="224"/>
      <c r="R565" s="224"/>
      <c r="S565" s="224"/>
      <c r="T565" s="225"/>
      <c r="AT565" s="226" t="s">
        <v>157</v>
      </c>
      <c r="AU565" s="226" t="s">
        <v>86</v>
      </c>
      <c r="AV565" s="14" t="s">
        <v>86</v>
      </c>
      <c r="AW565" s="14" t="s">
        <v>32</v>
      </c>
      <c r="AX565" s="14" t="s">
        <v>76</v>
      </c>
      <c r="AY565" s="226" t="s">
        <v>147</v>
      </c>
    </row>
    <row r="566" spans="2:51" s="13" customFormat="1" ht="11.25">
      <c r="B566" s="205"/>
      <c r="C566" s="206"/>
      <c r="D566" s="207" t="s">
        <v>157</v>
      </c>
      <c r="E566" s="208" t="s">
        <v>1</v>
      </c>
      <c r="F566" s="209" t="s">
        <v>255</v>
      </c>
      <c r="G566" s="206"/>
      <c r="H566" s="208" t="s">
        <v>1</v>
      </c>
      <c r="I566" s="210"/>
      <c r="J566" s="206"/>
      <c r="K566" s="206"/>
      <c r="L566" s="211"/>
      <c r="M566" s="212"/>
      <c r="N566" s="213"/>
      <c r="O566" s="213"/>
      <c r="P566" s="213"/>
      <c r="Q566" s="213"/>
      <c r="R566" s="213"/>
      <c r="S566" s="213"/>
      <c r="T566" s="214"/>
      <c r="AT566" s="215" t="s">
        <v>157</v>
      </c>
      <c r="AU566" s="215" t="s">
        <v>86</v>
      </c>
      <c r="AV566" s="13" t="s">
        <v>84</v>
      </c>
      <c r="AW566" s="13" t="s">
        <v>32</v>
      </c>
      <c r="AX566" s="13" t="s">
        <v>76</v>
      </c>
      <c r="AY566" s="215" t="s">
        <v>147</v>
      </c>
    </row>
    <row r="567" spans="2:51" s="14" customFormat="1" ht="11.25">
      <c r="B567" s="216"/>
      <c r="C567" s="217"/>
      <c r="D567" s="207" t="s">
        <v>157</v>
      </c>
      <c r="E567" s="218" t="s">
        <v>1</v>
      </c>
      <c r="F567" s="219" t="s">
        <v>256</v>
      </c>
      <c r="G567" s="217"/>
      <c r="H567" s="220">
        <v>115.52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157</v>
      </c>
      <c r="AU567" s="226" t="s">
        <v>86</v>
      </c>
      <c r="AV567" s="14" t="s">
        <v>86</v>
      </c>
      <c r="AW567" s="14" t="s">
        <v>32</v>
      </c>
      <c r="AX567" s="14" t="s">
        <v>76</v>
      </c>
      <c r="AY567" s="226" t="s">
        <v>147</v>
      </c>
    </row>
    <row r="568" spans="2:51" s="13" customFormat="1" ht="11.25">
      <c r="B568" s="205"/>
      <c r="C568" s="206"/>
      <c r="D568" s="207" t="s">
        <v>157</v>
      </c>
      <c r="E568" s="208" t="s">
        <v>1</v>
      </c>
      <c r="F568" s="209" t="s">
        <v>257</v>
      </c>
      <c r="G568" s="206"/>
      <c r="H568" s="208" t="s">
        <v>1</v>
      </c>
      <c r="I568" s="210"/>
      <c r="J568" s="206"/>
      <c r="K568" s="206"/>
      <c r="L568" s="211"/>
      <c r="M568" s="212"/>
      <c r="N568" s="213"/>
      <c r="O568" s="213"/>
      <c r="P568" s="213"/>
      <c r="Q568" s="213"/>
      <c r="R568" s="213"/>
      <c r="S568" s="213"/>
      <c r="T568" s="214"/>
      <c r="AT568" s="215" t="s">
        <v>157</v>
      </c>
      <c r="AU568" s="215" t="s">
        <v>86</v>
      </c>
      <c r="AV568" s="13" t="s">
        <v>84</v>
      </c>
      <c r="AW568" s="13" t="s">
        <v>32</v>
      </c>
      <c r="AX568" s="13" t="s">
        <v>76</v>
      </c>
      <c r="AY568" s="215" t="s">
        <v>147</v>
      </c>
    </row>
    <row r="569" spans="2:51" s="14" customFormat="1" ht="11.25">
      <c r="B569" s="216"/>
      <c r="C569" s="217"/>
      <c r="D569" s="207" t="s">
        <v>157</v>
      </c>
      <c r="E569" s="218" t="s">
        <v>1</v>
      </c>
      <c r="F569" s="219" t="s">
        <v>258</v>
      </c>
      <c r="G569" s="217"/>
      <c r="H569" s="220">
        <v>116.28</v>
      </c>
      <c r="I569" s="221"/>
      <c r="J569" s="217"/>
      <c r="K569" s="217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157</v>
      </c>
      <c r="AU569" s="226" t="s">
        <v>86</v>
      </c>
      <c r="AV569" s="14" t="s">
        <v>86</v>
      </c>
      <c r="AW569" s="14" t="s">
        <v>32</v>
      </c>
      <c r="AX569" s="14" t="s">
        <v>76</v>
      </c>
      <c r="AY569" s="226" t="s">
        <v>147</v>
      </c>
    </row>
    <row r="570" spans="2:51" s="16" customFormat="1" ht="11.25">
      <c r="B570" s="238"/>
      <c r="C570" s="239"/>
      <c r="D570" s="207" t="s">
        <v>157</v>
      </c>
      <c r="E570" s="240" t="s">
        <v>1</v>
      </c>
      <c r="F570" s="241" t="s">
        <v>182</v>
      </c>
      <c r="G570" s="239"/>
      <c r="H570" s="242">
        <v>875.6719999999999</v>
      </c>
      <c r="I570" s="243"/>
      <c r="J570" s="239"/>
      <c r="K570" s="239"/>
      <c r="L570" s="244"/>
      <c r="M570" s="245"/>
      <c r="N570" s="246"/>
      <c r="O570" s="246"/>
      <c r="P570" s="246"/>
      <c r="Q570" s="246"/>
      <c r="R570" s="246"/>
      <c r="S570" s="246"/>
      <c r="T570" s="247"/>
      <c r="AT570" s="248" t="s">
        <v>157</v>
      </c>
      <c r="AU570" s="248" t="s">
        <v>86</v>
      </c>
      <c r="AV570" s="16" t="s">
        <v>170</v>
      </c>
      <c r="AW570" s="16" t="s">
        <v>32</v>
      </c>
      <c r="AX570" s="16" t="s">
        <v>76</v>
      </c>
      <c r="AY570" s="248" t="s">
        <v>147</v>
      </c>
    </row>
    <row r="571" spans="2:51" s="13" customFormat="1" ht="11.25">
      <c r="B571" s="205"/>
      <c r="C571" s="206"/>
      <c r="D571" s="207" t="s">
        <v>157</v>
      </c>
      <c r="E571" s="208" t="s">
        <v>1</v>
      </c>
      <c r="F571" s="209" t="s">
        <v>651</v>
      </c>
      <c r="G571" s="206"/>
      <c r="H571" s="208" t="s">
        <v>1</v>
      </c>
      <c r="I571" s="210"/>
      <c r="J571" s="206"/>
      <c r="K571" s="206"/>
      <c r="L571" s="211"/>
      <c r="M571" s="212"/>
      <c r="N571" s="213"/>
      <c r="O571" s="213"/>
      <c r="P571" s="213"/>
      <c r="Q571" s="213"/>
      <c r="R571" s="213"/>
      <c r="S571" s="213"/>
      <c r="T571" s="214"/>
      <c r="AT571" s="215" t="s">
        <v>157</v>
      </c>
      <c r="AU571" s="215" t="s">
        <v>86</v>
      </c>
      <c r="AV571" s="13" t="s">
        <v>84</v>
      </c>
      <c r="AW571" s="13" t="s">
        <v>32</v>
      </c>
      <c r="AX571" s="13" t="s">
        <v>76</v>
      </c>
      <c r="AY571" s="215" t="s">
        <v>147</v>
      </c>
    </row>
    <row r="572" spans="2:51" s="13" customFormat="1" ht="11.25">
      <c r="B572" s="205"/>
      <c r="C572" s="206"/>
      <c r="D572" s="207" t="s">
        <v>157</v>
      </c>
      <c r="E572" s="208" t="s">
        <v>1</v>
      </c>
      <c r="F572" s="209" t="s">
        <v>214</v>
      </c>
      <c r="G572" s="206"/>
      <c r="H572" s="208" t="s">
        <v>1</v>
      </c>
      <c r="I572" s="210"/>
      <c r="J572" s="206"/>
      <c r="K572" s="206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157</v>
      </c>
      <c r="AU572" s="215" t="s">
        <v>86</v>
      </c>
      <c r="AV572" s="13" t="s">
        <v>84</v>
      </c>
      <c r="AW572" s="13" t="s">
        <v>32</v>
      </c>
      <c r="AX572" s="13" t="s">
        <v>76</v>
      </c>
      <c r="AY572" s="215" t="s">
        <v>147</v>
      </c>
    </row>
    <row r="573" spans="2:51" s="14" customFormat="1" ht="22.5">
      <c r="B573" s="216"/>
      <c r="C573" s="217"/>
      <c r="D573" s="207" t="s">
        <v>157</v>
      </c>
      <c r="E573" s="218" t="s">
        <v>1</v>
      </c>
      <c r="F573" s="219" t="s">
        <v>652</v>
      </c>
      <c r="G573" s="217"/>
      <c r="H573" s="220">
        <v>387.48</v>
      </c>
      <c r="I573" s="221"/>
      <c r="J573" s="217"/>
      <c r="K573" s="217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157</v>
      </c>
      <c r="AU573" s="226" t="s">
        <v>86</v>
      </c>
      <c r="AV573" s="14" t="s">
        <v>86</v>
      </c>
      <c r="AW573" s="14" t="s">
        <v>32</v>
      </c>
      <c r="AX573" s="14" t="s">
        <v>76</v>
      </c>
      <c r="AY573" s="226" t="s">
        <v>147</v>
      </c>
    </row>
    <row r="574" spans="2:51" s="13" customFormat="1" ht="11.25">
      <c r="B574" s="205"/>
      <c r="C574" s="206"/>
      <c r="D574" s="207" t="s">
        <v>157</v>
      </c>
      <c r="E574" s="208" t="s">
        <v>1</v>
      </c>
      <c r="F574" s="209" t="s">
        <v>175</v>
      </c>
      <c r="G574" s="206"/>
      <c r="H574" s="208" t="s">
        <v>1</v>
      </c>
      <c r="I574" s="210"/>
      <c r="J574" s="206"/>
      <c r="K574" s="206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157</v>
      </c>
      <c r="AU574" s="215" t="s">
        <v>86</v>
      </c>
      <c r="AV574" s="13" t="s">
        <v>84</v>
      </c>
      <c r="AW574" s="13" t="s">
        <v>32</v>
      </c>
      <c r="AX574" s="13" t="s">
        <v>76</v>
      </c>
      <c r="AY574" s="215" t="s">
        <v>147</v>
      </c>
    </row>
    <row r="575" spans="2:51" s="14" customFormat="1" ht="11.25">
      <c r="B575" s="216"/>
      <c r="C575" s="217"/>
      <c r="D575" s="207" t="s">
        <v>157</v>
      </c>
      <c r="E575" s="218" t="s">
        <v>1</v>
      </c>
      <c r="F575" s="219" t="s">
        <v>653</v>
      </c>
      <c r="G575" s="217"/>
      <c r="H575" s="220">
        <v>403.58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157</v>
      </c>
      <c r="AU575" s="226" t="s">
        <v>86</v>
      </c>
      <c r="AV575" s="14" t="s">
        <v>86</v>
      </c>
      <c r="AW575" s="14" t="s">
        <v>32</v>
      </c>
      <c r="AX575" s="14" t="s">
        <v>76</v>
      </c>
      <c r="AY575" s="226" t="s">
        <v>147</v>
      </c>
    </row>
    <row r="576" spans="2:51" s="13" customFormat="1" ht="11.25">
      <c r="B576" s="205"/>
      <c r="C576" s="206"/>
      <c r="D576" s="207" t="s">
        <v>157</v>
      </c>
      <c r="E576" s="208" t="s">
        <v>1</v>
      </c>
      <c r="F576" s="209" t="s">
        <v>185</v>
      </c>
      <c r="G576" s="206"/>
      <c r="H576" s="208" t="s">
        <v>1</v>
      </c>
      <c r="I576" s="210"/>
      <c r="J576" s="206"/>
      <c r="K576" s="206"/>
      <c r="L576" s="211"/>
      <c r="M576" s="212"/>
      <c r="N576" s="213"/>
      <c r="O576" s="213"/>
      <c r="P576" s="213"/>
      <c r="Q576" s="213"/>
      <c r="R576" s="213"/>
      <c r="S576" s="213"/>
      <c r="T576" s="214"/>
      <c r="AT576" s="215" t="s">
        <v>157</v>
      </c>
      <c r="AU576" s="215" t="s">
        <v>86</v>
      </c>
      <c r="AV576" s="13" t="s">
        <v>84</v>
      </c>
      <c r="AW576" s="13" t="s">
        <v>32</v>
      </c>
      <c r="AX576" s="13" t="s">
        <v>76</v>
      </c>
      <c r="AY576" s="215" t="s">
        <v>147</v>
      </c>
    </row>
    <row r="577" spans="2:51" s="14" customFormat="1" ht="11.25">
      <c r="B577" s="216"/>
      <c r="C577" s="217"/>
      <c r="D577" s="207" t="s">
        <v>157</v>
      </c>
      <c r="E577" s="218" t="s">
        <v>1</v>
      </c>
      <c r="F577" s="219" t="s">
        <v>375</v>
      </c>
      <c r="G577" s="217"/>
      <c r="H577" s="220">
        <v>409.64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157</v>
      </c>
      <c r="AU577" s="226" t="s">
        <v>86</v>
      </c>
      <c r="AV577" s="14" t="s">
        <v>86</v>
      </c>
      <c r="AW577" s="14" t="s">
        <v>32</v>
      </c>
      <c r="AX577" s="14" t="s">
        <v>76</v>
      </c>
      <c r="AY577" s="226" t="s">
        <v>147</v>
      </c>
    </row>
    <row r="578" spans="2:51" s="16" customFormat="1" ht="11.25">
      <c r="B578" s="238"/>
      <c r="C578" s="239"/>
      <c r="D578" s="207" t="s">
        <v>157</v>
      </c>
      <c r="E578" s="240" t="s">
        <v>1</v>
      </c>
      <c r="F578" s="241" t="s">
        <v>182</v>
      </c>
      <c r="G578" s="239"/>
      <c r="H578" s="242">
        <v>1200.6999999999998</v>
      </c>
      <c r="I578" s="243"/>
      <c r="J578" s="239"/>
      <c r="K578" s="239"/>
      <c r="L578" s="244"/>
      <c r="M578" s="245"/>
      <c r="N578" s="246"/>
      <c r="O578" s="246"/>
      <c r="P578" s="246"/>
      <c r="Q578" s="246"/>
      <c r="R578" s="246"/>
      <c r="S578" s="246"/>
      <c r="T578" s="247"/>
      <c r="AT578" s="248" t="s">
        <v>157</v>
      </c>
      <c r="AU578" s="248" t="s">
        <v>86</v>
      </c>
      <c r="AV578" s="16" t="s">
        <v>170</v>
      </c>
      <c r="AW578" s="16" t="s">
        <v>32</v>
      </c>
      <c r="AX578" s="16" t="s">
        <v>76</v>
      </c>
      <c r="AY578" s="248" t="s">
        <v>147</v>
      </c>
    </row>
    <row r="579" spans="2:51" s="13" customFormat="1" ht="11.25">
      <c r="B579" s="205"/>
      <c r="C579" s="206"/>
      <c r="D579" s="207" t="s">
        <v>157</v>
      </c>
      <c r="E579" s="208" t="s">
        <v>1</v>
      </c>
      <c r="F579" s="209" t="s">
        <v>654</v>
      </c>
      <c r="G579" s="206"/>
      <c r="H579" s="208" t="s">
        <v>1</v>
      </c>
      <c r="I579" s="210"/>
      <c r="J579" s="206"/>
      <c r="K579" s="206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157</v>
      </c>
      <c r="AU579" s="215" t="s">
        <v>86</v>
      </c>
      <c r="AV579" s="13" t="s">
        <v>84</v>
      </c>
      <c r="AW579" s="13" t="s">
        <v>32</v>
      </c>
      <c r="AX579" s="13" t="s">
        <v>76</v>
      </c>
      <c r="AY579" s="215" t="s">
        <v>147</v>
      </c>
    </row>
    <row r="580" spans="2:51" s="14" customFormat="1" ht="11.25">
      <c r="B580" s="216"/>
      <c r="C580" s="217"/>
      <c r="D580" s="207" t="s">
        <v>157</v>
      </c>
      <c r="E580" s="218" t="s">
        <v>1</v>
      </c>
      <c r="F580" s="219" t="s">
        <v>655</v>
      </c>
      <c r="G580" s="217"/>
      <c r="H580" s="220">
        <v>-260.63</v>
      </c>
      <c r="I580" s="221"/>
      <c r="J580" s="217"/>
      <c r="K580" s="217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157</v>
      </c>
      <c r="AU580" s="226" t="s">
        <v>86</v>
      </c>
      <c r="AV580" s="14" t="s">
        <v>86</v>
      </c>
      <c r="AW580" s="14" t="s">
        <v>32</v>
      </c>
      <c r="AX580" s="14" t="s">
        <v>76</v>
      </c>
      <c r="AY580" s="226" t="s">
        <v>147</v>
      </c>
    </row>
    <row r="581" spans="2:51" s="16" customFormat="1" ht="11.25">
      <c r="B581" s="238"/>
      <c r="C581" s="239"/>
      <c r="D581" s="207" t="s">
        <v>157</v>
      </c>
      <c r="E581" s="240" t="s">
        <v>1</v>
      </c>
      <c r="F581" s="241" t="s">
        <v>182</v>
      </c>
      <c r="G581" s="239"/>
      <c r="H581" s="242">
        <v>-260.63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AT581" s="248" t="s">
        <v>157</v>
      </c>
      <c r="AU581" s="248" t="s">
        <v>86</v>
      </c>
      <c r="AV581" s="16" t="s">
        <v>170</v>
      </c>
      <c r="AW581" s="16" t="s">
        <v>32</v>
      </c>
      <c r="AX581" s="16" t="s">
        <v>76</v>
      </c>
      <c r="AY581" s="248" t="s">
        <v>147</v>
      </c>
    </row>
    <row r="582" spans="2:51" s="15" customFormat="1" ht="11.25">
      <c r="B582" s="227"/>
      <c r="C582" s="228"/>
      <c r="D582" s="207" t="s">
        <v>157</v>
      </c>
      <c r="E582" s="229" t="s">
        <v>1</v>
      </c>
      <c r="F582" s="230" t="s">
        <v>169</v>
      </c>
      <c r="G582" s="228"/>
      <c r="H582" s="231">
        <v>3628.222</v>
      </c>
      <c r="I582" s="232"/>
      <c r="J582" s="228"/>
      <c r="K582" s="228"/>
      <c r="L582" s="233"/>
      <c r="M582" s="234"/>
      <c r="N582" s="235"/>
      <c r="O582" s="235"/>
      <c r="P582" s="235"/>
      <c r="Q582" s="235"/>
      <c r="R582" s="235"/>
      <c r="S582" s="235"/>
      <c r="T582" s="236"/>
      <c r="AT582" s="237" t="s">
        <v>157</v>
      </c>
      <c r="AU582" s="237" t="s">
        <v>86</v>
      </c>
      <c r="AV582" s="15" t="s">
        <v>155</v>
      </c>
      <c r="AW582" s="15" t="s">
        <v>32</v>
      </c>
      <c r="AX582" s="15" t="s">
        <v>84</v>
      </c>
      <c r="AY582" s="237" t="s">
        <v>147</v>
      </c>
    </row>
    <row r="583" spans="1:65" s="2" customFormat="1" ht="33" customHeight="1">
      <c r="A583" s="35"/>
      <c r="B583" s="36"/>
      <c r="C583" s="192" t="s">
        <v>656</v>
      </c>
      <c r="D583" s="192" t="s">
        <v>150</v>
      </c>
      <c r="E583" s="193" t="s">
        <v>657</v>
      </c>
      <c r="F583" s="194" t="s">
        <v>658</v>
      </c>
      <c r="G583" s="195" t="s">
        <v>153</v>
      </c>
      <c r="H583" s="196">
        <v>3628.222</v>
      </c>
      <c r="I583" s="197"/>
      <c r="J583" s="198">
        <f>ROUND(I583*H583,2)</f>
        <v>0</v>
      </c>
      <c r="K583" s="194" t="s">
        <v>154</v>
      </c>
      <c r="L583" s="40"/>
      <c r="M583" s="199" t="s">
        <v>1</v>
      </c>
      <c r="N583" s="200" t="s">
        <v>41</v>
      </c>
      <c r="O583" s="72"/>
      <c r="P583" s="201">
        <f>O583*H583</f>
        <v>0</v>
      </c>
      <c r="Q583" s="201">
        <v>0.00026</v>
      </c>
      <c r="R583" s="201">
        <f>Q583*H583</f>
        <v>0.9433377199999999</v>
      </c>
      <c r="S583" s="201">
        <v>0</v>
      </c>
      <c r="T583" s="202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203" t="s">
        <v>295</v>
      </c>
      <c r="AT583" s="203" t="s">
        <v>150</v>
      </c>
      <c r="AU583" s="203" t="s">
        <v>86</v>
      </c>
      <c r="AY583" s="18" t="s">
        <v>147</v>
      </c>
      <c r="BE583" s="204">
        <f>IF(N583="základní",J583,0)</f>
        <v>0</v>
      </c>
      <c r="BF583" s="204">
        <f>IF(N583="snížená",J583,0)</f>
        <v>0</v>
      </c>
      <c r="BG583" s="204">
        <f>IF(N583="zákl. přenesená",J583,0)</f>
        <v>0</v>
      </c>
      <c r="BH583" s="204">
        <f>IF(N583="sníž. přenesená",J583,0)</f>
        <v>0</v>
      </c>
      <c r="BI583" s="204">
        <f>IF(N583="nulová",J583,0)</f>
        <v>0</v>
      </c>
      <c r="BJ583" s="18" t="s">
        <v>84</v>
      </c>
      <c r="BK583" s="204">
        <f>ROUND(I583*H583,2)</f>
        <v>0</v>
      </c>
      <c r="BL583" s="18" t="s">
        <v>295</v>
      </c>
      <c r="BM583" s="203" t="s">
        <v>659</v>
      </c>
    </row>
    <row r="584" spans="2:51" s="14" customFormat="1" ht="11.25">
      <c r="B584" s="216"/>
      <c r="C584" s="217"/>
      <c r="D584" s="207" t="s">
        <v>157</v>
      </c>
      <c r="E584" s="218" t="s">
        <v>1</v>
      </c>
      <c r="F584" s="219" t="s">
        <v>660</v>
      </c>
      <c r="G584" s="217"/>
      <c r="H584" s="220">
        <v>3628.222</v>
      </c>
      <c r="I584" s="221"/>
      <c r="J584" s="217"/>
      <c r="K584" s="217"/>
      <c r="L584" s="222"/>
      <c r="M584" s="266"/>
      <c r="N584" s="267"/>
      <c r="O584" s="267"/>
      <c r="P584" s="267"/>
      <c r="Q584" s="267"/>
      <c r="R584" s="267"/>
      <c r="S584" s="267"/>
      <c r="T584" s="268"/>
      <c r="AT584" s="226" t="s">
        <v>157</v>
      </c>
      <c r="AU584" s="226" t="s">
        <v>86</v>
      </c>
      <c r="AV584" s="14" t="s">
        <v>86</v>
      </c>
      <c r="AW584" s="14" t="s">
        <v>32</v>
      </c>
      <c r="AX584" s="14" t="s">
        <v>84</v>
      </c>
      <c r="AY584" s="226" t="s">
        <v>147</v>
      </c>
    </row>
    <row r="585" spans="1:31" s="2" customFormat="1" ht="6.95" customHeight="1">
      <c r="A585" s="35"/>
      <c r="B585" s="55"/>
      <c r="C585" s="56"/>
      <c r="D585" s="56"/>
      <c r="E585" s="56"/>
      <c r="F585" s="56"/>
      <c r="G585" s="56"/>
      <c r="H585" s="56"/>
      <c r="I585" s="56"/>
      <c r="J585" s="56"/>
      <c r="K585" s="56"/>
      <c r="L585" s="40"/>
      <c r="M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</row>
  </sheetData>
  <sheetProtection algorithmName="SHA-512" hashValue="EdgXmsSHdWMTkjVT5TRfYwQIY+p/zoxCpnANFT4xSW+kCfBD2f3kdy2j5u7Lo1Bkr4AMOIV+/aUl6nFn6pNj5g==" saltValue="DhAyfxMnLKHcPAkF/9oEy+uN9jKq2YYuJZ60EOwhGOG6GmOEq2P2NTL0Nfiyuvyg/qNZ68HtWVOqLI0JvUdCwA==" spinCount="100000" sheet="1" objects="1" scenarios="1" formatColumns="0" formatRows="0" autoFilter="0"/>
  <autoFilter ref="C128:K58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workbookViewId="0" topLeftCell="A13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96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2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2:12" s="1" customFormat="1" ht="12" customHeight="1">
      <c r="B8" s="21"/>
      <c r="D8" s="120" t="s">
        <v>116</v>
      </c>
      <c r="L8" s="21"/>
    </row>
    <row r="9" spans="1:31" s="2" customFormat="1" ht="16.5" customHeight="1">
      <c r="A9" s="35"/>
      <c r="B9" s="40"/>
      <c r="C9" s="35"/>
      <c r="D9" s="35"/>
      <c r="E9" s="323" t="s">
        <v>661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662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5" t="s">
        <v>663</v>
      </c>
      <c r="F11" s="326"/>
      <c r="G11" s="326"/>
      <c r="H11" s="32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6. 6. 2022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7" t="str">
        <f>'Rekapitulace stavby'!E14</f>
        <v>Vyplň údaj</v>
      </c>
      <c r="F20" s="328"/>
      <c r="G20" s="328"/>
      <c r="H20" s="32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9" t="s">
        <v>1</v>
      </c>
      <c r="F29" s="329"/>
      <c r="G29" s="329"/>
      <c r="H29" s="32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ROUND(J126,2)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ROUND((SUM(BE126:BE162)),2)</f>
        <v>0</v>
      </c>
      <c r="G35" s="35"/>
      <c r="H35" s="35"/>
      <c r="I35" s="131">
        <v>0.21</v>
      </c>
      <c r="J35" s="130">
        <f>ROUND(((SUM(BE126:BE162))*I35),2)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ROUND((SUM(BF126:BF162)),2)</f>
        <v>0</v>
      </c>
      <c r="G36" s="35"/>
      <c r="H36" s="35"/>
      <c r="I36" s="131">
        <v>0.15</v>
      </c>
      <c r="J36" s="130">
        <f>ROUND(((SUM(BF126:BF162))*I36),2)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43</v>
      </c>
      <c r="F37" s="130">
        <f>ROUND((SUM(BG126:BG162)),2)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44</v>
      </c>
      <c r="F38" s="130">
        <f>ROUND((SUM(BH126:BH162)),2)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45</v>
      </c>
      <c r="F39" s="130">
        <f>ROUND((SUM(BI126:BI162)),2)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0" t="s">
        <v>661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662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3" t="str">
        <f>E11</f>
        <v>05.1 - Uznatelné položky</v>
      </c>
      <c r="F89" s="332"/>
      <c r="G89" s="332"/>
      <c r="H89" s="33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Nový Bydžov</v>
      </c>
      <c r="G91" s="37"/>
      <c r="H91" s="37"/>
      <c r="I91" s="30" t="s">
        <v>22</v>
      </c>
      <c r="J91" s="67" t="str">
        <f>IF(J14="","",J14)</f>
        <v>6. 6. 2022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Gymnázium, SOŠ a VOŠ, Nový Bydžov</v>
      </c>
      <c r="G93" s="37"/>
      <c r="H93" s="37"/>
      <c r="I93" s="30" t="s">
        <v>30</v>
      </c>
      <c r="J93" s="33" t="str">
        <f>E23</f>
        <v>IRBOS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2:12" s="9" customFormat="1" ht="24.95" customHeight="1">
      <c r="B99" s="154"/>
      <c r="C99" s="155"/>
      <c r="D99" s="156" t="s">
        <v>664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665</v>
      </c>
      <c r="E100" s="157"/>
      <c r="F100" s="157"/>
      <c r="G100" s="157"/>
      <c r="H100" s="157"/>
      <c r="I100" s="157"/>
      <c r="J100" s="158">
        <f>J134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666</v>
      </c>
      <c r="E101" s="157"/>
      <c r="F101" s="157"/>
      <c r="G101" s="157"/>
      <c r="H101" s="157"/>
      <c r="I101" s="157"/>
      <c r="J101" s="158">
        <f>J136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667</v>
      </c>
      <c r="E102" s="157"/>
      <c r="F102" s="157"/>
      <c r="G102" s="157"/>
      <c r="H102" s="157"/>
      <c r="I102" s="157"/>
      <c r="J102" s="158">
        <f>J145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668</v>
      </c>
      <c r="E103" s="157"/>
      <c r="F103" s="157"/>
      <c r="G103" s="157"/>
      <c r="H103" s="157"/>
      <c r="I103" s="157"/>
      <c r="J103" s="158">
        <f>J149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669</v>
      </c>
      <c r="E104" s="157"/>
      <c r="F104" s="157"/>
      <c r="G104" s="157"/>
      <c r="H104" s="157"/>
      <c r="I104" s="157"/>
      <c r="J104" s="158">
        <f>J157</f>
        <v>0</v>
      </c>
      <c r="K104" s="155"/>
      <c r="L104" s="159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132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330" t="str">
        <f>E7</f>
        <v>Rekonstrukce laboratoří fyziky, biologie a chemie, Komenského 77, Nový Bydžov</v>
      </c>
      <c r="F114" s="331"/>
      <c r="G114" s="331"/>
      <c r="H114" s="33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22"/>
      <c r="C115" s="30" t="s">
        <v>116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5"/>
      <c r="B116" s="36"/>
      <c r="C116" s="37"/>
      <c r="D116" s="37"/>
      <c r="E116" s="330" t="s">
        <v>661</v>
      </c>
      <c r="F116" s="332"/>
      <c r="G116" s="332"/>
      <c r="H116" s="33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662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83" t="str">
        <f>E11</f>
        <v>05.1 - Uznatelné položky</v>
      </c>
      <c r="F118" s="332"/>
      <c r="G118" s="332"/>
      <c r="H118" s="33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Nový Bydžov</v>
      </c>
      <c r="G120" s="37"/>
      <c r="H120" s="37"/>
      <c r="I120" s="30" t="s">
        <v>22</v>
      </c>
      <c r="J120" s="67" t="str">
        <f>IF(J14="","",J14)</f>
        <v>6. 6. 2022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E17</f>
        <v>Gymnázium, SOŠ a VOŠ, Nový Bydžov</v>
      </c>
      <c r="G122" s="37"/>
      <c r="H122" s="37"/>
      <c r="I122" s="30" t="s">
        <v>30</v>
      </c>
      <c r="J122" s="33" t="str">
        <f>E23</f>
        <v>IRBOS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28</v>
      </c>
      <c r="D123" s="37"/>
      <c r="E123" s="37"/>
      <c r="F123" s="28" t="str">
        <f>IF(E20="","",E20)</f>
        <v>Vyplň údaj</v>
      </c>
      <c r="G123" s="37"/>
      <c r="H123" s="37"/>
      <c r="I123" s="30" t="s">
        <v>33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65"/>
      <c r="B125" s="166"/>
      <c r="C125" s="167" t="s">
        <v>133</v>
      </c>
      <c r="D125" s="168" t="s">
        <v>61</v>
      </c>
      <c r="E125" s="168" t="s">
        <v>57</v>
      </c>
      <c r="F125" s="168" t="s">
        <v>58</v>
      </c>
      <c r="G125" s="168" t="s">
        <v>134</v>
      </c>
      <c r="H125" s="168" t="s">
        <v>135</v>
      </c>
      <c r="I125" s="168" t="s">
        <v>136</v>
      </c>
      <c r="J125" s="168" t="s">
        <v>120</v>
      </c>
      <c r="K125" s="169" t="s">
        <v>137</v>
      </c>
      <c r="L125" s="170"/>
      <c r="M125" s="76" t="s">
        <v>1</v>
      </c>
      <c r="N125" s="77" t="s">
        <v>40</v>
      </c>
      <c r="O125" s="77" t="s">
        <v>138</v>
      </c>
      <c r="P125" s="77" t="s">
        <v>139</v>
      </c>
      <c r="Q125" s="77" t="s">
        <v>140</v>
      </c>
      <c r="R125" s="77" t="s">
        <v>141</v>
      </c>
      <c r="S125" s="77" t="s">
        <v>142</v>
      </c>
      <c r="T125" s="78" t="s">
        <v>143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2" customFormat="1" ht="22.9" customHeight="1">
      <c r="A126" s="35"/>
      <c r="B126" s="36"/>
      <c r="C126" s="83" t="s">
        <v>144</v>
      </c>
      <c r="D126" s="37"/>
      <c r="E126" s="37"/>
      <c r="F126" s="37"/>
      <c r="G126" s="37"/>
      <c r="H126" s="37"/>
      <c r="I126" s="37"/>
      <c r="J126" s="171">
        <f>BK126</f>
        <v>0</v>
      </c>
      <c r="K126" s="37"/>
      <c r="L126" s="40"/>
      <c r="M126" s="79"/>
      <c r="N126" s="172"/>
      <c r="O126" s="80"/>
      <c r="P126" s="173">
        <f>P127+P134+P136+P145+P149+P157</f>
        <v>0</v>
      </c>
      <c r="Q126" s="80"/>
      <c r="R126" s="173">
        <f>R127+R134+R136+R145+R149+R157</f>
        <v>0</v>
      </c>
      <c r="S126" s="80"/>
      <c r="T126" s="174">
        <f>T127+T134+T136+T145+T149+T157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122</v>
      </c>
      <c r="BK126" s="175">
        <f>BK127+BK134+BK136+BK145+BK149+BK157</f>
        <v>0</v>
      </c>
    </row>
    <row r="127" spans="2:63" s="12" customFormat="1" ht="25.9" customHeight="1">
      <c r="B127" s="176"/>
      <c r="C127" s="177"/>
      <c r="D127" s="178" t="s">
        <v>75</v>
      </c>
      <c r="E127" s="179" t="s">
        <v>670</v>
      </c>
      <c r="F127" s="179" t="s">
        <v>671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SUM(P128:P133)</f>
        <v>0</v>
      </c>
      <c r="Q127" s="184"/>
      <c r="R127" s="185">
        <f>SUM(R128:R133)</f>
        <v>0</v>
      </c>
      <c r="S127" s="184"/>
      <c r="T127" s="186">
        <f>SUM(T128:T133)</f>
        <v>0</v>
      </c>
      <c r="AR127" s="187" t="s">
        <v>84</v>
      </c>
      <c r="AT127" s="188" t="s">
        <v>75</v>
      </c>
      <c r="AU127" s="188" t="s">
        <v>76</v>
      </c>
      <c r="AY127" s="187" t="s">
        <v>147</v>
      </c>
      <c r="BK127" s="189">
        <f>SUM(BK128:BK133)</f>
        <v>0</v>
      </c>
    </row>
    <row r="128" spans="1:65" s="2" customFormat="1" ht="24.2" customHeight="1">
      <c r="A128" s="35"/>
      <c r="B128" s="36"/>
      <c r="C128" s="192" t="s">
        <v>84</v>
      </c>
      <c r="D128" s="192" t="s">
        <v>150</v>
      </c>
      <c r="E128" s="193" t="s">
        <v>672</v>
      </c>
      <c r="F128" s="194" t="s">
        <v>673</v>
      </c>
      <c r="G128" s="195" t="s">
        <v>674</v>
      </c>
      <c r="H128" s="196">
        <v>3</v>
      </c>
      <c r="I128" s="197"/>
      <c r="J128" s="198">
        <f aca="true" t="shared" si="0" ref="J128:J133">ROUND(I128*H128,2)</f>
        <v>0</v>
      </c>
      <c r="K128" s="194" t="s">
        <v>1</v>
      </c>
      <c r="L128" s="40"/>
      <c r="M128" s="199" t="s">
        <v>1</v>
      </c>
      <c r="N128" s="200" t="s">
        <v>41</v>
      </c>
      <c r="O128" s="72"/>
      <c r="P128" s="201">
        <f aca="true" t="shared" si="1" ref="P128:P133">O128*H128</f>
        <v>0</v>
      </c>
      <c r="Q128" s="201">
        <v>0</v>
      </c>
      <c r="R128" s="201">
        <f aca="true" t="shared" si="2" ref="R128:R133">Q128*H128</f>
        <v>0</v>
      </c>
      <c r="S128" s="201">
        <v>0</v>
      </c>
      <c r="T128" s="202">
        <f aca="true" t="shared" si="3" ref="T128:T133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155</v>
      </c>
      <c r="AT128" s="203" t="s">
        <v>150</v>
      </c>
      <c r="AU128" s="203" t="s">
        <v>84</v>
      </c>
      <c r="AY128" s="18" t="s">
        <v>147</v>
      </c>
      <c r="BE128" s="204">
        <f aca="true" t="shared" si="4" ref="BE128:BE133">IF(N128="základní",J128,0)</f>
        <v>0</v>
      </c>
      <c r="BF128" s="204">
        <f aca="true" t="shared" si="5" ref="BF128:BF133">IF(N128="snížená",J128,0)</f>
        <v>0</v>
      </c>
      <c r="BG128" s="204">
        <f aca="true" t="shared" si="6" ref="BG128:BG133">IF(N128="zákl. přenesená",J128,0)</f>
        <v>0</v>
      </c>
      <c r="BH128" s="204">
        <f aca="true" t="shared" si="7" ref="BH128:BH133">IF(N128="sníž. přenesená",J128,0)</f>
        <v>0</v>
      </c>
      <c r="BI128" s="204">
        <f aca="true" t="shared" si="8" ref="BI128:BI133">IF(N128="nulová",J128,0)</f>
        <v>0</v>
      </c>
      <c r="BJ128" s="18" t="s">
        <v>84</v>
      </c>
      <c r="BK128" s="204">
        <f aca="true" t="shared" si="9" ref="BK128:BK133">ROUND(I128*H128,2)</f>
        <v>0</v>
      </c>
      <c r="BL128" s="18" t="s">
        <v>155</v>
      </c>
      <c r="BM128" s="203" t="s">
        <v>675</v>
      </c>
    </row>
    <row r="129" spans="1:65" s="2" customFormat="1" ht="16.5" customHeight="1">
      <c r="A129" s="35"/>
      <c r="B129" s="36"/>
      <c r="C129" s="192" t="s">
        <v>86</v>
      </c>
      <c r="D129" s="192" t="s">
        <v>150</v>
      </c>
      <c r="E129" s="193" t="s">
        <v>676</v>
      </c>
      <c r="F129" s="194" t="s">
        <v>677</v>
      </c>
      <c r="G129" s="195" t="s">
        <v>674</v>
      </c>
      <c r="H129" s="196">
        <v>10</v>
      </c>
      <c r="I129" s="197"/>
      <c r="J129" s="198">
        <f t="shared" si="0"/>
        <v>0</v>
      </c>
      <c r="K129" s="194" t="s">
        <v>1</v>
      </c>
      <c r="L129" s="40"/>
      <c r="M129" s="199" t="s">
        <v>1</v>
      </c>
      <c r="N129" s="200" t="s">
        <v>41</v>
      </c>
      <c r="O129" s="72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155</v>
      </c>
      <c r="AT129" s="203" t="s">
        <v>150</v>
      </c>
      <c r="AU129" s="203" t="s">
        <v>84</v>
      </c>
      <c r="AY129" s="18" t="s">
        <v>147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8" t="s">
        <v>84</v>
      </c>
      <c r="BK129" s="204">
        <f t="shared" si="9"/>
        <v>0</v>
      </c>
      <c r="BL129" s="18" t="s">
        <v>155</v>
      </c>
      <c r="BM129" s="203" t="s">
        <v>678</v>
      </c>
    </row>
    <row r="130" spans="1:65" s="2" customFormat="1" ht="24.2" customHeight="1">
      <c r="A130" s="35"/>
      <c r="B130" s="36"/>
      <c r="C130" s="192" t="s">
        <v>170</v>
      </c>
      <c r="D130" s="192" t="s">
        <v>150</v>
      </c>
      <c r="E130" s="193" t="s">
        <v>679</v>
      </c>
      <c r="F130" s="194" t="s">
        <v>680</v>
      </c>
      <c r="G130" s="195" t="s">
        <v>200</v>
      </c>
      <c r="H130" s="196">
        <v>4.5</v>
      </c>
      <c r="I130" s="197"/>
      <c r="J130" s="198">
        <f t="shared" si="0"/>
        <v>0</v>
      </c>
      <c r="K130" s="194" t="s">
        <v>1</v>
      </c>
      <c r="L130" s="40"/>
      <c r="M130" s="199" t="s">
        <v>1</v>
      </c>
      <c r="N130" s="200" t="s">
        <v>41</v>
      </c>
      <c r="O130" s="72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155</v>
      </c>
      <c r="AT130" s="203" t="s">
        <v>150</v>
      </c>
      <c r="AU130" s="203" t="s">
        <v>84</v>
      </c>
      <c r="AY130" s="18" t="s">
        <v>147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8" t="s">
        <v>84</v>
      </c>
      <c r="BK130" s="204">
        <f t="shared" si="9"/>
        <v>0</v>
      </c>
      <c r="BL130" s="18" t="s">
        <v>155</v>
      </c>
      <c r="BM130" s="203" t="s">
        <v>681</v>
      </c>
    </row>
    <row r="131" spans="1:65" s="2" customFormat="1" ht="24.2" customHeight="1">
      <c r="A131" s="35"/>
      <c r="B131" s="36"/>
      <c r="C131" s="192" t="s">
        <v>155</v>
      </c>
      <c r="D131" s="192" t="s">
        <v>150</v>
      </c>
      <c r="E131" s="193" t="s">
        <v>682</v>
      </c>
      <c r="F131" s="194" t="s">
        <v>683</v>
      </c>
      <c r="G131" s="195" t="s">
        <v>200</v>
      </c>
      <c r="H131" s="196">
        <v>15.2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155</v>
      </c>
      <c r="AT131" s="203" t="s">
        <v>150</v>
      </c>
      <c r="AU131" s="203" t="s">
        <v>84</v>
      </c>
      <c r="AY131" s="18" t="s">
        <v>147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84</v>
      </c>
      <c r="BK131" s="204">
        <f t="shared" si="9"/>
        <v>0</v>
      </c>
      <c r="BL131" s="18" t="s">
        <v>155</v>
      </c>
      <c r="BM131" s="203" t="s">
        <v>684</v>
      </c>
    </row>
    <row r="132" spans="1:65" s="2" customFormat="1" ht="24.2" customHeight="1">
      <c r="A132" s="35"/>
      <c r="B132" s="36"/>
      <c r="C132" s="192" t="s">
        <v>197</v>
      </c>
      <c r="D132" s="192" t="s">
        <v>150</v>
      </c>
      <c r="E132" s="193" t="s">
        <v>685</v>
      </c>
      <c r="F132" s="194" t="s">
        <v>686</v>
      </c>
      <c r="G132" s="195" t="s">
        <v>200</v>
      </c>
      <c r="H132" s="196">
        <v>76</v>
      </c>
      <c r="I132" s="197"/>
      <c r="J132" s="198">
        <f t="shared" si="0"/>
        <v>0</v>
      </c>
      <c r="K132" s="194" t="s">
        <v>1</v>
      </c>
      <c r="L132" s="40"/>
      <c r="M132" s="199" t="s">
        <v>1</v>
      </c>
      <c r="N132" s="200" t="s">
        <v>41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155</v>
      </c>
      <c r="AT132" s="203" t="s">
        <v>150</v>
      </c>
      <c r="AU132" s="203" t="s">
        <v>84</v>
      </c>
      <c r="AY132" s="18" t="s">
        <v>147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84</v>
      </c>
      <c r="BK132" s="204">
        <f t="shared" si="9"/>
        <v>0</v>
      </c>
      <c r="BL132" s="18" t="s">
        <v>155</v>
      </c>
      <c r="BM132" s="203" t="s">
        <v>687</v>
      </c>
    </row>
    <row r="133" spans="1:65" s="2" customFormat="1" ht="24.2" customHeight="1">
      <c r="A133" s="35"/>
      <c r="B133" s="36"/>
      <c r="C133" s="192" t="s">
        <v>209</v>
      </c>
      <c r="D133" s="192" t="s">
        <v>150</v>
      </c>
      <c r="E133" s="193" t="s">
        <v>688</v>
      </c>
      <c r="F133" s="194" t="s">
        <v>689</v>
      </c>
      <c r="G133" s="195" t="s">
        <v>200</v>
      </c>
      <c r="H133" s="196">
        <v>15</v>
      </c>
      <c r="I133" s="197"/>
      <c r="J133" s="198">
        <f t="shared" si="0"/>
        <v>0</v>
      </c>
      <c r="K133" s="194" t="s">
        <v>1</v>
      </c>
      <c r="L133" s="40"/>
      <c r="M133" s="199" t="s">
        <v>1</v>
      </c>
      <c r="N133" s="200" t="s">
        <v>41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155</v>
      </c>
      <c r="AT133" s="203" t="s">
        <v>150</v>
      </c>
      <c r="AU133" s="203" t="s">
        <v>84</v>
      </c>
      <c r="AY133" s="18" t="s">
        <v>147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84</v>
      </c>
      <c r="BK133" s="204">
        <f t="shared" si="9"/>
        <v>0</v>
      </c>
      <c r="BL133" s="18" t="s">
        <v>155</v>
      </c>
      <c r="BM133" s="203" t="s">
        <v>690</v>
      </c>
    </row>
    <row r="134" spans="2:63" s="12" customFormat="1" ht="25.9" customHeight="1">
      <c r="B134" s="176"/>
      <c r="C134" s="177"/>
      <c r="D134" s="178" t="s">
        <v>75</v>
      </c>
      <c r="E134" s="179" t="s">
        <v>691</v>
      </c>
      <c r="F134" s="179" t="s">
        <v>692</v>
      </c>
      <c r="G134" s="177"/>
      <c r="H134" s="177"/>
      <c r="I134" s="180"/>
      <c r="J134" s="181">
        <f>BK134</f>
        <v>0</v>
      </c>
      <c r="K134" s="177"/>
      <c r="L134" s="182"/>
      <c r="M134" s="183"/>
      <c r="N134" s="184"/>
      <c r="O134" s="184"/>
      <c r="P134" s="185">
        <f>P135</f>
        <v>0</v>
      </c>
      <c r="Q134" s="184"/>
      <c r="R134" s="185">
        <f>R135</f>
        <v>0</v>
      </c>
      <c r="S134" s="184"/>
      <c r="T134" s="186">
        <f>T135</f>
        <v>0</v>
      </c>
      <c r="AR134" s="187" t="s">
        <v>84</v>
      </c>
      <c r="AT134" s="188" t="s">
        <v>75</v>
      </c>
      <c r="AU134" s="188" t="s">
        <v>76</v>
      </c>
      <c r="AY134" s="187" t="s">
        <v>147</v>
      </c>
      <c r="BK134" s="189">
        <f>BK135</f>
        <v>0</v>
      </c>
    </row>
    <row r="135" spans="1:65" s="2" customFormat="1" ht="24.2" customHeight="1">
      <c r="A135" s="35"/>
      <c r="B135" s="36"/>
      <c r="C135" s="192" t="s">
        <v>261</v>
      </c>
      <c r="D135" s="192" t="s">
        <v>150</v>
      </c>
      <c r="E135" s="193" t="s">
        <v>693</v>
      </c>
      <c r="F135" s="194" t="s">
        <v>694</v>
      </c>
      <c r="G135" s="195" t="s">
        <v>674</v>
      </c>
      <c r="H135" s="196">
        <v>5</v>
      </c>
      <c r="I135" s="197"/>
      <c r="J135" s="198">
        <f>ROUND(I135*H135,2)</f>
        <v>0</v>
      </c>
      <c r="K135" s="194" t="s">
        <v>1</v>
      </c>
      <c r="L135" s="40"/>
      <c r="M135" s="199" t="s">
        <v>1</v>
      </c>
      <c r="N135" s="200" t="s">
        <v>41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155</v>
      </c>
      <c r="AT135" s="203" t="s">
        <v>150</v>
      </c>
      <c r="AU135" s="203" t="s">
        <v>84</v>
      </c>
      <c r="AY135" s="18" t="s">
        <v>147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84</v>
      </c>
      <c r="BK135" s="204">
        <f>ROUND(I135*H135,2)</f>
        <v>0</v>
      </c>
      <c r="BL135" s="18" t="s">
        <v>155</v>
      </c>
      <c r="BM135" s="203" t="s">
        <v>695</v>
      </c>
    </row>
    <row r="136" spans="2:63" s="12" customFormat="1" ht="25.9" customHeight="1">
      <c r="B136" s="176"/>
      <c r="C136" s="177"/>
      <c r="D136" s="178" t="s">
        <v>75</v>
      </c>
      <c r="E136" s="179" t="s">
        <v>696</v>
      </c>
      <c r="F136" s="179" t="s">
        <v>697</v>
      </c>
      <c r="G136" s="177"/>
      <c r="H136" s="177"/>
      <c r="I136" s="180"/>
      <c r="J136" s="181">
        <f>BK136</f>
        <v>0</v>
      </c>
      <c r="K136" s="177"/>
      <c r="L136" s="182"/>
      <c r="M136" s="183"/>
      <c r="N136" s="184"/>
      <c r="O136" s="184"/>
      <c r="P136" s="185">
        <f>SUM(P137:P144)</f>
        <v>0</v>
      </c>
      <c r="Q136" s="184"/>
      <c r="R136" s="185">
        <f>SUM(R137:R144)</f>
        <v>0</v>
      </c>
      <c r="S136" s="184"/>
      <c r="T136" s="186">
        <f>SUM(T137:T144)</f>
        <v>0</v>
      </c>
      <c r="AR136" s="187" t="s">
        <v>84</v>
      </c>
      <c r="AT136" s="188" t="s">
        <v>75</v>
      </c>
      <c r="AU136" s="188" t="s">
        <v>76</v>
      </c>
      <c r="AY136" s="187" t="s">
        <v>147</v>
      </c>
      <c r="BK136" s="189">
        <f>SUM(BK137:BK144)</f>
        <v>0</v>
      </c>
    </row>
    <row r="137" spans="1:65" s="2" customFormat="1" ht="16.5" customHeight="1">
      <c r="A137" s="35"/>
      <c r="B137" s="36"/>
      <c r="C137" s="192" t="s">
        <v>266</v>
      </c>
      <c r="D137" s="192" t="s">
        <v>150</v>
      </c>
      <c r="E137" s="193" t="s">
        <v>698</v>
      </c>
      <c r="F137" s="194" t="s">
        <v>699</v>
      </c>
      <c r="G137" s="195" t="s">
        <v>674</v>
      </c>
      <c r="H137" s="196">
        <v>8</v>
      </c>
      <c r="I137" s="197"/>
      <c r="J137" s="198">
        <f aca="true" t="shared" si="10" ref="J137:J144">ROUND(I137*H137,2)</f>
        <v>0</v>
      </c>
      <c r="K137" s="194" t="s">
        <v>1</v>
      </c>
      <c r="L137" s="40"/>
      <c r="M137" s="199" t="s">
        <v>1</v>
      </c>
      <c r="N137" s="200" t="s">
        <v>41</v>
      </c>
      <c r="O137" s="72"/>
      <c r="P137" s="201">
        <f aca="true" t="shared" si="11" ref="P137:P144">O137*H137</f>
        <v>0</v>
      </c>
      <c r="Q137" s="201">
        <v>0</v>
      </c>
      <c r="R137" s="201">
        <f aca="true" t="shared" si="12" ref="R137:R144">Q137*H137</f>
        <v>0</v>
      </c>
      <c r="S137" s="201">
        <v>0</v>
      </c>
      <c r="T137" s="202">
        <f aca="true" t="shared" si="13" ref="T137:T144"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155</v>
      </c>
      <c r="AT137" s="203" t="s">
        <v>150</v>
      </c>
      <c r="AU137" s="203" t="s">
        <v>84</v>
      </c>
      <c r="AY137" s="18" t="s">
        <v>147</v>
      </c>
      <c r="BE137" s="204">
        <f aca="true" t="shared" si="14" ref="BE137:BE144">IF(N137="základní",J137,0)</f>
        <v>0</v>
      </c>
      <c r="BF137" s="204">
        <f aca="true" t="shared" si="15" ref="BF137:BF144">IF(N137="snížená",J137,0)</f>
        <v>0</v>
      </c>
      <c r="BG137" s="204">
        <f aca="true" t="shared" si="16" ref="BG137:BG144">IF(N137="zákl. přenesená",J137,0)</f>
        <v>0</v>
      </c>
      <c r="BH137" s="204">
        <f aca="true" t="shared" si="17" ref="BH137:BH144">IF(N137="sníž. přenesená",J137,0)</f>
        <v>0</v>
      </c>
      <c r="BI137" s="204">
        <f aca="true" t="shared" si="18" ref="BI137:BI144">IF(N137="nulová",J137,0)</f>
        <v>0</v>
      </c>
      <c r="BJ137" s="18" t="s">
        <v>84</v>
      </c>
      <c r="BK137" s="204">
        <f aca="true" t="shared" si="19" ref="BK137:BK144">ROUND(I137*H137,2)</f>
        <v>0</v>
      </c>
      <c r="BL137" s="18" t="s">
        <v>155</v>
      </c>
      <c r="BM137" s="203" t="s">
        <v>700</v>
      </c>
    </row>
    <row r="138" spans="1:65" s="2" customFormat="1" ht="16.5" customHeight="1">
      <c r="A138" s="35"/>
      <c r="B138" s="36"/>
      <c r="C138" s="192" t="s">
        <v>148</v>
      </c>
      <c r="D138" s="192" t="s">
        <v>150</v>
      </c>
      <c r="E138" s="193" t="s">
        <v>701</v>
      </c>
      <c r="F138" s="194" t="s">
        <v>702</v>
      </c>
      <c r="G138" s="195" t="s">
        <v>674</v>
      </c>
      <c r="H138" s="196">
        <v>28</v>
      </c>
      <c r="I138" s="197"/>
      <c r="J138" s="198">
        <f t="shared" si="10"/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 t="shared" si="11"/>
        <v>0</v>
      </c>
      <c r="Q138" s="201">
        <v>0</v>
      </c>
      <c r="R138" s="201">
        <f t="shared" si="12"/>
        <v>0</v>
      </c>
      <c r="S138" s="201">
        <v>0</v>
      </c>
      <c r="T138" s="202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84</v>
      </c>
      <c r="AY138" s="18" t="s">
        <v>147</v>
      </c>
      <c r="BE138" s="204">
        <f t="shared" si="14"/>
        <v>0</v>
      </c>
      <c r="BF138" s="204">
        <f t="shared" si="15"/>
        <v>0</v>
      </c>
      <c r="BG138" s="204">
        <f t="shared" si="16"/>
        <v>0</v>
      </c>
      <c r="BH138" s="204">
        <f t="shared" si="17"/>
        <v>0</v>
      </c>
      <c r="BI138" s="204">
        <f t="shared" si="18"/>
        <v>0</v>
      </c>
      <c r="BJ138" s="18" t="s">
        <v>84</v>
      </c>
      <c r="BK138" s="204">
        <f t="shared" si="19"/>
        <v>0</v>
      </c>
      <c r="BL138" s="18" t="s">
        <v>155</v>
      </c>
      <c r="BM138" s="203" t="s">
        <v>703</v>
      </c>
    </row>
    <row r="139" spans="1:65" s="2" customFormat="1" ht="16.5" customHeight="1">
      <c r="A139" s="35"/>
      <c r="B139" s="36"/>
      <c r="C139" s="192" t="s">
        <v>273</v>
      </c>
      <c r="D139" s="192" t="s">
        <v>150</v>
      </c>
      <c r="E139" s="193" t="s">
        <v>704</v>
      </c>
      <c r="F139" s="194" t="s">
        <v>705</v>
      </c>
      <c r="G139" s="195" t="s">
        <v>674</v>
      </c>
      <c r="H139" s="196">
        <v>16</v>
      </c>
      <c r="I139" s="197"/>
      <c r="J139" s="198">
        <f t="shared" si="10"/>
        <v>0</v>
      </c>
      <c r="K139" s="194" t="s">
        <v>1</v>
      </c>
      <c r="L139" s="40"/>
      <c r="M139" s="199" t="s">
        <v>1</v>
      </c>
      <c r="N139" s="200" t="s">
        <v>41</v>
      </c>
      <c r="O139" s="72"/>
      <c r="P139" s="201">
        <f t="shared" si="11"/>
        <v>0</v>
      </c>
      <c r="Q139" s="201">
        <v>0</v>
      </c>
      <c r="R139" s="201">
        <f t="shared" si="12"/>
        <v>0</v>
      </c>
      <c r="S139" s="201">
        <v>0</v>
      </c>
      <c r="T139" s="202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155</v>
      </c>
      <c r="AT139" s="203" t="s">
        <v>150</v>
      </c>
      <c r="AU139" s="203" t="s">
        <v>84</v>
      </c>
      <c r="AY139" s="18" t="s">
        <v>147</v>
      </c>
      <c r="BE139" s="204">
        <f t="shared" si="14"/>
        <v>0</v>
      </c>
      <c r="BF139" s="204">
        <f t="shared" si="15"/>
        <v>0</v>
      </c>
      <c r="BG139" s="204">
        <f t="shared" si="16"/>
        <v>0</v>
      </c>
      <c r="BH139" s="204">
        <f t="shared" si="17"/>
        <v>0</v>
      </c>
      <c r="BI139" s="204">
        <f t="shared" si="18"/>
        <v>0</v>
      </c>
      <c r="BJ139" s="18" t="s">
        <v>84</v>
      </c>
      <c r="BK139" s="204">
        <f t="shared" si="19"/>
        <v>0</v>
      </c>
      <c r="BL139" s="18" t="s">
        <v>155</v>
      </c>
      <c r="BM139" s="203" t="s">
        <v>706</v>
      </c>
    </row>
    <row r="140" spans="1:65" s="2" customFormat="1" ht="16.5" customHeight="1">
      <c r="A140" s="35"/>
      <c r="B140" s="36"/>
      <c r="C140" s="192" t="s">
        <v>278</v>
      </c>
      <c r="D140" s="192" t="s">
        <v>150</v>
      </c>
      <c r="E140" s="193" t="s">
        <v>707</v>
      </c>
      <c r="F140" s="194" t="s">
        <v>708</v>
      </c>
      <c r="G140" s="195" t="s">
        <v>674</v>
      </c>
      <c r="H140" s="196">
        <v>8</v>
      </c>
      <c r="I140" s="197"/>
      <c r="J140" s="198">
        <f t="shared" si="10"/>
        <v>0</v>
      </c>
      <c r="K140" s="194" t="s">
        <v>1</v>
      </c>
      <c r="L140" s="40"/>
      <c r="M140" s="199" t="s">
        <v>1</v>
      </c>
      <c r="N140" s="200" t="s">
        <v>41</v>
      </c>
      <c r="O140" s="72"/>
      <c r="P140" s="201">
        <f t="shared" si="11"/>
        <v>0</v>
      </c>
      <c r="Q140" s="201">
        <v>0</v>
      </c>
      <c r="R140" s="201">
        <f t="shared" si="12"/>
        <v>0</v>
      </c>
      <c r="S140" s="201">
        <v>0</v>
      </c>
      <c r="T140" s="202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155</v>
      </c>
      <c r="AT140" s="203" t="s">
        <v>150</v>
      </c>
      <c r="AU140" s="203" t="s">
        <v>84</v>
      </c>
      <c r="AY140" s="18" t="s">
        <v>147</v>
      </c>
      <c r="BE140" s="204">
        <f t="shared" si="14"/>
        <v>0</v>
      </c>
      <c r="BF140" s="204">
        <f t="shared" si="15"/>
        <v>0</v>
      </c>
      <c r="BG140" s="204">
        <f t="shared" si="16"/>
        <v>0</v>
      </c>
      <c r="BH140" s="204">
        <f t="shared" si="17"/>
        <v>0</v>
      </c>
      <c r="BI140" s="204">
        <f t="shared" si="18"/>
        <v>0</v>
      </c>
      <c r="BJ140" s="18" t="s">
        <v>84</v>
      </c>
      <c r="BK140" s="204">
        <f t="shared" si="19"/>
        <v>0</v>
      </c>
      <c r="BL140" s="18" t="s">
        <v>155</v>
      </c>
      <c r="BM140" s="203" t="s">
        <v>709</v>
      </c>
    </row>
    <row r="141" spans="1:65" s="2" customFormat="1" ht="16.5" customHeight="1">
      <c r="A141" s="35"/>
      <c r="B141" s="36"/>
      <c r="C141" s="192" t="s">
        <v>283</v>
      </c>
      <c r="D141" s="192" t="s">
        <v>150</v>
      </c>
      <c r="E141" s="193" t="s">
        <v>710</v>
      </c>
      <c r="F141" s="194" t="s">
        <v>711</v>
      </c>
      <c r="G141" s="195" t="s">
        <v>674</v>
      </c>
      <c r="H141" s="196">
        <v>10</v>
      </c>
      <c r="I141" s="197"/>
      <c r="J141" s="198">
        <f t="shared" si="10"/>
        <v>0</v>
      </c>
      <c r="K141" s="194" t="s">
        <v>1</v>
      </c>
      <c r="L141" s="40"/>
      <c r="M141" s="199" t="s">
        <v>1</v>
      </c>
      <c r="N141" s="200" t="s">
        <v>41</v>
      </c>
      <c r="O141" s="72"/>
      <c r="P141" s="201">
        <f t="shared" si="11"/>
        <v>0</v>
      </c>
      <c r="Q141" s="201">
        <v>0</v>
      </c>
      <c r="R141" s="201">
        <f t="shared" si="12"/>
        <v>0</v>
      </c>
      <c r="S141" s="201">
        <v>0</v>
      </c>
      <c r="T141" s="202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155</v>
      </c>
      <c r="AT141" s="203" t="s">
        <v>150</v>
      </c>
      <c r="AU141" s="203" t="s">
        <v>84</v>
      </c>
      <c r="AY141" s="18" t="s">
        <v>147</v>
      </c>
      <c r="BE141" s="204">
        <f t="shared" si="14"/>
        <v>0</v>
      </c>
      <c r="BF141" s="204">
        <f t="shared" si="15"/>
        <v>0</v>
      </c>
      <c r="BG141" s="204">
        <f t="shared" si="16"/>
        <v>0</v>
      </c>
      <c r="BH141" s="204">
        <f t="shared" si="17"/>
        <v>0</v>
      </c>
      <c r="BI141" s="204">
        <f t="shared" si="18"/>
        <v>0</v>
      </c>
      <c r="BJ141" s="18" t="s">
        <v>84</v>
      </c>
      <c r="BK141" s="204">
        <f t="shared" si="19"/>
        <v>0</v>
      </c>
      <c r="BL141" s="18" t="s">
        <v>155</v>
      </c>
      <c r="BM141" s="203" t="s">
        <v>712</v>
      </c>
    </row>
    <row r="142" spans="1:65" s="2" customFormat="1" ht="16.5" customHeight="1">
      <c r="A142" s="35"/>
      <c r="B142" s="36"/>
      <c r="C142" s="192" t="s">
        <v>292</v>
      </c>
      <c r="D142" s="192" t="s">
        <v>150</v>
      </c>
      <c r="E142" s="193" t="s">
        <v>713</v>
      </c>
      <c r="F142" s="194" t="s">
        <v>714</v>
      </c>
      <c r="G142" s="195" t="s">
        <v>674</v>
      </c>
      <c r="H142" s="196">
        <v>8</v>
      </c>
      <c r="I142" s="197"/>
      <c r="J142" s="198">
        <f t="shared" si="10"/>
        <v>0</v>
      </c>
      <c r="K142" s="194" t="s">
        <v>1</v>
      </c>
      <c r="L142" s="40"/>
      <c r="M142" s="199" t="s">
        <v>1</v>
      </c>
      <c r="N142" s="200" t="s">
        <v>41</v>
      </c>
      <c r="O142" s="72"/>
      <c r="P142" s="201">
        <f t="shared" si="11"/>
        <v>0</v>
      </c>
      <c r="Q142" s="201">
        <v>0</v>
      </c>
      <c r="R142" s="201">
        <f t="shared" si="12"/>
        <v>0</v>
      </c>
      <c r="S142" s="201">
        <v>0</v>
      </c>
      <c r="T142" s="202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155</v>
      </c>
      <c r="AT142" s="203" t="s">
        <v>150</v>
      </c>
      <c r="AU142" s="203" t="s">
        <v>84</v>
      </c>
      <c r="AY142" s="18" t="s">
        <v>147</v>
      </c>
      <c r="BE142" s="204">
        <f t="shared" si="14"/>
        <v>0</v>
      </c>
      <c r="BF142" s="204">
        <f t="shared" si="15"/>
        <v>0</v>
      </c>
      <c r="BG142" s="204">
        <f t="shared" si="16"/>
        <v>0</v>
      </c>
      <c r="BH142" s="204">
        <f t="shared" si="17"/>
        <v>0</v>
      </c>
      <c r="BI142" s="204">
        <f t="shared" si="18"/>
        <v>0</v>
      </c>
      <c r="BJ142" s="18" t="s">
        <v>84</v>
      </c>
      <c r="BK142" s="204">
        <f t="shared" si="19"/>
        <v>0</v>
      </c>
      <c r="BL142" s="18" t="s">
        <v>155</v>
      </c>
      <c r="BM142" s="203" t="s">
        <v>715</v>
      </c>
    </row>
    <row r="143" spans="1:65" s="2" customFormat="1" ht="16.5" customHeight="1">
      <c r="A143" s="35"/>
      <c r="B143" s="36"/>
      <c r="C143" s="192" t="s">
        <v>300</v>
      </c>
      <c r="D143" s="192" t="s">
        <v>150</v>
      </c>
      <c r="E143" s="193" t="s">
        <v>716</v>
      </c>
      <c r="F143" s="194" t="s">
        <v>717</v>
      </c>
      <c r="G143" s="195" t="s">
        <v>674</v>
      </c>
      <c r="H143" s="196">
        <v>9</v>
      </c>
      <c r="I143" s="197"/>
      <c r="J143" s="198">
        <f t="shared" si="10"/>
        <v>0</v>
      </c>
      <c r="K143" s="194" t="s">
        <v>1</v>
      </c>
      <c r="L143" s="40"/>
      <c r="M143" s="199" t="s">
        <v>1</v>
      </c>
      <c r="N143" s="200" t="s">
        <v>41</v>
      </c>
      <c r="O143" s="72"/>
      <c r="P143" s="201">
        <f t="shared" si="11"/>
        <v>0</v>
      </c>
      <c r="Q143" s="201">
        <v>0</v>
      </c>
      <c r="R143" s="201">
        <f t="shared" si="12"/>
        <v>0</v>
      </c>
      <c r="S143" s="201">
        <v>0</v>
      </c>
      <c r="T143" s="202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155</v>
      </c>
      <c r="AT143" s="203" t="s">
        <v>150</v>
      </c>
      <c r="AU143" s="203" t="s">
        <v>84</v>
      </c>
      <c r="AY143" s="18" t="s">
        <v>147</v>
      </c>
      <c r="BE143" s="204">
        <f t="shared" si="14"/>
        <v>0</v>
      </c>
      <c r="BF143" s="204">
        <f t="shared" si="15"/>
        <v>0</v>
      </c>
      <c r="BG143" s="204">
        <f t="shared" si="16"/>
        <v>0</v>
      </c>
      <c r="BH143" s="204">
        <f t="shared" si="17"/>
        <v>0</v>
      </c>
      <c r="BI143" s="204">
        <f t="shared" si="18"/>
        <v>0</v>
      </c>
      <c r="BJ143" s="18" t="s">
        <v>84</v>
      </c>
      <c r="BK143" s="204">
        <f t="shared" si="19"/>
        <v>0</v>
      </c>
      <c r="BL143" s="18" t="s">
        <v>155</v>
      </c>
      <c r="BM143" s="203" t="s">
        <v>718</v>
      </c>
    </row>
    <row r="144" spans="1:65" s="2" customFormat="1" ht="16.5" customHeight="1">
      <c r="A144" s="35"/>
      <c r="B144" s="36"/>
      <c r="C144" s="192" t="s">
        <v>8</v>
      </c>
      <c r="D144" s="192" t="s">
        <v>150</v>
      </c>
      <c r="E144" s="193" t="s">
        <v>719</v>
      </c>
      <c r="F144" s="194" t="s">
        <v>720</v>
      </c>
      <c r="G144" s="195" t="s">
        <v>674</v>
      </c>
      <c r="H144" s="196">
        <v>1</v>
      </c>
      <c r="I144" s="197"/>
      <c r="J144" s="198">
        <f t="shared" si="10"/>
        <v>0</v>
      </c>
      <c r="K144" s="194" t="s">
        <v>1</v>
      </c>
      <c r="L144" s="40"/>
      <c r="M144" s="199" t="s">
        <v>1</v>
      </c>
      <c r="N144" s="200" t="s">
        <v>41</v>
      </c>
      <c r="O144" s="72"/>
      <c r="P144" s="201">
        <f t="shared" si="11"/>
        <v>0</v>
      </c>
      <c r="Q144" s="201">
        <v>0</v>
      </c>
      <c r="R144" s="201">
        <f t="shared" si="12"/>
        <v>0</v>
      </c>
      <c r="S144" s="201">
        <v>0</v>
      </c>
      <c r="T144" s="202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155</v>
      </c>
      <c r="AT144" s="203" t="s">
        <v>150</v>
      </c>
      <c r="AU144" s="203" t="s">
        <v>84</v>
      </c>
      <c r="AY144" s="18" t="s">
        <v>147</v>
      </c>
      <c r="BE144" s="204">
        <f t="shared" si="14"/>
        <v>0</v>
      </c>
      <c r="BF144" s="204">
        <f t="shared" si="15"/>
        <v>0</v>
      </c>
      <c r="BG144" s="204">
        <f t="shared" si="16"/>
        <v>0</v>
      </c>
      <c r="BH144" s="204">
        <f t="shared" si="17"/>
        <v>0</v>
      </c>
      <c r="BI144" s="204">
        <f t="shared" si="18"/>
        <v>0</v>
      </c>
      <c r="BJ144" s="18" t="s">
        <v>84</v>
      </c>
      <c r="BK144" s="204">
        <f t="shared" si="19"/>
        <v>0</v>
      </c>
      <c r="BL144" s="18" t="s">
        <v>155</v>
      </c>
      <c r="BM144" s="203" t="s">
        <v>721</v>
      </c>
    </row>
    <row r="145" spans="2:63" s="12" customFormat="1" ht="25.9" customHeight="1">
      <c r="B145" s="176"/>
      <c r="C145" s="177"/>
      <c r="D145" s="178" t="s">
        <v>75</v>
      </c>
      <c r="E145" s="179" t="s">
        <v>722</v>
      </c>
      <c r="F145" s="179" t="s">
        <v>723</v>
      </c>
      <c r="G145" s="177"/>
      <c r="H145" s="177"/>
      <c r="I145" s="180"/>
      <c r="J145" s="181">
        <f>BK145</f>
        <v>0</v>
      </c>
      <c r="K145" s="177"/>
      <c r="L145" s="182"/>
      <c r="M145" s="183"/>
      <c r="N145" s="184"/>
      <c r="O145" s="184"/>
      <c r="P145" s="185">
        <f>SUM(P146:P148)</f>
        <v>0</v>
      </c>
      <c r="Q145" s="184"/>
      <c r="R145" s="185">
        <f>SUM(R146:R148)</f>
        <v>0</v>
      </c>
      <c r="S145" s="184"/>
      <c r="T145" s="186">
        <f>SUM(T146:T148)</f>
        <v>0</v>
      </c>
      <c r="AR145" s="187" t="s">
        <v>84</v>
      </c>
      <c r="AT145" s="188" t="s">
        <v>75</v>
      </c>
      <c r="AU145" s="188" t="s">
        <v>76</v>
      </c>
      <c r="AY145" s="187" t="s">
        <v>147</v>
      </c>
      <c r="BK145" s="189">
        <f>SUM(BK146:BK148)</f>
        <v>0</v>
      </c>
    </row>
    <row r="146" spans="1:65" s="2" customFormat="1" ht="16.5" customHeight="1">
      <c r="A146" s="35"/>
      <c r="B146" s="36"/>
      <c r="C146" s="192" t="s">
        <v>295</v>
      </c>
      <c r="D146" s="192" t="s">
        <v>150</v>
      </c>
      <c r="E146" s="193" t="s">
        <v>724</v>
      </c>
      <c r="F146" s="194" t="s">
        <v>725</v>
      </c>
      <c r="G146" s="195" t="s">
        <v>200</v>
      </c>
      <c r="H146" s="196">
        <v>62</v>
      </c>
      <c r="I146" s="197"/>
      <c r="J146" s="198">
        <f>ROUND(I146*H146,2)</f>
        <v>0</v>
      </c>
      <c r="K146" s="194" t="s">
        <v>1</v>
      </c>
      <c r="L146" s="40"/>
      <c r="M146" s="199" t="s">
        <v>1</v>
      </c>
      <c r="N146" s="200" t="s">
        <v>41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155</v>
      </c>
      <c r="AT146" s="203" t="s">
        <v>150</v>
      </c>
      <c r="AU146" s="203" t="s">
        <v>84</v>
      </c>
      <c r="AY146" s="18" t="s">
        <v>147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84</v>
      </c>
      <c r="BK146" s="204">
        <f>ROUND(I146*H146,2)</f>
        <v>0</v>
      </c>
      <c r="BL146" s="18" t="s">
        <v>155</v>
      </c>
      <c r="BM146" s="203" t="s">
        <v>726</v>
      </c>
    </row>
    <row r="147" spans="1:65" s="2" customFormat="1" ht="16.5" customHeight="1">
      <c r="A147" s="35"/>
      <c r="B147" s="36"/>
      <c r="C147" s="192" t="s">
        <v>319</v>
      </c>
      <c r="D147" s="192" t="s">
        <v>150</v>
      </c>
      <c r="E147" s="193" t="s">
        <v>727</v>
      </c>
      <c r="F147" s="194" t="s">
        <v>728</v>
      </c>
      <c r="G147" s="195" t="s">
        <v>200</v>
      </c>
      <c r="H147" s="196">
        <v>62</v>
      </c>
      <c r="I147" s="197"/>
      <c r="J147" s="198">
        <f>ROUND(I147*H147,2)</f>
        <v>0</v>
      </c>
      <c r="K147" s="194" t="s">
        <v>1</v>
      </c>
      <c r="L147" s="40"/>
      <c r="M147" s="199" t="s">
        <v>1</v>
      </c>
      <c r="N147" s="200" t="s">
        <v>41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155</v>
      </c>
      <c r="AT147" s="203" t="s">
        <v>150</v>
      </c>
      <c r="AU147" s="203" t="s">
        <v>84</v>
      </c>
      <c r="AY147" s="18" t="s">
        <v>147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84</v>
      </c>
      <c r="BK147" s="204">
        <f>ROUND(I147*H147,2)</f>
        <v>0</v>
      </c>
      <c r="BL147" s="18" t="s">
        <v>155</v>
      </c>
      <c r="BM147" s="203" t="s">
        <v>729</v>
      </c>
    </row>
    <row r="148" spans="1:65" s="2" customFormat="1" ht="16.5" customHeight="1">
      <c r="A148" s="35"/>
      <c r="B148" s="36"/>
      <c r="C148" s="192" t="s">
        <v>431</v>
      </c>
      <c r="D148" s="192" t="s">
        <v>150</v>
      </c>
      <c r="E148" s="193" t="s">
        <v>730</v>
      </c>
      <c r="F148" s="194" t="s">
        <v>731</v>
      </c>
      <c r="G148" s="195" t="s">
        <v>200</v>
      </c>
      <c r="H148" s="196">
        <v>28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41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155</v>
      </c>
      <c r="AT148" s="203" t="s">
        <v>150</v>
      </c>
      <c r="AU148" s="203" t="s">
        <v>84</v>
      </c>
      <c r="AY148" s="18" t="s">
        <v>147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84</v>
      </c>
      <c r="BK148" s="204">
        <f>ROUND(I148*H148,2)</f>
        <v>0</v>
      </c>
      <c r="BL148" s="18" t="s">
        <v>155</v>
      </c>
      <c r="BM148" s="203" t="s">
        <v>732</v>
      </c>
    </row>
    <row r="149" spans="2:63" s="12" customFormat="1" ht="25.9" customHeight="1">
      <c r="B149" s="176"/>
      <c r="C149" s="177"/>
      <c r="D149" s="178" t="s">
        <v>75</v>
      </c>
      <c r="E149" s="179" t="s">
        <v>733</v>
      </c>
      <c r="F149" s="179" t="s">
        <v>734</v>
      </c>
      <c r="G149" s="177"/>
      <c r="H149" s="177"/>
      <c r="I149" s="180"/>
      <c r="J149" s="181">
        <f>BK149</f>
        <v>0</v>
      </c>
      <c r="K149" s="177"/>
      <c r="L149" s="182"/>
      <c r="M149" s="183"/>
      <c r="N149" s="184"/>
      <c r="O149" s="184"/>
      <c r="P149" s="185">
        <f>SUM(P150:P156)</f>
        <v>0</v>
      </c>
      <c r="Q149" s="184"/>
      <c r="R149" s="185">
        <f>SUM(R150:R156)</f>
        <v>0</v>
      </c>
      <c r="S149" s="184"/>
      <c r="T149" s="186">
        <f>SUM(T150:T156)</f>
        <v>0</v>
      </c>
      <c r="AR149" s="187" t="s">
        <v>84</v>
      </c>
      <c r="AT149" s="188" t="s">
        <v>75</v>
      </c>
      <c r="AU149" s="188" t="s">
        <v>76</v>
      </c>
      <c r="AY149" s="187" t="s">
        <v>147</v>
      </c>
      <c r="BK149" s="189">
        <f>SUM(BK150:BK156)</f>
        <v>0</v>
      </c>
    </row>
    <row r="150" spans="1:65" s="2" customFormat="1" ht="16.5" customHeight="1">
      <c r="A150" s="35"/>
      <c r="B150" s="36"/>
      <c r="C150" s="192" t="s">
        <v>435</v>
      </c>
      <c r="D150" s="192" t="s">
        <v>150</v>
      </c>
      <c r="E150" s="193" t="s">
        <v>735</v>
      </c>
      <c r="F150" s="194" t="s">
        <v>736</v>
      </c>
      <c r="G150" s="195" t="s">
        <v>200</v>
      </c>
      <c r="H150" s="196">
        <v>7.2</v>
      </c>
      <c r="I150" s="197"/>
      <c r="J150" s="198">
        <f aca="true" t="shared" si="20" ref="J150:J156">ROUND(I150*H150,2)</f>
        <v>0</v>
      </c>
      <c r="K150" s="194" t="s">
        <v>1</v>
      </c>
      <c r="L150" s="40"/>
      <c r="M150" s="199" t="s">
        <v>1</v>
      </c>
      <c r="N150" s="200" t="s">
        <v>41</v>
      </c>
      <c r="O150" s="72"/>
      <c r="P150" s="201">
        <f aca="true" t="shared" si="21" ref="P150:P156">O150*H150</f>
        <v>0</v>
      </c>
      <c r="Q150" s="201">
        <v>0</v>
      </c>
      <c r="R150" s="201">
        <f aca="true" t="shared" si="22" ref="R150:R156">Q150*H150</f>
        <v>0</v>
      </c>
      <c r="S150" s="201">
        <v>0</v>
      </c>
      <c r="T150" s="202">
        <f aca="true" t="shared" si="23" ref="T150:T156"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155</v>
      </c>
      <c r="AT150" s="203" t="s">
        <v>150</v>
      </c>
      <c r="AU150" s="203" t="s">
        <v>84</v>
      </c>
      <c r="AY150" s="18" t="s">
        <v>147</v>
      </c>
      <c r="BE150" s="204">
        <f aca="true" t="shared" si="24" ref="BE150:BE156">IF(N150="základní",J150,0)</f>
        <v>0</v>
      </c>
      <c r="BF150" s="204">
        <f aca="true" t="shared" si="25" ref="BF150:BF156">IF(N150="snížená",J150,0)</f>
        <v>0</v>
      </c>
      <c r="BG150" s="204">
        <f aca="true" t="shared" si="26" ref="BG150:BG156">IF(N150="zákl. přenesená",J150,0)</f>
        <v>0</v>
      </c>
      <c r="BH150" s="204">
        <f aca="true" t="shared" si="27" ref="BH150:BH156">IF(N150="sníž. přenesená",J150,0)</f>
        <v>0</v>
      </c>
      <c r="BI150" s="204">
        <f aca="true" t="shared" si="28" ref="BI150:BI156">IF(N150="nulová",J150,0)</f>
        <v>0</v>
      </c>
      <c r="BJ150" s="18" t="s">
        <v>84</v>
      </c>
      <c r="BK150" s="204">
        <f aca="true" t="shared" si="29" ref="BK150:BK156">ROUND(I150*H150,2)</f>
        <v>0</v>
      </c>
      <c r="BL150" s="18" t="s">
        <v>155</v>
      </c>
      <c r="BM150" s="203" t="s">
        <v>737</v>
      </c>
    </row>
    <row r="151" spans="1:65" s="2" customFormat="1" ht="16.5" customHeight="1">
      <c r="A151" s="35"/>
      <c r="B151" s="36"/>
      <c r="C151" s="192" t="s">
        <v>439</v>
      </c>
      <c r="D151" s="192" t="s">
        <v>150</v>
      </c>
      <c r="E151" s="193" t="s">
        <v>738</v>
      </c>
      <c r="F151" s="194" t="s">
        <v>739</v>
      </c>
      <c r="G151" s="195" t="s">
        <v>200</v>
      </c>
      <c r="H151" s="196">
        <v>18</v>
      </c>
      <c r="I151" s="197"/>
      <c r="J151" s="198">
        <f t="shared" si="20"/>
        <v>0</v>
      </c>
      <c r="K151" s="194" t="s">
        <v>1</v>
      </c>
      <c r="L151" s="40"/>
      <c r="M151" s="199" t="s">
        <v>1</v>
      </c>
      <c r="N151" s="200" t="s">
        <v>41</v>
      </c>
      <c r="O151" s="72"/>
      <c r="P151" s="201">
        <f t="shared" si="21"/>
        <v>0</v>
      </c>
      <c r="Q151" s="201">
        <v>0</v>
      </c>
      <c r="R151" s="201">
        <f t="shared" si="22"/>
        <v>0</v>
      </c>
      <c r="S151" s="201">
        <v>0</v>
      </c>
      <c r="T151" s="202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155</v>
      </c>
      <c r="AT151" s="203" t="s">
        <v>150</v>
      </c>
      <c r="AU151" s="203" t="s">
        <v>84</v>
      </c>
      <c r="AY151" s="18" t="s">
        <v>147</v>
      </c>
      <c r="BE151" s="204">
        <f t="shared" si="24"/>
        <v>0</v>
      </c>
      <c r="BF151" s="204">
        <f t="shared" si="25"/>
        <v>0</v>
      </c>
      <c r="BG151" s="204">
        <f t="shared" si="26"/>
        <v>0</v>
      </c>
      <c r="BH151" s="204">
        <f t="shared" si="27"/>
        <v>0</v>
      </c>
      <c r="BI151" s="204">
        <f t="shared" si="28"/>
        <v>0</v>
      </c>
      <c r="BJ151" s="18" t="s">
        <v>84</v>
      </c>
      <c r="BK151" s="204">
        <f t="shared" si="29"/>
        <v>0</v>
      </c>
      <c r="BL151" s="18" t="s">
        <v>155</v>
      </c>
      <c r="BM151" s="203" t="s">
        <v>740</v>
      </c>
    </row>
    <row r="152" spans="1:65" s="2" customFormat="1" ht="16.5" customHeight="1">
      <c r="A152" s="35"/>
      <c r="B152" s="36"/>
      <c r="C152" s="192" t="s">
        <v>7</v>
      </c>
      <c r="D152" s="192" t="s">
        <v>150</v>
      </c>
      <c r="E152" s="193" t="s">
        <v>741</v>
      </c>
      <c r="F152" s="194" t="s">
        <v>742</v>
      </c>
      <c r="G152" s="195" t="s">
        <v>200</v>
      </c>
      <c r="H152" s="196">
        <v>64</v>
      </c>
      <c r="I152" s="197"/>
      <c r="J152" s="198">
        <f t="shared" si="20"/>
        <v>0</v>
      </c>
      <c r="K152" s="194" t="s">
        <v>1</v>
      </c>
      <c r="L152" s="40"/>
      <c r="M152" s="199" t="s">
        <v>1</v>
      </c>
      <c r="N152" s="200" t="s">
        <v>41</v>
      </c>
      <c r="O152" s="72"/>
      <c r="P152" s="201">
        <f t="shared" si="21"/>
        <v>0</v>
      </c>
      <c r="Q152" s="201">
        <v>0</v>
      </c>
      <c r="R152" s="201">
        <f t="shared" si="22"/>
        <v>0</v>
      </c>
      <c r="S152" s="201">
        <v>0</v>
      </c>
      <c r="T152" s="202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155</v>
      </c>
      <c r="AT152" s="203" t="s">
        <v>150</v>
      </c>
      <c r="AU152" s="203" t="s">
        <v>84</v>
      </c>
      <c r="AY152" s="18" t="s">
        <v>147</v>
      </c>
      <c r="BE152" s="204">
        <f t="shared" si="24"/>
        <v>0</v>
      </c>
      <c r="BF152" s="204">
        <f t="shared" si="25"/>
        <v>0</v>
      </c>
      <c r="BG152" s="204">
        <f t="shared" si="26"/>
        <v>0</v>
      </c>
      <c r="BH152" s="204">
        <f t="shared" si="27"/>
        <v>0</v>
      </c>
      <c r="BI152" s="204">
        <f t="shared" si="28"/>
        <v>0</v>
      </c>
      <c r="BJ152" s="18" t="s">
        <v>84</v>
      </c>
      <c r="BK152" s="204">
        <f t="shared" si="29"/>
        <v>0</v>
      </c>
      <c r="BL152" s="18" t="s">
        <v>155</v>
      </c>
      <c r="BM152" s="203" t="s">
        <v>743</v>
      </c>
    </row>
    <row r="153" spans="1:65" s="2" customFormat="1" ht="16.5" customHeight="1">
      <c r="A153" s="35"/>
      <c r="B153" s="36"/>
      <c r="C153" s="192" t="s">
        <v>449</v>
      </c>
      <c r="D153" s="192" t="s">
        <v>150</v>
      </c>
      <c r="E153" s="193" t="s">
        <v>744</v>
      </c>
      <c r="F153" s="194" t="s">
        <v>745</v>
      </c>
      <c r="G153" s="195" t="s">
        <v>200</v>
      </c>
      <c r="H153" s="196">
        <v>4</v>
      </c>
      <c r="I153" s="197"/>
      <c r="J153" s="198">
        <f t="shared" si="20"/>
        <v>0</v>
      </c>
      <c r="K153" s="194" t="s">
        <v>1</v>
      </c>
      <c r="L153" s="40"/>
      <c r="M153" s="199" t="s">
        <v>1</v>
      </c>
      <c r="N153" s="200" t="s">
        <v>41</v>
      </c>
      <c r="O153" s="72"/>
      <c r="P153" s="201">
        <f t="shared" si="21"/>
        <v>0</v>
      </c>
      <c r="Q153" s="201">
        <v>0</v>
      </c>
      <c r="R153" s="201">
        <f t="shared" si="22"/>
        <v>0</v>
      </c>
      <c r="S153" s="201">
        <v>0</v>
      </c>
      <c r="T153" s="202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155</v>
      </c>
      <c r="AT153" s="203" t="s">
        <v>150</v>
      </c>
      <c r="AU153" s="203" t="s">
        <v>84</v>
      </c>
      <c r="AY153" s="18" t="s">
        <v>147</v>
      </c>
      <c r="BE153" s="204">
        <f t="shared" si="24"/>
        <v>0</v>
      </c>
      <c r="BF153" s="204">
        <f t="shared" si="25"/>
        <v>0</v>
      </c>
      <c r="BG153" s="204">
        <f t="shared" si="26"/>
        <v>0</v>
      </c>
      <c r="BH153" s="204">
        <f t="shared" si="27"/>
        <v>0</v>
      </c>
      <c r="BI153" s="204">
        <f t="shared" si="28"/>
        <v>0</v>
      </c>
      <c r="BJ153" s="18" t="s">
        <v>84</v>
      </c>
      <c r="BK153" s="204">
        <f t="shared" si="29"/>
        <v>0</v>
      </c>
      <c r="BL153" s="18" t="s">
        <v>155</v>
      </c>
      <c r="BM153" s="203" t="s">
        <v>746</v>
      </c>
    </row>
    <row r="154" spans="1:65" s="2" customFormat="1" ht="16.5" customHeight="1">
      <c r="A154" s="35"/>
      <c r="B154" s="36"/>
      <c r="C154" s="192" t="s">
        <v>454</v>
      </c>
      <c r="D154" s="192" t="s">
        <v>150</v>
      </c>
      <c r="E154" s="193" t="s">
        <v>747</v>
      </c>
      <c r="F154" s="194" t="s">
        <v>748</v>
      </c>
      <c r="G154" s="195" t="s">
        <v>200</v>
      </c>
      <c r="H154" s="196">
        <v>20</v>
      </c>
      <c r="I154" s="197"/>
      <c r="J154" s="198">
        <f t="shared" si="20"/>
        <v>0</v>
      </c>
      <c r="K154" s="194" t="s">
        <v>1</v>
      </c>
      <c r="L154" s="40"/>
      <c r="M154" s="199" t="s">
        <v>1</v>
      </c>
      <c r="N154" s="200" t="s">
        <v>41</v>
      </c>
      <c r="O154" s="72"/>
      <c r="P154" s="201">
        <f t="shared" si="21"/>
        <v>0</v>
      </c>
      <c r="Q154" s="201">
        <v>0</v>
      </c>
      <c r="R154" s="201">
        <f t="shared" si="22"/>
        <v>0</v>
      </c>
      <c r="S154" s="201">
        <v>0</v>
      </c>
      <c r="T154" s="202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155</v>
      </c>
      <c r="AT154" s="203" t="s">
        <v>150</v>
      </c>
      <c r="AU154" s="203" t="s">
        <v>84</v>
      </c>
      <c r="AY154" s="18" t="s">
        <v>147</v>
      </c>
      <c r="BE154" s="204">
        <f t="shared" si="24"/>
        <v>0</v>
      </c>
      <c r="BF154" s="204">
        <f t="shared" si="25"/>
        <v>0</v>
      </c>
      <c r="BG154" s="204">
        <f t="shared" si="26"/>
        <v>0</v>
      </c>
      <c r="BH154" s="204">
        <f t="shared" si="27"/>
        <v>0</v>
      </c>
      <c r="BI154" s="204">
        <f t="shared" si="28"/>
        <v>0</v>
      </c>
      <c r="BJ154" s="18" t="s">
        <v>84</v>
      </c>
      <c r="BK154" s="204">
        <f t="shared" si="29"/>
        <v>0</v>
      </c>
      <c r="BL154" s="18" t="s">
        <v>155</v>
      </c>
      <c r="BM154" s="203" t="s">
        <v>749</v>
      </c>
    </row>
    <row r="155" spans="1:65" s="2" customFormat="1" ht="16.5" customHeight="1">
      <c r="A155" s="35"/>
      <c r="B155" s="36"/>
      <c r="C155" s="192" t="s">
        <v>460</v>
      </c>
      <c r="D155" s="192" t="s">
        <v>150</v>
      </c>
      <c r="E155" s="193" t="s">
        <v>750</v>
      </c>
      <c r="F155" s="194" t="s">
        <v>751</v>
      </c>
      <c r="G155" s="195" t="s">
        <v>674</v>
      </c>
      <c r="H155" s="196">
        <v>4</v>
      </c>
      <c r="I155" s="197"/>
      <c r="J155" s="198">
        <f t="shared" si="20"/>
        <v>0</v>
      </c>
      <c r="K155" s="194" t="s">
        <v>1</v>
      </c>
      <c r="L155" s="40"/>
      <c r="M155" s="199" t="s">
        <v>1</v>
      </c>
      <c r="N155" s="200" t="s">
        <v>41</v>
      </c>
      <c r="O155" s="72"/>
      <c r="P155" s="201">
        <f t="shared" si="21"/>
        <v>0</v>
      </c>
      <c r="Q155" s="201">
        <v>0</v>
      </c>
      <c r="R155" s="201">
        <f t="shared" si="22"/>
        <v>0</v>
      </c>
      <c r="S155" s="201">
        <v>0</v>
      </c>
      <c r="T155" s="202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155</v>
      </c>
      <c r="AT155" s="203" t="s">
        <v>150</v>
      </c>
      <c r="AU155" s="203" t="s">
        <v>84</v>
      </c>
      <c r="AY155" s="18" t="s">
        <v>147</v>
      </c>
      <c r="BE155" s="204">
        <f t="shared" si="24"/>
        <v>0</v>
      </c>
      <c r="BF155" s="204">
        <f t="shared" si="25"/>
        <v>0</v>
      </c>
      <c r="BG155" s="204">
        <f t="shared" si="26"/>
        <v>0</v>
      </c>
      <c r="BH155" s="204">
        <f t="shared" si="27"/>
        <v>0</v>
      </c>
      <c r="BI155" s="204">
        <f t="shared" si="28"/>
        <v>0</v>
      </c>
      <c r="BJ155" s="18" t="s">
        <v>84</v>
      </c>
      <c r="BK155" s="204">
        <f t="shared" si="29"/>
        <v>0</v>
      </c>
      <c r="BL155" s="18" t="s">
        <v>155</v>
      </c>
      <c r="BM155" s="203" t="s">
        <v>752</v>
      </c>
    </row>
    <row r="156" spans="1:65" s="2" customFormat="1" ht="24.2" customHeight="1">
      <c r="A156" s="35"/>
      <c r="B156" s="36"/>
      <c r="C156" s="192" t="s">
        <v>377</v>
      </c>
      <c r="D156" s="192" t="s">
        <v>150</v>
      </c>
      <c r="E156" s="193" t="s">
        <v>753</v>
      </c>
      <c r="F156" s="194" t="s">
        <v>754</v>
      </c>
      <c r="G156" s="195" t="s">
        <v>200</v>
      </c>
      <c r="H156" s="196">
        <v>41</v>
      </c>
      <c r="I156" s="197"/>
      <c r="J156" s="198">
        <f t="shared" si="20"/>
        <v>0</v>
      </c>
      <c r="K156" s="194" t="s">
        <v>1</v>
      </c>
      <c r="L156" s="40"/>
      <c r="M156" s="199" t="s">
        <v>1</v>
      </c>
      <c r="N156" s="200" t="s">
        <v>41</v>
      </c>
      <c r="O156" s="72"/>
      <c r="P156" s="201">
        <f t="shared" si="21"/>
        <v>0</v>
      </c>
      <c r="Q156" s="201">
        <v>0</v>
      </c>
      <c r="R156" s="201">
        <f t="shared" si="22"/>
        <v>0</v>
      </c>
      <c r="S156" s="201">
        <v>0</v>
      </c>
      <c r="T156" s="202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155</v>
      </c>
      <c r="AT156" s="203" t="s">
        <v>150</v>
      </c>
      <c r="AU156" s="203" t="s">
        <v>84</v>
      </c>
      <c r="AY156" s="18" t="s">
        <v>147</v>
      </c>
      <c r="BE156" s="204">
        <f t="shared" si="24"/>
        <v>0</v>
      </c>
      <c r="BF156" s="204">
        <f t="shared" si="25"/>
        <v>0</v>
      </c>
      <c r="BG156" s="204">
        <f t="shared" si="26"/>
        <v>0</v>
      </c>
      <c r="BH156" s="204">
        <f t="shared" si="27"/>
        <v>0</v>
      </c>
      <c r="BI156" s="204">
        <f t="shared" si="28"/>
        <v>0</v>
      </c>
      <c r="BJ156" s="18" t="s">
        <v>84</v>
      </c>
      <c r="BK156" s="204">
        <f t="shared" si="29"/>
        <v>0</v>
      </c>
      <c r="BL156" s="18" t="s">
        <v>155</v>
      </c>
      <c r="BM156" s="203" t="s">
        <v>755</v>
      </c>
    </row>
    <row r="157" spans="2:63" s="12" customFormat="1" ht="25.9" customHeight="1">
      <c r="B157" s="176"/>
      <c r="C157" s="177"/>
      <c r="D157" s="178" t="s">
        <v>75</v>
      </c>
      <c r="E157" s="179" t="s">
        <v>756</v>
      </c>
      <c r="F157" s="179" t="s">
        <v>757</v>
      </c>
      <c r="G157" s="177"/>
      <c r="H157" s="177"/>
      <c r="I157" s="180"/>
      <c r="J157" s="181">
        <f>BK157</f>
        <v>0</v>
      </c>
      <c r="K157" s="177"/>
      <c r="L157" s="182"/>
      <c r="M157" s="183"/>
      <c r="N157" s="184"/>
      <c r="O157" s="184"/>
      <c r="P157" s="185">
        <f>SUM(P158:P162)</f>
        <v>0</v>
      </c>
      <c r="Q157" s="184"/>
      <c r="R157" s="185">
        <f>SUM(R158:R162)</f>
        <v>0</v>
      </c>
      <c r="S157" s="184"/>
      <c r="T157" s="186">
        <f>SUM(T158:T162)</f>
        <v>0</v>
      </c>
      <c r="AR157" s="187" t="s">
        <v>84</v>
      </c>
      <c r="AT157" s="188" t="s">
        <v>75</v>
      </c>
      <c r="AU157" s="188" t="s">
        <v>76</v>
      </c>
      <c r="AY157" s="187" t="s">
        <v>147</v>
      </c>
      <c r="BK157" s="189">
        <f>SUM(BK158:BK162)</f>
        <v>0</v>
      </c>
    </row>
    <row r="158" spans="1:65" s="2" customFormat="1" ht="16.5" customHeight="1">
      <c r="A158" s="35"/>
      <c r="B158" s="36"/>
      <c r="C158" s="192" t="s">
        <v>472</v>
      </c>
      <c r="D158" s="192" t="s">
        <v>150</v>
      </c>
      <c r="E158" s="193" t="s">
        <v>758</v>
      </c>
      <c r="F158" s="194" t="s">
        <v>759</v>
      </c>
      <c r="G158" s="195" t="s">
        <v>760</v>
      </c>
      <c r="H158" s="196">
        <v>1</v>
      </c>
      <c r="I158" s="197"/>
      <c r="J158" s="198">
        <f>ROUND(I158*H158,2)</f>
        <v>0</v>
      </c>
      <c r="K158" s="194" t="s">
        <v>1</v>
      </c>
      <c r="L158" s="40"/>
      <c r="M158" s="199" t="s">
        <v>1</v>
      </c>
      <c r="N158" s="200" t="s">
        <v>41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155</v>
      </c>
      <c r="AT158" s="203" t="s">
        <v>150</v>
      </c>
      <c r="AU158" s="203" t="s">
        <v>84</v>
      </c>
      <c r="AY158" s="18" t="s">
        <v>147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84</v>
      </c>
      <c r="BK158" s="204">
        <f>ROUND(I158*H158,2)</f>
        <v>0</v>
      </c>
      <c r="BL158" s="18" t="s">
        <v>155</v>
      </c>
      <c r="BM158" s="203" t="s">
        <v>761</v>
      </c>
    </row>
    <row r="159" spans="1:65" s="2" customFormat="1" ht="16.5" customHeight="1">
      <c r="A159" s="35"/>
      <c r="B159" s="36"/>
      <c r="C159" s="192" t="s">
        <v>477</v>
      </c>
      <c r="D159" s="192" t="s">
        <v>150</v>
      </c>
      <c r="E159" s="193" t="s">
        <v>762</v>
      </c>
      <c r="F159" s="194" t="s">
        <v>763</v>
      </c>
      <c r="G159" s="195" t="s">
        <v>760</v>
      </c>
      <c r="H159" s="196">
        <v>1</v>
      </c>
      <c r="I159" s="197"/>
      <c r="J159" s="198">
        <f>ROUND(I159*H159,2)</f>
        <v>0</v>
      </c>
      <c r="K159" s="194" t="s">
        <v>1</v>
      </c>
      <c r="L159" s="40"/>
      <c r="M159" s="199" t="s">
        <v>1</v>
      </c>
      <c r="N159" s="200" t="s">
        <v>41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155</v>
      </c>
      <c r="AT159" s="203" t="s">
        <v>150</v>
      </c>
      <c r="AU159" s="203" t="s">
        <v>84</v>
      </c>
      <c r="AY159" s="18" t="s">
        <v>147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84</v>
      </c>
      <c r="BK159" s="204">
        <f>ROUND(I159*H159,2)</f>
        <v>0</v>
      </c>
      <c r="BL159" s="18" t="s">
        <v>155</v>
      </c>
      <c r="BM159" s="203" t="s">
        <v>764</v>
      </c>
    </row>
    <row r="160" spans="1:65" s="2" customFormat="1" ht="16.5" customHeight="1">
      <c r="A160" s="35"/>
      <c r="B160" s="36"/>
      <c r="C160" s="192" t="s">
        <v>481</v>
      </c>
      <c r="D160" s="192" t="s">
        <v>150</v>
      </c>
      <c r="E160" s="193" t="s">
        <v>765</v>
      </c>
      <c r="F160" s="194" t="s">
        <v>766</v>
      </c>
      <c r="G160" s="195" t="s">
        <v>760</v>
      </c>
      <c r="H160" s="196">
        <v>1</v>
      </c>
      <c r="I160" s="197"/>
      <c r="J160" s="198">
        <f>ROUND(I160*H160,2)</f>
        <v>0</v>
      </c>
      <c r="K160" s="194" t="s">
        <v>1</v>
      </c>
      <c r="L160" s="40"/>
      <c r="M160" s="199" t="s">
        <v>1</v>
      </c>
      <c r="N160" s="200" t="s">
        <v>41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155</v>
      </c>
      <c r="AT160" s="203" t="s">
        <v>150</v>
      </c>
      <c r="AU160" s="203" t="s">
        <v>84</v>
      </c>
      <c r="AY160" s="18" t="s">
        <v>147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84</v>
      </c>
      <c r="BK160" s="204">
        <f>ROUND(I160*H160,2)</f>
        <v>0</v>
      </c>
      <c r="BL160" s="18" t="s">
        <v>155</v>
      </c>
      <c r="BM160" s="203" t="s">
        <v>767</v>
      </c>
    </row>
    <row r="161" spans="1:65" s="2" customFormat="1" ht="16.5" customHeight="1">
      <c r="A161" s="35"/>
      <c r="B161" s="36"/>
      <c r="C161" s="192" t="s">
        <v>486</v>
      </c>
      <c r="D161" s="192" t="s">
        <v>150</v>
      </c>
      <c r="E161" s="193" t="s">
        <v>768</v>
      </c>
      <c r="F161" s="194" t="s">
        <v>769</v>
      </c>
      <c r="G161" s="195" t="s">
        <v>760</v>
      </c>
      <c r="H161" s="196">
        <v>1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41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155</v>
      </c>
      <c r="AT161" s="203" t="s">
        <v>150</v>
      </c>
      <c r="AU161" s="203" t="s">
        <v>84</v>
      </c>
      <c r="AY161" s="18" t="s">
        <v>147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84</v>
      </c>
      <c r="BK161" s="204">
        <f>ROUND(I161*H161,2)</f>
        <v>0</v>
      </c>
      <c r="BL161" s="18" t="s">
        <v>155</v>
      </c>
      <c r="BM161" s="203" t="s">
        <v>770</v>
      </c>
    </row>
    <row r="162" spans="1:65" s="2" customFormat="1" ht="16.5" customHeight="1">
      <c r="A162" s="35"/>
      <c r="B162" s="36"/>
      <c r="C162" s="192" t="s">
        <v>490</v>
      </c>
      <c r="D162" s="192" t="s">
        <v>150</v>
      </c>
      <c r="E162" s="193" t="s">
        <v>771</v>
      </c>
      <c r="F162" s="194" t="s">
        <v>772</v>
      </c>
      <c r="G162" s="195" t="s">
        <v>760</v>
      </c>
      <c r="H162" s="196">
        <v>1</v>
      </c>
      <c r="I162" s="197"/>
      <c r="J162" s="198">
        <f>ROUND(I162*H162,2)</f>
        <v>0</v>
      </c>
      <c r="K162" s="194" t="s">
        <v>1</v>
      </c>
      <c r="L162" s="40"/>
      <c r="M162" s="269" t="s">
        <v>1</v>
      </c>
      <c r="N162" s="270" t="s">
        <v>41</v>
      </c>
      <c r="O162" s="271"/>
      <c r="P162" s="272">
        <f>O162*H162</f>
        <v>0</v>
      </c>
      <c r="Q162" s="272">
        <v>0</v>
      </c>
      <c r="R162" s="272">
        <f>Q162*H162</f>
        <v>0</v>
      </c>
      <c r="S162" s="272">
        <v>0</v>
      </c>
      <c r="T162" s="27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155</v>
      </c>
      <c r="AT162" s="203" t="s">
        <v>150</v>
      </c>
      <c r="AU162" s="203" t="s">
        <v>84</v>
      </c>
      <c r="AY162" s="18" t="s">
        <v>147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84</v>
      </c>
      <c r="BK162" s="204">
        <f>ROUND(I162*H162,2)</f>
        <v>0</v>
      </c>
      <c r="BL162" s="18" t="s">
        <v>155</v>
      </c>
      <c r="BM162" s="203" t="s">
        <v>773</v>
      </c>
    </row>
    <row r="163" spans="1:31" s="2" customFormat="1" ht="6.95" customHeight="1">
      <c r="A163" s="35"/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40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algorithmName="SHA-512" hashValue="Pc6aDT2lC5FRxvGNnt1/Z3cxjtzkCpgI0gDNXLHjjje+tr/qbliCqTs0redlFdFbSpXQp7OMYw8/mnvO5DV8Ug==" saltValue="Fh2hX3BXrLrwzpoFqf/uVCF+QqseIyKyOF3MlWqHEverH3rCi9dIodWqNOs2cAZxG9IteMVX9Z68xeb23fE9jg==" spinCount="100000" sheet="1" objects="1" scenarios="1" formatColumns="0" formatRows="0" autoFilter="0"/>
  <autoFilter ref="C125:K16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2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99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2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2:12" s="1" customFormat="1" ht="12" customHeight="1">
      <c r="B8" s="21"/>
      <c r="D8" s="120" t="s">
        <v>116</v>
      </c>
      <c r="L8" s="21"/>
    </row>
    <row r="9" spans="1:31" s="2" customFormat="1" ht="16.5" customHeight="1">
      <c r="A9" s="35"/>
      <c r="B9" s="40"/>
      <c r="C9" s="35"/>
      <c r="D9" s="35"/>
      <c r="E9" s="323" t="s">
        <v>661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662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5" t="s">
        <v>774</v>
      </c>
      <c r="F11" s="326"/>
      <c r="G11" s="326"/>
      <c r="H11" s="32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6. 6. 2022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7" t="str">
        <f>'Rekapitulace stavby'!E14</f>
        <v>Vyplň údaj</v>
      </c>
      <c r="F20" s="328"/>
      <c r="G20" s="328"/>
      <c r="H20" s="32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9" t="s">
        <v>1</v>
      </c>
      <c r="F29" s="329"/>
      <c r="G29" s="329"/>
      <c r="H29" s="32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ROUND(J126,2)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ROUND((SUM(BE126:BE151)),2)</f>
        <v>0</v>
      </c>
      <c r="G35" s="35"/>
      <c r="H35" s="35"/>
      <c r="I35" s="131">
        <v>0.21</v>
      </c>
      <c r="J35" s="130">
        <f>ROUND(((SUM(BE126:BE151))*I35),2)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ROUND((SUM(BF126:BF151)),2)</f>
        <v>0</v>
      </c>
      <c r="G36" s="35"/>
      <c r="H36" s="35"/>
      <c r="I36" s="131">
        <v>0.15</v>
      </c>
      <c r="J36" s="130">
        <f>ROUND(((SUM(BF126:BF151))*I36),2)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43</v>
      </c>
      <c r="F37" s="130">
        <f>ROUND((SUM(BG126:BG151)),2)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44</v>
      </c>
      <c r="F38" s="130">
        <f>ROUND((SUM(BH126:BH151)),2)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45</v>
      </c>
      <c r="F39" s="130">
        <f>ROUND((SUM(BI126:BI151)),2)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0" t="s">
        <v>661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662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3" t="str">
        <f>E11</f>
        <v>05.2 - Neuznatelné položky</v>
      </c>
      <c r="F89" s="332"/>
      <c r="G89" s="332"/>
      <c r="H89" s="33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Nový Bydžov</v>
      </c>
      <c r="G91" s="37"/>
      <c r="H91" s="37"/>
      <c r="I91" s="30" t="s">
        <v>22</v>
      </c>
      <c r="J91" s="67" t="str">
        <f>IF(J14="","",J14)</f>
        <v>6. 6. 2022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Gymnázium, SOŠ a VOŠ, Nový Bydžov</v>
      </c>
      <c r="G93" s="37"/>
      <c r="H93" s="37"/>
      <c r="I93" s="30" t="s">
        <v>30</v>
      </c>
      <c r="J93" s="33" t="str">
        <f>E23</f>
        <v>IRBOS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2:12" s="9" customFormat="1" ht="24.95" customHeight="1">
      <c r="B99" s="154"/>
      <c r="C99" s="155"/>
      <c r="D99" s="156" t="s">
        <v>664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665</v>
      </c>
      <c r="E100" s="157"/>
      <c r="F100" s="157"/>
      <c r="G100" s="157"/>
      <c r="H100" s="157"/>
      <c r="I100" s="157"/>
      <c r="J100" s="158">
        <f>J132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666</v>
      </c>
      <c r="E101" s="157"/>
      <c r="F101" s="157"/>
      <c r="G101" s="157"/>
      <c r="H101" s="157"/>
      <c r="I101" s="157"/>
      <c r="J101" s="158">
        <f>J134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667</v>
      </c>
      <c r="E102" s="157"/>
      <c r="F102" s="157"/>
      <c r="G102" s="157"/>
      <c r="H102" s="157"/>
      <c r="I102" s="157"/>
      <c r="J102" s="158">
        <f>J141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668</v>
      </c>
      <c r="E103" s="157"/>
      <c r="F103" s="157"/>
      <c r="G103" s="157"/>
      <c r="H103" s="157"/>
      <c r="I103" s="157"/>
      <c r="J103" s="158">
        <f>J144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775</v>
      </c>
      <c r="E104" s="157"/>
      <c r="F104" s="157"/>
      <c r="G104" s="157"/>
      <c r="H104" s="157"/>
      <c r="I104" s="157"/>
      <c r="J104" s="158">
        <f>J150</f>
        <v>0</v>
      </c>
      <c r="K104" s="155"/>
      <c r="L104" s="159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132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330" t="str">
        <f>E7</f>
        <v>Rekonstrukce laboratoří fyziky, biologie a chemie, Komenského 77, Nový Bydžov</v>
      </c>
      <c r="F114" s="331"/>
      <c r="G114" s="331"/>
      <c r="H114" s="33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22"/>
      <c r="C115" s="30" t="s">
        <v>116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5"/>
      <c r="B116" s="36"/>
      <c r="C116" s="37"/>
      <c r="D116" s="37"/>
      <c r="E116" s="330" t="s">
        <v>661</v>
      </c>
      <c r="F116" s="332"/>
      <c r="G116" s="332"/>
      <c r="H116" s="33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662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83" t="str">
        <f>E11</f>
        <v>05.2 - Neuznatelné položky</v>
      </c>
      <c r="F118" s="332"/>
      <c r="G118" s="332"/>
      <c r="H118" s="33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Nový Bydžov</v>
      </c>
      <c r="G120" s="37"/>
      <c r="H120" s="37"/>
      <c r="I120" s="30" t="s">
        <v>22</v>
      </c>
      <c r="J120" s="67" t="str">
        <f>IF(J14="","",J14)</f>
        <v>6. 6. 2022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E17</f>
        <v>Gymnázium, SOŠ a VOŠ, Nový Bydžov</v>
      </c>
      <c r="G122" s="37"/>
      <c r="H122" s="37"/>
      <c r="I122" s="30" t="s">
        <v>30</v>
      </c>
      <c r="J122" s="33" t="str">
        <f>E23</f>
        <v>IRBOS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28</v>
      </c>
      <c r="D123" s="37"/>
      <c r="E123" s="37"/>
      <c r="F123" s="28" t="str">
        <f>IF(E20="","",E20)</f>
        <v>Vyplň údaj</v>
      </c>
      <c r="G123" s="37"/>
      <c r="H123" s="37"/>
      <c r="I123" s="30" t="s">
        <v>33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65"/>
      <c r="B125" s="166"/>
      <c r="C125" s="167" t="s">
        <v>133</v>
      </c>
      <c r="D125" s="168" t="s">
        <v>61</v>
      </c>
      <c r="E125" s="168" t="s">
        <v>57</v>
      </c>
      <c r="F125" s="168" t="s">
        <v>58</v>
      </c>
      <c r="G125" s="168" t="s">
        <v>134</v>
      </c>
      <c r="H125" s="168" t="s">
        <v>135</v>
      </c>
      <c r="I125" s="168" t="s">
        <v>136</v>
      </c>
      <c r="J125" s="168" t="s">
        <v>120</v>
      </c>
      <c r="K125" s="169" t="s">
        <v>137</v>
      </c>
      <c r="L125" s="170"/>
      <c r="M125" s="76" t="s">
        <v>1</v>
      </c>
      <c r="N125" s="77" t="s">
        <v>40</v>
      </c>
      <c r="O125" s="77" t="s">
        <v>138</v>
      </c>
      <c r="P125" s="77" t="s">
        <v>139</v>
      </c>
      <c r="Q125" s="77" t="s">
        <v>140</v>
      </c>
      <c r="R125" s="77" t="s">
        <v>141</v>
      </c>
      <c r="S125" s="77" t="s">
        <v>142</v>
      </c>
      <c r="T125" s="78" t="s">
        <v>143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2" customFormat="1" ht="22.9" customHeight="1">
      <c r="A126" s="35"/>
      <c r="B126" s="36"/>
      <c r="C126" s="83" t="s">
        <v>144</v>
      </c>
      <c r="D126" s="37"/>
      <c r="E126" s="37"/>
      <c r="F126" s="37"/>
      <c r="G126" s="37"/>
      <c r="H126" s="37"/>
      <c r="I126" s="37"/>
      <c r="J126" s="171">
        <f>BK126</f>
        <v>0</v>
      </c>
      <c r="K126" s="37"/>
      <c r="L126" s="40"/>
      <c r="M126" s="79"/>
      <c r="N126" s="172"/>
      <c r="O126" s="80"/>
      <c r="P126" s="173">
        <f>P127+P132+P134+P141+P144+P150</f>
        <v>0</v>
      </c>
      <c r="Q126" s="80"/>
      <c r="R126" s="173">
        <f>R127+R132+R134+R141+R144+R150</f>
        <v>0</v>
      </c>
      <c r="S126" s="80"/>
      <c r="T126" s="174">
        <f>T127+T132+T134+T141+T144+T150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122</v>
      </c>
      <c r="BK126" s="175">
        <f>BK127+BK132+BK134+BK141+BK144+BK150</f>
        <v>0</v>
      </c>
    </row>
    <row r="127" spans="2:63" s="12" customFormat="1" ht="25.9" customHeight="1">
      <c r="B127" s="176"/>
      <c r="C127" s="177"/>
      <c r="D127" s="178" t="s">
        <v>75</v>
      </c>
      <c r="E127" s="179" t="s">
        <v>670</v>
      </c>
      <c r="F127" s="179" t="s">
        <v>671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SUM(P128:P131)</f>
        <v>0</v>
      </c>
      <c r="Q127" s="184"/>
      <c r="R127" s="185">
        <f>SUM(R128:R131)</f>
        <v>0</v>
      </c>
      <c r="S127" s="184"/>
      <c r="T127" s="186">
        <f>SUM(T128:T131)</f>
        <v>0</v>
      </c>
      <c r="AR127" s="187" t="s">
        <v>84</v>
      </c>
      <c r="AT127" s="188" t="s">
        <v>75</v>
      </c>
      <c r="AU127" s="188" t="s">
        <v>76</v>
      </c>
      <c r="AY127" s="187" t="s">
        <v>147</v>
      </c>
      <c r="BK127" s="189">
        <f>SUM(BK128:BK131)</f>
        <v>0</v>
      </c>
    </row>
    <row r="128" spans="1:65" s="2" customFormat="1" ht="16.5" customHeight="1">
      <c r="A128" s="35"/>
      <c r="B128" s="36"/>
      <c r="C128" s="192" t="s">
        <v>84</v>
      </c>
      <c r="D128" s="192" t="s">
        <v>150</v>
      </c>
      <c r="E128" s="193" t="s">
        <v>676</v>
      </c>
      <c r="F128" s="194" t="s">
        <v>677</v>
      </c>
      <c r="G128" s="195" t="s">
        <v>674</v>
      </c>
      <c r="H128" s="196">
        <v>9</v>
      </c>
      <c r="I128" s="197"/>
      <c r="J128" s="198">
        <f>ROUND(I128*H128,2)</f>
        <v>0</v>
      </c>
      <c r="K128" s="194" t="s">
        <v>1</v>
      </c>
      <c r="L128" s="40"/>
      <c r="M128" s="199" t="s">
        <v>1</v>
      </c>
      <c r="N128" s="200" t="s">
        <v>41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155</v>
      </c>
      <c r="AT128" s="203" t="s">
        <v>150</v>
      </c>
      <c r="AU128" s="203" t="s">
        <v>84</v>
      </c>
      <c r="AY128" s="18" t="s">
        <v>147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84</v>
      </c>
      <c r="BK128" s="204">
        <f>ROUND(I128*H128,2)</f>
        <v>0</v>
      </c>
      <c r="BL128" s="18" t="s">
        <v>155</v>
      </c>
      <c r="BM128" s="203" t="s">
        <v>776</v>
      </c>
    </row>
    <row r="129" spans="1:65" s="2" customFormat="1" ht="24.2" customHeight="1">
      <c r="A129" s="35"/>
      <c r="B129" s="36"/>
      <c r="C129" s="192" t="s">
        <v>86</v>
      </c>
      <c r="D129" s="192" t="s">
        <v>150</v>
      </c>
      <c r="E129" s="193" t="s">
        <v>679</v>
      </c>
      <c r="F129" s="194" t="s">
        <v>680</v>
      </c>
      <c r="G129" s="195" t="s">
        <v>200</v>
      </c>
      <c r="H129" s="196">
        <v>9.5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41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155</v>
      </c>
      <c r="AT129" s="203" t="s">
        <v>150</v>
      </c>
      <c r="AU129" s="203" t="s">
        <v>84</v>
      </c>
      <c r="AY129" s="18" t="s">
        <v>147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84</v>
      </c>
      <c r="BK129" s="204">
        <f>ROUND(I129*H129,2)</f>
        <v>0</v>
      </c>
      <c r="BL129" s="18" t="s">
        <v>155</v>
      </c>
      <c r="BM129" s="203" t="s">
        <v>777</v>
      </c>
    </row>
    <row r="130" spans="1:65" s="2" customFormat="1" ht="24.2" customHeight="1">
      <c r="A130" s="35"/>
      <c r="B130" s="36"/>
      <c r="C130" s="192" t="s">
        <v>170</v>
      </c>
      <c r="D130" s="192" t="s">
        <v>150</v>
      </c>
      <c r="E130" s="193" t="s">
        <v>682</v>
      </c>
      <c r="F130" s="194" t="s">
        <v>683</v>
      </c>
      <c r="G130" s="195" t="s">
        <v>200</v>
      </c>
      <c r="H130" s="196">
        <v>1.8</v>
      </c>
      <c r="I130" s="197"/>
      <c r="J130" s="198">
        <f>ROUND(I130*H130,2)</f>
        <v>0</v>
      </c>
      <c r="K130" s="194" t="s">
        <v>1</v>
      </c>
      <c r="L130" s="40"/>
      <c r="M130" s="199" t="s">
        <v>1</v>
      </c>
      <c r="N130" s="200" t="s">
        <v>41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155</v>
      </c>
      <c r="AT130" s="203" t="s">
        <v>150</v>
      </c>
      <c r="AU130" s="203" t="s">
        <v>84</v>
      </c>
      <c r="AY130" s="18" t="s">
        <v>147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84</v>
      </c>
      <c r="BK130" s="204">
        <f>ROUND(I130*H130,2)</f>
        <v>0</v>
      </c>
      <c r="BL130" s="18" t="s">
        <v>155</v>
      </c>
      <c r="BM130" s="203" t="s">
        <v>778</v>
      </c>
    </row>
    <row r="131" spans="1:65" s="2" customFormat="1" ht="24.2" customHeight="1">
      <c r="A131" s="35"/>
      <c r="B131" s="36"/>
      <c r="C131" s="192" t="s">
        <v>155</v>
      </c>
      <c r="D131" s="192" t="s">
        <v>150</v>
      </c>
      <c r="E131" s="193" t="s">
        <v>685</v>
      </c>
      <c r="F131" s="194" t="s">
        <v>686</v>
      </c>
      <c r="G131" s="195" t="s">
        <v>200</v>
      </c>
      <c r="H131" s="196">
        <v>19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155</v>
      </c>
      <c r="AT131" s="203" t="s">
        <v>150</v>
      </c>
      <c r="AU131" s="203" t="s">
        <v>84</v>
      </c>
      <c r="AY131" s="18" t="s">
        <v>147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84</v>
      </c>
      <c r="BK131" s="204">
        <f>ROUND(I131*H131,2)</f>
        <v>0</v>
      </c>
      <c r="BL131" s="18" t="s">
        <v>155</v>
      </c>
      <c r="BM131" s="203" t="s">
        <v>779</v>
      </c>
    </row>
    <row r="132" spans="2:63" s="12" customFormat="1" ht="25.9" customHeight="1">
      <c r="B132" s="176"/>
      <c r="C132" s="177"/>
      <c r="D132" s="178" t="s">
        <v>75</v>
      </c>
      <c r="E132" s="179" t="s">
        <v>691</v>
      </c>
      <c r="F132" s="179" t="s">
        <v>692</v>
      </c>
      <c r="G132" s="177"/>
      <c r="H132" s="177"/>
      <c r="I132" s="180"/>
      <c r="J132" s="181">
        <f>BK132</f>
        <v>0</v>
      </c>
      <c r="K132" s="177"/>
      <c r="L132" s="182"/>
      <c r="M132" s="183"/>
      <c r="N132" s="184"/>
      <c r="O132" s="184"/>
      <c r="P132" s="185">
        <f>P133</f>
        <v>0</v>
      </c>
      <c r="Q132" s="184"/>
      <c r="R132" s="185">
        <f>R133</f>
        <v>0</v>
      </c>
      <c r="S132" s="184"/>
      <c r="T132" s="186">
        <f>T133</f>
        <v>0</v>
      </c>
      <c r="AR132" s="187" t="s">
        <v>84</v>
      </c>
      <c r="AT132" s="188" t="s">
        <v>75</v>
      </c>
      <c r="AU132" s="188" t="s">
        <v>76</v>
      </c>
      <c r="AY132" s="187" t="s">
        <v>147</v>
      </c>
      <c r="BK132" s="189">
        <f>BK133</f>
        <v>0</v>
      </c>
    </row>
    <row r="133" spans="1:65" s="2" customFormat="1" ht="24.2" customHeight="1">
      <c r="A133" s="35"/>
      <c r="B133" s="36"/>
      <c r="C133" s="192" t="s">
        <v>197</v>
      </c>
      <c r="D133" s="192" t="s">
        <v>150</v>
      </c>
      <c r="E133" s="193" t="s">
        <v>693</v>
      </c>
      <c r="F133" s="194" t="s">
        <v>694</v>
      </c>
      <c r="G133" s="195" t="s">
        <v>674</v>
      </c>
      <c r="H133" s="196">
        <v>1</v>
      </c>
      <c r="I133" s="197"/>
      <c r="J133" s="198">
        <f>ROUND(I133*H133,2)</f>
        <v>0</v>
      </c>
      <c r="K133" s="194" t="s">
        <v>1</v>
      </c>
      <c r="L133" s="40"/>
      <c r="M133" s="199" t="s">
        <v>1</v>
      </c>
      <c r="N133" s="200" t="s">
        <v>41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155</v>
      </c>
      <c r="AT133" s="203" t="s">
        <v>150</v>
      </c>
      <c r="AU133" s="203" t="s">
        <v>84</v>
      </c>
      <c r="AY133" s="18" t="s">
        <v>147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84</v>
      </c>
      <c r="BK133" s="204">
        <f>ROUND(I133*H133,2)</f>
        <v>0</v>
      </c>
      <c r="BL133" s="18" t="s">
        <v>155</v>
      </c>
      <c r="BM133" s="203" t="s">
        <v>780</v>
      </c>
    </row>
    <row r="134" spans="2:63" s="12" customFormat="1" ht="25.9" customHeight="1">
      <c r="B134" s="176"/>
      <c r="C134" s="177"/>
      <c r="D134" s="178" t="s">
        <v>75</v>
      </c>
      <c r="E134" s="179" t="s">
        <v>696</v>
      </c>
      <c r="F134" s="179" t="s">
        <v>697</v>
      </c>
      <c r="G134" s="177"/>
      <c r="H134" s="177"/>
      <c r="I134" s="180"/>
      <c r="J134" s="181">
        <f>BK134</f>
        <v>0</v>
      </c>
      <c r="K134" s="177"/>
      <c r="L134" s="182"/>
      <c r="M134" s="183"/>
      <c r="N134" s="184"/>
      <c r="O134" s="184"/>
      <c r="P134" s="185">
        <f>SUM(P135:P140)</f>
        <v>0</v>
      </c>
      <c r="Q134" s="184"/>
      <c r="R134" s="185">
        <f>SUM(R135:R140)</f>
        <v>0</v>
      </c>
      <c r="S134" s="184"/>
      <c r="T134" s="186">
        <f>SUM(T135:T140)</f>
        <v>0</v>
      </c>
      <c r="AR134" s="187" t="s">
        <v>84</v>
      </c>
      <c r="AT134" s="188" t="s">
        <v>75</v>
      </c>
      <c r="AU134" s="188" t="s">
        <v>76</v>
      </c>
      <c r="AY134" s="187" t="s">
        <v>147</v>
      </c>
      <c r="BK134" s="189">
        <f>SUM(BK135:BK140)</f>
        <v>0</v>
      </c>
    </row>
    <row r="135" spans="1:65" s="2" customFormat="1" ht="16.5" customHeight="1">
      <c r="A135" s="35"/>
      <c r="B135" s="36"/>
      <c r="C135" s="192" t="s">
        <v>209</v>
      </c>
      <c r="D135" s="192" t="s">
        <v>150</v>
      </c>
      <c r="E135" s="193" t="s">
        <v>698</v>
      </c>
      <c r="F135" s="194" t="s">
        <v>699</v>
      </c>
      <c r="G135" s="195" t="s">
        <v>674</v>
      </c>
      <c r="H135" s="196">
        <v>9</v>
      </c>
      <c r="I135" s="197"/>
      <c r="J135" s="198">
        <f aca="true" t="shared" si="0" ref="J135:J140">ROUND(I135*H135,2)</f>
        <v>0</v>
      </c>
      <c r="K135" s="194" t="s">
        <v>1</v>
      </c>
      <c r="L135" s="40"/>
      <c r="M135" s="199" t="s">
        <v>1</v>
      </c>
      <c r="N135" s="200" t="s">
        <v>41</v>
      </c>
      <c r="O135" s="72"/>
      <c r="P135" s="201">
        <f aca="true" t="shared" si="1" ref="P135:P140">O135*H135</f>
        <v>0</v>
      </c>
      <c r="Q135" s="201">
        <v>0</v>
      </c>
      <c r="R135" s="201">
        <f aca="true" t="shared" si="2" ref="R135:R140">Q135*H135</f>
        <v>0</v>
      </c>
      <c r="S135" s="201">
        <v>0</v>
      </c>
      <c r="T135" s="202">
        <f aca="true" t="shared" si="3" ref="T135:T140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155</v>
      </c>
      <c r="AT135" s="203" t="s">
        <v>150</v>
      </c>
      <c r="AU135" s="203" t="s">
        <v>84</v>
      </c>
      <c r="AY135" s="18" t="s">
        <v>147</v>
      </c>
      <c r="BE135" s="204">
        <f aca="true" t="shared" si="4" ref="BE135:BE140">IF(N135="základní",J135,0)</f>
        <v>0</v>
      </c>
      <c r="BF135" s="204">
        <f aca="true" t="shared" si="5" ref="BF135:BF140">IF(N135="snížená",J135,0)</f>
        <v>0</v>
      </c>
      <c r="BG135" s="204">
        <f aca="true" t="shared" si="6" ref="BG135:BG140">IF(N135="zákl. přenesená",J135,0)</f>
        <v>0</v>
      </c>
      <c r="BH135" s="204">
        <f aca="true" t="shared" si="7" ref="BH135:BH140">IF(N135="sníž. přenesená",J135,0)</f>
        <v>0</v>
      </c>
      <c r="BI135" s="204">
        <f aca="true" t="shared" si="8" ref="BI135:BI140">IF(N135="nulová",J135,0)</f>
        <v>0</v>
      </c>
      <c r="BJ135" s="18" t="s">
        <v>84</v>
      </c>
      <c r="BK135" s="204">
        <f aca="true" t="shared" si="9" ref="BK135:BK140">ROUND(I135*H135,2)</f>
        <v>0</v>
      </c>
      <c r="BL135" s="18" t="s">
        <v>155</v>
      </c>
      <c r="BM135" s="203" t="s">
        <v>781</v>
      </c>
    </row>
    <row r="136" spans="1:65" s="2" customFormat="1" ht="16.5" customHeight="1">
      <c r="A136" s="35"/>
      <c r="B136" s="36"/>
      <c r="C136" s="192" t="s">
        <v>261</v>
      </c>
      <c r="D136" s="192" t="s">
        <v>150</v>
      </c>
      <c r="E136" s="193" t="s">
        <v>701</v>
      </c>
      <c r="F136" s="194" t="s">
        <v>702</v>
      </c>
      <c r="G136" s="195" t="s">
        <v>674</v>
      </c>
      <c r="H136" s="196">
        <v>12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41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155</v>
      </c>
      <c r="AT136" s="203" t="s">
        <v>150</v>
      </c>
      <c r="AU136" s="203" t="s">
        <v>84</v>
      </c>
      <c r="AY136" s="18" t="s">
        <v>147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84</v>
      </c>
      <c r="BK136" s="204">
        <f t="shared" si="9"/>
        <v>0</v>
      </c>
      <c r="BL136" s="18" t="s">
        <v>155</v>
      </c>
      <c r="BM136" s="203" t="s">
        <v>782</v>
      </c>
    </row>
    <row r="137" spans="1:65" s="2" customFormat="1" ht="16.5" customHeight="1">
      <c r="A137" s="35"/>
      <c r="B137" s="36"/>
      <c r="C137" s="192" t="s">
        <v>266</v>
      </c>
      <c r="D137" s="192" t="s">
        <v>150</v>
      </c>
      <c r="E137" s="193" t="s">
        <v>704</v>
      </c>
      <c r="F137" s="194" t="s">
        <v>705</v>
      </c>
      <c r="G137" s="195" t="s">
        <v>674</v>
      </c>
      <c r="H137" s="196">
        <v>11</v>
      </c>
      <c r="I137" s="197"/>
      <c r="J137" s="198">
        <f t="shared" si="0"/>
        <v>0</v>
      </c>
      <c r="K137" s="194" t="s">
        <v>1</v>
      </c>
      <c r="L137" s="40"/>
      <c r="M137" s="199" t="s">
        <v>1</v>
      </c>
      <c r="N137" s="200" t="s">
        <v>41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155</v>
      </c>
      <c r="AT137" s="203" t="s">
        <v>150</v>
      </c>
      <c r="AU137" s="203" t="s">
        <v>84</v>
      </c>
      <c r="AY137" s="18" t="s">
        <v>147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84</v>
      </c>
      <c r="BK137" s="204">
        <f t="shared" si="9"/>
        <v>0</v>
      </c>
      <c r="BL137" s="18" t="s">
        <v>155</v>
      </c>
      <c r="BM137" s="203" t="s">
        <v>783</v>
      </c>
    </row>
    <row r="138" spans="1:65" s="2" customFormat="1" ht="16.5" customHeight="1">
      <c r="A138" s="35"/>
      <c r="B138" s="36"/>
      <c r="C138" s="192" t="s">
        <v>148</v>
      </c>
      <c r="D138" s="192" t="s">
        <v>150</v>
      </c>
      <c r="E138" s="193" t="s">
        <v>784</v>
      </c>
      <c r="F138" s="194" t="s">
        <v>785</v>
      </c>
      <c r="G138" s="195" t="s">
        <v>674</v>
      </c>
      <c r="H138" s="196">
        <v>7</v>
      </c>
      <c r="I138" s="197"/>
      <c r="J138" s="198">
        <f t="shared" si="0"/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84</v>
      </c>
      <c r="AY138" s="18" t="s">
        <v>147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84</v>
      </c>
      <c r="BK138" s="204">
        <f t="shared" si="9"/>
        <v>0</v>
      </c>
      <c r="BL138" s="18" t="s">
        <v>155</v>
      </c>
      <c r="BM138" s="203" t="s">
        <v>786</v>
      </c>
    </row>
    <row r="139" spans="1:65" s="2" customFormat="1" ht="16.5" customHeight="1">
      <c r="A139" s="35"/>
      <c r="B139" s="36"/>
      <c r="C139" s="192" t="s">
        <v>273</v>
      </c>
      <c r="D139" s="192" t="s">
        <v>150</v>
      </c>
      <c r="E139" s="193" t="s">
        <v>707</v>
      </c>
      <c r="F139" s="194" t="s">
        <v>708</v>
      </c>
      <c r="G139" s="195" t="s">
        <v>674</v>
      </c>
      <c r="H139" s="196">
        <v>2</v>
      </c>
      <c r="I139" s="197"/>
      <c r="J139" s="198">
        <f t="shared" si="0"/>
        <v>0</v>
      </c>
      <c r="K139" s="194" t="s">
        <v>1</v>
      </c>
      <c r="L139" s="40"/>
      <c r="M139" s="199" t="s">
        <v>1</v>
      </c>
      <c r="N139" s="200" t="s">
        <v>41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155</v>
      </c>
      <c r="AT139" s="203" t="s">
        <v>150</v>
      </c>
      <c r="AU139" s="203" t="s">
        <v>84</v>
      </c>
      <c r="AY139" s="18" t="s">
        <v>147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84</v>
      </c>
      <c r="BK139" s="204">
        <f t="shared" si="9"/>
        <v>0</v>
      </c>
      <c r="BL139" s="18" t="s">
        <v>155</v>
      </c>
      <c r="BM139" s="203" t="s">
        <v>787</v>
      </c>
    </row>
    <row r="140" spans="1:65" s="2" customFormat="1" ht="16.5" customHeight="1">
      <c r="A140" s="35"/>
      <c r="B140" s="36"/>
      <c r="C140" s="192" t="s">
        <v>278</v>
      </c>
      <c r="D140" s="192" t="s">
        <v>150</v>
      </c>
      <c r="E140" s="193" t="s">
        <v>713</v>
      </c>
      <c r="F140" s="194" t="s">
        <v>714</v>
      </c>
      <c r="G140" s="195" t="s">
        <v>674</v>
      </c>
      <c r="H140" s="196">
        <v>9</v>
      </c>
      <c r="I140" s="197"/>
      <c r="J140" s="198">
        <f t="shared" si="0"/>
        <v>0</v>
      </c>
      <c r="K140" s="194" t="s">
        <v>1</v>
      </c>
      <c r="L140" s="40"/>
      <c r="M140" s="199" t="s">
        <v>1</v>
      </c>
      <c r="N140" s="200" t="s">
        <v>41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155</v>
      </c>
      <c r="AT140" s="203" t="s">
        <v>150</v>
      </c>
      <c r="AU140" s="203" t="s">
        <v>84</v>
      </c>
      <c r="AY140" s="18" t="s">
        <v>147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84</v>
      </c>
      <c r="BK140" s="204">
        <f t="shared" si="9"/>
        <v>0</v>
      </c>
      <c r="BL140" s="18" t="s">
        <v>155</v>
      </c>
      <c r="BM140" s="203" t="s">
        <v>788</v>
      </c>
    </row>
    <row r="141" spans="2:63" s="12" customFormat="1" ht="25.9" customHeight="1">
      <c r="B141" s="176"/>
      <c r="C141" s="177"/>
      <c r="D141" s="178" t="s">
        <v>75</v>
      </c>
      <c r="E141" s="179" t="s">
        <v>722</v>
      </c>
      <c r="F141" s="179" t="s">
        <v>723</v>
      </c>
      <c r="G141" s="177"/>
      <c r="H141" s="177"/>
      <c r="I141" s="180"/>
      <c r="J141" s="181">
        <f>BK141</f>
        <v>0</v>
      </c>
      <c r="K141" s="177"/>
      <c r="L141" s="182"/>
      <c r="M141" s="183"/>
      <c r="N141" s="184"/>
      <c r="O141" s="184"/>
      <c r="P141" s="185">
        <f>SUM(P142:P143)</f>
        <v>0</v>
      </c>
      <c r="Q141" s="184"/>
      <c r="R141" s="185">
        <f>SUM(R142:R143)</f>
        <v>0</v>
      </c>
      <c r="S141" s="184"/>
      <c r="T141" s="186">
        <f>SUM(T142:T143)</f>
        <v>0</v>
      </c>
      <c r="AR141" s="187" t="s">
        <v>84</v>
      </c>
      <c r="AT141" s="188" t="s">
        <v>75</v>
      </c>
      <c r="AU141" s="188" t="s">
        <v>76</v>
      </c>
      <c r="AY141" s="187" t="s">
        <v>147</v>
      </c>
      <c r="BK141" s="189">
        <f>SUM(BK142:BK143)</f>
        <v>0</v>
      </c>
    </row>
    <row r="142" spans="1:65" s="2" customFormat="1" ht="16.5" customHeight="1">
      <c r="A142" s="35"/>
      <c r="B142" s="36"/>
      <c r="C142" s="192" t="s">
        <v>283</v>
      </c>
      <c r="D142" s="192" t="s">
        <v>150</v>
      </c>
      <c r="E142" s="193" t="s">
        <v>724</v>
      </c>
      <c r="F142" s="194" t="s">
        <v>725</v>
      </c>
      <c r="G142" s="195" t="s">
        <v>200</v>
      </c>
      <c r="H142" s="196">
        <v>8</v>
      </c>
      <c r="I142" s="197"/>
      <c r="J142" s="198">
        <f>ROUND(I142*H142,2)</f>
        <v>0</v>
      </c>
      <c r="K142" s="194" t="s">
        <v>1</v>
      </c>
      <c r="L142" s="40"/>
      <c r="M142" s="199" t="s">
        <v>1</v>
      </c>
      <c r="N142" s="200" t="s">
        <v>41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155</v>
      </c>
      <c r="AT142" s="203" t="s">
        <v>150</v>
      </c>
      <c r="AU142" s="203" t="s">
        <v>84</v>
      </c>
      <c r="AY142" s="18" t="s">
        <v>147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84</v>
      </c>
      <c r="BK142" s="204">
        <f>ROUND(I142*H142,2)</f>
        <v>0</v>
      </c>
      <c r="BL142" s="18" t="s">
        <v>155</v>
      </c>
      <c r="BM142" s="203" t="s">
        <v>789</v>
      </c>
    </row>
    <row r="143" spans="1:65" s="2" customFormat="1" ht="16.5" customHeight="1">
      <c r="A143" s="35"/>
      <c r="B143" s="36"/>
      <c r="C143" s="192" t="s">
        <v>292</v>
      </c>
      <c r="D143" s="192" t="s">
        <v>150</v>
      </c>
      <c r="E143" s="193" t="s">
        <v>727</v>
      </c>
      <c r="F143" s="194" t="s">
        <v>728</v>
      </c>
      <c r="G143" s="195" t="s">
        <v>200</v>
      </c>
      <c r="H143" s="196">
        <v>8</v>
      </c>
      <c r="I143" s="197"/>
      <c r="J143" s="198">
        <f>ROUND(I143*H143,2)</f>
        <v>0</v>
      </c>
      <c r="K143" s="194" t="s">
        <v>1</v>
      </c>
      <c r="L143" s="40"/>
      <c r="M143" s="199" t="s">
        <v>1</v>
      </c>
      <c r="N143" s="200" t="s">
        <v>41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155</v>
      </c>
      <c r="AT143" s="203" t="s">
        <v>150</v>
      </c>
      <c r="AU143" s="203" t="s">
        <v>84</v>
      </c>
      <c r="AY143" s="18" t="s">
        <v>147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84</v>
      </c>
      <c r="BK143" s="204">
        <f>ROUND(I143*H143,2)</f>
        <v>0</v>
      </c>
      <c r="BL143" s="18" t="s">
        <v>155</v>
      </c>
      <c r="BM143" s="203" t="s">
        <v>790</v>
      </c>
    </row>
    <row r="144" spans="2:63" s="12" customFormat="1" ht="25.9" customHeight="1">
      <c r="B144" s="176"/>
      <c r="C144" s="177"/>
      <c r="D144" s="178" t="s">
        <v>75</v>
      </c>
      <c r="E144" s="179" t="s">
        <v>733</v>
      </c>
      <c r="F144" s="179" t="s">
        <v>734</v>
      </c>
      <c r="G144" s="177"/>
      <c r="H144" s="177"/>
      <c r="I144" s="180"/>
      <c r="J144" s="181">
        <f>BK144</f>
        <v>0</v>
      </c>
      <c r="K144" s="177"/>
      <c r="L144" s="182"/>
      <c r="M144" s="183"/>
      <c r="N144" s="184"/>
      <c r="O144" s="184"/>
      <c r="P144" s="185">
        <f>SUM(P145:P149)</f>
        <v>0</v>
      </c>
      <c r="Q144" s="184"/>
      <c r="R144" s="185">
        <f>SUM(R145:R149)</f>
        <v>0</v>
      </c>
      <c r="S144" s="184"/>
      <c r="T144" s="186">
        <f>SUM(T145:T149)</f>
        <v>0</v>
      </c>
      <c r="AR144" s="187" t="s">
        <v>84</v>
      </c>
      <c r="AT144" s="188" t="s">
        <v>75</v>
      </c>
      <c r="AU144" s="188" t="s">
        <v>76</v>
      </c>
      <c r="AY144" s="187" t="s">
        <v>147</v>
      </c>
      <c r="BK144" s="189">
        <f>SUM(BK145:BK149)</f>
        <v>0</v>
      </c>
    </row>
    <row r="145" spans="1:65" s="2" customFormat="1" ht="16.5" customHeight="1">
      <c r="A145" s="35"/>
      <c r="B145" s="36"/>
      <c r="C145" s="192" t="s">
        <v>300</v>
      </c>
      <c r="D145" s="192" t="s">
        <v>150</v>
      </c>
      <c r="E145" s="193" t="s">
        <v>735</v>
      </c>
      <c r="F145" s="194" t="s">
        <v>736</v>
      </c>
      <c r="G145" s="195" t="s">
        <v>200</v>
      </c>
      <c r="H145" s="196">
        <v>12</v>
      </c>
      <c r="I145" s="197"/>
      <c r="J145" s="198">
        <f>ROUND(I145*H145,2)</f>
        <v>0</v>
      </c>
      <c r="K145" s="194" t="s">
        <v>1</v>
      </c>
      <c r="L145" s="40"/>
      <c r="M145" s="199" t="s">
        <v>1</v>
      </c>
      <c r="N145" s="200" t="s">
        <v>41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155</v>
      </c>
      <c r="AT145" s="203" t="s">
        <v>150</v>
      </c>
      <c r="AU145" s="203" t="s">
        <v>84</v>
      </c>
      <c r="AY145" s="18" t="s">
        <v>147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84</v>
      </c>
      <c r="BK145" s="204">
        <f>ROUND(I145*H145,2)</f>
        <v>0</v>
      </c>
      <c r="BL145" s="18" t="s">
        <v>155</v>
      </c>
      <c r="BM145" s="203" t="s">
        <v>791</v>
      </c>
    </row>
    <row r="146" spans="1:65" s="2" customFormat="1" ht="16.5" customHeight="1">
      <c r="A146" s="35"/>
      <c r="B146" s="36"/>
      <c r="C146" s="192" t="s">
        <v>8</v>
      </c>
      <c r="D146" s="192" t="s">
        <v>150</v>
      </c>
      <c r="E146" s="193" t="s">
        <v>741</v>
      </c>
      <c r="F146" s="194" t="s">
        <v>742</v>
      </c>
      <c r="G146" s="195" t="s">
        <v>200</v>
      </c>
      <c r="H146" s="196">
        <v>16</v>
      </c>
      <c r="I146" s="197"/>
      <c r="J146" s="198">
        <f>ROUND(I146*H146,2)</f>
        <v>0</v>
      </c>
      <c r="K146" s="194" t="s">
        <v>1</v>
      </c>
      <c r="L146" s="40"/>
      <c r="M146" s="199" t="s">
        <v>1</v>
      </c>
      <c r="N146" s="200" t="s">
        <v>41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155</v>
      </c>
      <c r="AT146" s="203" t="s">
        <v>150</v>
      </c>
      <c r="AU146" s="203" t="s">
        <v>84</v>
      </c>
      <c r="AY146" s="18" t="s">
        <v>147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84</v>
      </c>
      <c r="BK146" s="204">
        <f>ROUND(I146*H146,2)</f>
        <v>0</v>
      </c>
      <c r="BL146" s="18" t="s">
        <v>155</v>
      </c>
      <c r="BM146" s="203" t="s">
        <v>792</v>
      </c>
    </row>
    <row r="147" spans="1:65" s="2" customFormat="1" ht="16.5" customHeight="1">
      <c r="A147" s="35"/>
      <c r="B147" s="36"/>
      <c r="C147" s="192" t="s">
        <v>295</v>
      </c>
      <c r="D147" s="192" t="s">
        <v>150</v>
      </c>
      <c r="E147" s="193" t="s">
        <v>744</v>
      </c>
      <c r="F147" s="194" t="s">
        <v>745</v>
      </c>
      <c r="G147" s="195" t="s">
        <v>200</v>
      </c>
      <c r="H147" s="196">
        <v>1</v>
      </c>
      <c r="I147" s="197"/>
      <c r="J147" s="198">
        <f>ROUND(I147*H147,2)</f>
        <v>0</v>
      </c>
      <c r="K147" s="194" t="s">
        <v>1</v>
      </c>
      <c r="L147" s="40"/>
      <c r="M147" s="199" t="s">
        <v>1</v>
      </c>
      <c r="N147" s="200" t="s">
        <v>41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155</v>
      </c>
      <c r="AT147" s="203" t="s">
        <v>150</v>
      </c>
      <c r="AU147" s="203" t="s">
        <v>84</v>
      </c>
      <c r="AY147" s="18" t="s">
        <v>147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84</v>
      </c>
      <c r="BK147" s="204">
        <f>ROUND(I147*H147,2)</f>
        <v>0</v>
      </c>
      <c r="BL147" s="18" t="s">
        <v>155</v>
      </c>
      <c r="BM147" s="203" t="s">
        <v>793</v>
      </c>
    </row>
    <row r="148" spans="1:65" s="2" customFormat="1" ht="16.5" customHeight="1">
      <c r="A148" s="35"/>
      <c r="B148" s="36"/>
      <c r="C148" s="192" t="s">
        <v>319</v>
      </c>
      <c r="D148" s="192" t="s">
        <v>150</v>
      </c>
      <c r="E148" s="193" t="s">
        <v>747</v>
      </c>
      <c r="F148" s="194" t="s">
        <v>748</v>
      </c>
      <c r="G148" s="195" t="s">
        <v>200</v>
      </c>
      <c r="H148" s="196">
        <v>5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41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155</v>
      </c>
      <c r="AT148" s="203" t="s">
        <v>150</v>
      </c>
      <c r="AU148" s="203" t="s">
        <v>84</v>
      </c>
      <c r="AY148" s="18" t="s">
        <v>147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84</v>
      </c>
      <c r="BK148" s="204">
        <f>ROUND(I148*H148,2)</f>
        <v>0</v>
      </c>
      <c r="BL148" s="18" t="s">
        <v>155</v>
      </c>
      <c r="BM148" s="203" t="s">
        <v>794</v>
      </c>
    </row>
    <row r="149" spans="1:65" s="2" customFormat="1" ht="16.5" customHeight="1">
      <c r="A149" s="35"/>
      <c r="B149" s="36"/>
      <c r="C149" s="192" t="s">
        <v>431</v>
      </c>
      <c r="D149" s="192" t="s">
        <v>150</v>
      </c>
      <c r="E149" s="193" t="s">
        <v>750</v>
      </c>
      <c r="F149" s="194" t="s">
        <v>751</v>
      </c>
      <c r="G149" s="195" t="s">
        <v>674</v>
      </c>
      <c r="H149" s="196">
        <v>1</v>
      </c>
      <c r="I149" s="197"/>
      <c r="J149" s="198">
        <f>ROUND(I149*H149,2)</f>
        <v>0</v>
      </c>
      <c r="K149" s="194" t="s">
        <v>1</v>
      </c>
      <c r="L149" s="40"/>
      <c r="M149" s="199" t="s">
        <v>1</v>
      </c>
      <c r="N149" s="200" t="s">
        <v>41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155</v>
      </c>
      <c r="AT149" s="203" t="s">
        <v>150</v>
      </c>
      <c r="AU149" s="203" t="s">
        <v>84</v>
      </c>
      <c r="AY149" s="18" t="s">
        <v>147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84</v>
      </c>
      <c r="BK149" s="204">
        <f>ROUND(I149*H149,2)</f>
        <v>0</v>
      </c>
      <c r="BL149" s="18" t="s">
        <v>155</v>
      </c>
      <c r="BM149" s="203" t="s">
        <v>795</v>
      </c>
    </row>
    <row r="150" spans="2:63" s="12" customFormat="1" ht="25.9" customHeight="1">
      <c r="B150" s="176"/>
      <c r="C150" s="177"/>
      <c r="D150" s="178" t="s">
        <v>75</v>
      </c>
      <c r="E150" s="179" t="s">
        <v>756</v>
      </c>
      <c r="F150" s="179" t="s">
        <v>796</v>
      </c>
      <c r="G150" s="177"/>
      <c r="H150" s="177"/>
      <c r="I150" s="180"/>
      <c r="J150" s="181">
        <f>BK150</f>
        <v>0</v>
      </c>
      <c r="K150" s="177"/>
      <c r="L150" s="182"/>
      <c r="M150" s="183"/>
      <c r="N150" s="184"/>
      <c r="O150" s="184"/>
      <c r="P150" s="185">
        <f>P151</f>
        <v>0</v>
      </c>
      <c r="Q150" s="184"/>
      <c r="R150" s="185">
        <f>R151</f>
        <v>0</v>
      </c>
      <c r="S150" s="184"/>
      <c r="T150" s="186">
        <f>T151</f>
        <v>0</v>
      </c>
      <c r="AR150" s="187" t="s">
        <v>86</v>
      </c>
      <c r="AT150" s="188" t="s">
        <v>75</v>
      </c>
      <c r="AU150" s="188" t="s">
        <v>76</v>
      </c>
      <c r="AY150" s="187" t="s">
        <v>147</v>
      </c>
      <c r="BK150" s="189">
        <f>BK151</f>
        <v>0</v>
      </c>
    </row>
    <row r="151" spans="1:65" s="2" customFormat="1" ht="16.5" customHeight="1">
      <c r="A151" s="35"/>
      <c r="B151" s="36"/>
      <c r="C151" s="192" t="s">
        <v>435</v>
      </c>
      <c r="D151" s="192" t="s">
        <v>150</v>
      </c>
      <c r="E151" s="193" t="s">
        <v>797</v>
      </c>
      <c r="F151" s="194" t="s">
        <v>759</v>
      </c>
      <c r="G151" s="195" t="s">
        <v>798</v>
      </c>
      <c r="H151" s="196">
        <v>1</v>
      </c>
      <c r="I151" s="197"/>
      <c r="J151" s="198">
        <f>ROUND(I151*H151,2)</f>
        <v>0</v>
      </c>
      <c r="K151" s="194" t="s">
        <v>1</v>
      </c>
      <c r="L151" s="40"/>
      <c r="M151" s="269" t="s">
        <v>1</v>
      </c>
      <c r="N151" s="270" t="s">
        <v>41</v>
      </c>
      <c r="O151" s="271"/>
      <c r="P151" s="272">
        <f>O151*H151</f>
        <v>0</v>
      </c>
      <c r="Q151" s="272">
        <v>0</v>
      </c>
      <c r="R151" s="272">
        <f>Q151*H151</f>
        <v>0</v>
      </c>
      <c r="S151" s="272">
        <v>0</v>
      </c>
      <c r="T151" s="27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295</v>
      </c>
      <c r="AT151" s="203" t="s">
        <v>150</v>
      </c>
      <c r="AU151" s="203" t="s">
        <v>84</v>
      </c>
      <c r="AY151" s="18" t="s">
        <v>147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84</v>
      </c>
      <c r="BK151" s="204">
        <f>ROUND(I151*H151,2)</f>
        <v>0</v>
      </c>
      <c r="BL151" s="18" t="s">
        <v>295</v>
      </c>
      <c r="BM151" s="203" t="s">
        <v>799</v>
      </c>
    </row>
    <row r="152" spans="1:31" s="2" customFormat="1" ht="6.95" customHeight="1">
      <c r="A152" s="35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Oo1u5Pa0ntIL3p+KBSKO7Cu2KsLS27mk0bVpM8aIuliSnde0i/uxDJrVliH7KRsqCtUpEHMyx+Qb5G79cQQdZA==" saltValue="gxlGY7ury8jGC63frT30KiC0jW8Wh0NBgxF03uYQ3w/2EaMffy6gEIvOzhmKDWMXT8QYcvhb2nVFi47I1xmdHQ==" spinCount="100000" sheet="1" objects="1" scenarios="1" formatColumns="0" formatRows="0" autoFilter="0"/>
  <autoFilter ref="C125:K15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 topLeftCell="A12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105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2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2:12" s="1" customFormat="1" ht="12" customHeight="1">
      <c r="B8" s="21"/>
      <c r="D8" s="120" t="s">
        <v>116</v>
      </c>
      <c r="L8" s="21"/>
    </row>
    <row r="9" spans="1:31" s="2" customFormat="1" ht="16.5" customHeight="1">
      <c r="A9" s="35"/>
      <c r="B9" s="40"/>
      <c r="C9" s="35"/>
      <c r="D9" s="35"/>
      <c r="E9" s="323" t="s">
        <v>800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662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5" t="s">
        <v>801</v>
      </c>
      <c r="F11" s="326"/>
      <c r="G11" s="326"/>
      <c r="H11" s="32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6. 6. 2022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7" t="str">
        <f>'Rekapitulace stavby'!E14</f>
        <v>Vyplň údaj</v>
      </c>
      <c r="F20" s="328"/>
      <c r="G20" s="328"/>
      <c r="H20" s="32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9" t="s">
        <v>1</v>
      </c>
      <c r="F29" s="329"/>
      <c r="G29" s="329"/>
      <c r="H29" s="32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ROUND(J126,2)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ROUND((SUM(BE126:BE206)),2)</f>
        <v>0</v>
      </c>
      <c r="G35" s="35"/>
      <c r="H35" s="35"/>
      <c r="I35" s="131">
        <v>0.21</v>
      </c>
      <c r="J35" s="130">
        <f>ROUND(((SUM(BE126:BE206))*I35),2)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ROUND((SUM(BF126:BF206)),2)</f>
        <v>0</v>
      </c>
      <c r="G36" s="35"/>
      <c r="H36" s="35"/>
      <c r="I36" s="131">
        <v>0.15</v>
      </c>
      <c r="J36" s="130">
        <f>ROUND(((SUM(BF126:BF206))*I36),2)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43</v>
      </c>
      <c r="F37" s="130">
        <f>ROUND((SUM(BG126:BG206)),2)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44</v>
      </c>
      <c r="F38" s="130">
        <f>ROUND((SUM(BH126:BH206)),2)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45</v>
      </c>
      <c r="F39" s="130">
        <f>ROUND((SUM(BI126:BI206)),2)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0" t="s">
        <v>800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662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3" t="str">
        <f>E11</f>
        <v>06.2 - ROZVADĚČE - SO02</v>
      </c>
      <c r="F89" s="332"/>
      <c r="G89" s="332"/>
      <c r="H89" s="33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Nový Bydžov</v>
      </c>
      <c r="G91" s="37"/>
      <c r="H91" s="37"/>
      <c r="I91" s="30" t="s">
        <v>22</v>
      </c>
      <c r="J91" s="67" t="str">
        <f>IF(J14="","",J14)</f>
        <v>6. 6. 2022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Gymnázium, SOŠ a VOŠ, Nový Bydžov</v>
      </c>
      <c r="G93" s="37"/>
      <c r="H93" s="37"/>
      <c r="I93" s="30" t="s">
        <v>30</v>
      </c>
      <c r="J93" s="33" t="str">
        <f>E23</f>
        <v>IRBOS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2:12" s="9" customFormat="1" ht="24.95" customHeight="1">
      <c r="B99" s="154"/>
      <c r="C99" s="155"/>
      <c r="D99" s="156" t="s">
        <v>802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803</v>
      </c>
      <c r="E100" s="157"/>
      <c r="F100" s="157"/>
      <c r="G100" s="157"/>
      <c r="H100" s="157"/>
      <c r="I100" s="157"/>
      <c r="J100" s="158">
        <f>J135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804</v>
      </c>
      <c r="E101" s="157"/>
      <c r="F101" s="157"/>
      <c r="G101" s="157"/>
      <c r="H101" s="157"/>
      <c r="I101" s="157"/>
      <c r="J101" s="158">
        <f>J143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805</v>
      </c>
      <c r="E102" s="157"/>
      <c r="F102" s="157"/>
      <c r="G102" s="157"/>
      <c r="H102" s="157"/>
      <c r="I102" s="157"/>
      <c r="J102" s="158">
        <f>J151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806</v>
      </c>
      <c r="E103" s="157"/>
      <c r="F103" s="157"/>
      <c r="G103" s="157"/>
      <c r="H103" s="157"/>
      <c r="I103" s="157"/>
      <c r="J103" s="158">
        <f>J170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807</v>
      </c>
      <c r="E104" s="157"/>
      <c r="F104" s="157"/>
      <c r="G104" s="157"/>
      <c r="H104" s="157"/>
      <c r="I104" s="157"/>
      <c r="J104" s="158">
        <f>J189</f>
        <v>0</v>
      </c>
      <c r="K104" s="155"/>
      <c r="L104" s="159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132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330" t="str">
        <f>E7</f>
        <v>Rekonstrukce laboratoří fyziky, biologie a chemie, Komenského 77, Nový Bydžov</v>
      </c>
      <c r="F114" s="331"/>
      <c r="G114" s="331"/>
      <c r="H114" s="33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22"/>
      <c r="C115" s="30" t="s">
        <v>116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5"/>
      <c r="B116" s="36"/>
      <c r="C116" s="37"/>
      <c r="D116" s="37"/>
      <c r="E116" s="330" t="s">
        <v>800</v>
      </c>
      <c r="F116" s="332"/>
      <c r="G116" s="332"/>
      <c r="H116" s="33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662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83" t="str">
        <f>E11</f>
        <v>06.2 - ROZVADĚČE - SO02</v>
      </c>
      <c r="F118" s="332"/>
      <c r="G118" s="332"/>
      <c r="H118" s="33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Nový Bydžov</v>
      </c>
      <c r="G120" s="37"/>
      <c r="H120" s="37"/>
      <c r="I120" s="30" t="s">
        <v>22</v>
      </c>
      <c r="J120" s="67" t="str">
        <f>IF(J14="","",J14)</f>
        <v>6. 6. 2022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E17</f>
        <v>Gymnázium, SOŠ a VOŠ, Nový Bydžov</v>
      </c>
      <c r="G122" s="37"/>
      <c r="H122" s="37"/>
      <c r="I122" s="30" t="s">
        <v>30</v>
      </c>
      <c r="J122" s="33" t="str">
        <f>E23</f>
        <v>IRBOS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28</v>
      </c>
      <c r="D123" s="37"/>
      <c r="E123" s="37"/>
      <c r="F123" s="28" t="str">
        <f>IF(E20="","",E20)</f>
        <v>Vyplň údaj</v>
      </c>
      <c r="G123" s="37"/>
      <c r="H123" s="37"/>
      <c r="I123" s="30" t="s">
        <v>33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65"/>
      <c r="B125" s="166"/>
      <c r="C125" s="167" t="s">
        <v>133</v>
      </c>
      <c r="D125" s="168" t="s">
        <v>61</v>
      </c>
      <c r="E125" s="168" t="s">
        <v>57</v>
      </c>
      <c r="F125" s="168" t="s">
        <v>58</v>
      </c>
      <c r="G125" s="168" t="s">
        <v>134</v>
      </c>
      <c r="H125" s="168" t="s">
        <v>135</v>
      </c>
      <c r="I125" s="168" t="s">
        <v>136</v>
      </c>
      <c r="J125" s="168" t="s">
        <v>120</v>
      </c>
      <c r="K125" s="169" t="s">
        <v>137</v>
      </c>
      <c r="L125" s="170"/>
      <c r="M125" s="76" t="s">
        <v>1</v>
      </c>
      <c r="N125" s="77" t="s">
        <v>40</v>
      </c>
      <c r="O125" s="77" t="s">
        <v>138</v>
      </c>
      <c r="P125" s="77" t="s">
        <v>139</v>
      </c>
      <c r="Q125" s="77" t="s">
        <v>140</v>
      </c>
      <c r="R125" s="77" t="s">
        <v>141</v>
      </c>
      <c r="S125" s="77" t="s">
        <v>142</v>
      </c>
      <c r="T125" s="78" t="s">
        <v>143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2" customFormat="1" ht="22.9" customHeight="1">
      <c r="A126" s="35"/>
      <c r="B126" s="36"/>
      <c r="C126" s="83" t="s">
        <v>144</v>
      </c>
      <c r="D126" s="37"/>
      <c r="E126" s="37"/>
      <c r="F126" s="37"/>
      <c r="G126" s="37"/>
      <c r="H126" s="37"/>
      <c r="I126" s="37"/>
      <c r="J126" s="171">
        <f>BK126</f>
        <v>0</v>
      </c>
      <c r="K126" s="37"/>
      <c r="L126" s="40"/>
      <c r="M126" s="79"/>
      <c r="N126" s="172"/>
      <c r="O126" s="80"/>
      <c r="P126" s="173">
        <f>P127+P135+P143+P151+P170+P189</f>
        <v>0</v>
      </c>
      <c r="Q126" s="80"/>
      <c r="R126" s="173">
        <f>R127+R135+R143+R151+R170+R189</f>
        <v>0</v>
      </c>
      <c r="S126" s="80"/>
      <c r="T126" s="174">
        <f>T127+T135+T143+T151+T170+T189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122</v>
      </c>
      <c r="BK126" s="175">
        <f>BK127+BK135+BK143+BK151+BK170+BK189</f>
        <v>0</v>
      </c>
    </row>
    <row r="127" spans="2:63" s="12" customFormat="1" ht="25.9" customHeight="1">
      <c r="B127" s="176"/>
      <c r="C127" s="177"/>
      <c r="D127" s="178" t="s">
        <v>75</v>
      </c>
      <c r="E127" s="179" t="s">
        <v>670</v>
      </c>
      <c r="F127" s="179" t="s">
        <v>808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SUM(P128:P134)</f>
        <v>0</v>
      </c>
      <c r="Q127" s="184"/>
      <c r="R127" s="185">
        <f>SUM(R128:R134)</f>
        <v>0</v>
      </c>
      <c r="S127" s="184"/>
      <c r="T127" s="186">
        <f>SUM(T128:T134)</f>
        <v>0</v>
      </c>
      <c r="AR127" s="187" t="s">
        <v>84</v>
      </c>
      <c r="AT127" s="188" t="s">
        <v>75</v>
      </c>
      <c r="AU127" s="188" t="s">
        <v>76</v>
      </c>
      <c r="AY127" s="187" t="s">
        <v>147</v>
      </c>
      <c r="BK127" s="189">
        <f>SUM(BK128:BK134)</f>
        <v>0</v>
      </c>
    </row>
    <row r="128" spans="1:65" s="2" customFormat="1" ht="16.5" customHeight="1">
      <c r="A128" s="35"/>
      <c r="B128" s="36"/>
      <c r="C128" s="192" t="s">
        <v>84</v>
      </c>
      <c r="D128" s="192" t="s">
        <v>150</v>
      </c>
      <c r="E128" s="193" t="s">
        <v>676</v>
      </c>
      <c r="F128" s="194" t="s">
        <v>809</v>
      </c>
      <c r="G128" s="195" t="s">
        <v>674</v>
      </c>
      <c r="H128" s="196">
        <v>1</v>
      </c>
      <c r="I128" s="197"/>
      <c r="J128" s="198">
        <f>ROUND(I128*H128,2)</f>
        <v>0</v>
      </c>
      <c r="K128" s="194" t="s">
        <v>1</v>
      </c>
      <c r="L128" s="40"/>
      <c r="M128" s="199" t="s">
        <v>1</v>
      </c>
      <c r="N128" s="200" t="s">
        <v>41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155</v>
      </c>
      <c r="AT128" s="203" t="s">
        <v>150</v>
      </c>
      <c r="AU128" s="203" t="s">
        <v>84</v>
      </c>
      <c r="AY128" s="18" t="s">
        <v>147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84</v>
      </c>
      <c r="BK128" s="204">
        <f>ROUND(I128*H128,2)</f>
        <v>0</v>
      </c>
      <c r="BL128" s="18" t="s">
        <v>155</v>
      </c>
      <c r="BM128" s="203" t="s">
        <v>810</v>
      </c>
    </row>
    <row r="129" spans="1:65" s="2" customFormat="1" ht="16.5" customHeight="1">
      <c r="A129" s="35"/>
      <c r="B129" s="36"/>
      <c r="C129" s="192" t="s">
        <v>86</v>
      </c>
      <c r="D129" s="192" t="s">
        <v>150</v>
      </c>
      <c r="E129" s="193" t="s">
        <v>679</v>
      </c>
      <c r="F129" s="194" t="s">
        <v>811</v>
      </c>
      <c r="G129" s="195" t="s">
        <v>812</v>
      </c>
      <c r="H129" s="196">
        <v>4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41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155</v>
      </c>
      <c r="AT129" s="203" t="s">
        <v>150</v>
      </c>
      <c r="AU129" s="203" t="s">
        <v>84</v>
      </c>
      <c r="AY129" s="18" t="s">
        <v>147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84</v>
      </c>
      <c r="BK129" s="204">
        <f>ROUND(I129*H129,2)</f>
        <v>0</v>
      </c>
      <c r="BL129" s="18" t="s">
        <v>155</v>
      </c>
      <c r="BM129" s="203" t="s">
        <v>813</v>
      </c>
    </row>
    <row r="130" spans="1:65" s="2" customFormat="1" ht="21.75" customHeight="1">
      <c r="A130" s="35"/>
      <c r="B130" s="36"/>
      <c r="C130" s="192" t="s">
        <v>170</v>
      </c>
      <c r="D130" s="192" t="s">
        <v>150</v>
      </c>
      <c r="E130" s="193" t="s">
        <v>682</v>
      </c>
      <c r="F130" s="194" t="s">
        <v>814</v>
      </c>
      <c r="G130" s="195" t="s">
        <v>798</v>
      </c>
      <c r="H130" s="196">
        <v>1</v>
      </c>
      <c r="I130" s="197"/>
      <c r="J130" s="198">
        <f>ROUND(I130*H130,2)</f>
        <v>0</v>
      </c>
      <c r="K130" s="194" t="s">
        <v>1</v>
      </c>
      <c r="L130" s="40"/>
      <c r="M130" s="199" t="s">
        <v>1</v>
      </c>
      <c r="N130" s="200" t="s">
        <v>41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155</v>
      </c>
      <c r="AT130" s="203" t="s">
        <v>150</v>
      </c>
      <c r="AU130" s="203" t="s">
        <v>84</v>
      </c>
      <c r="AY130" s="18" t="s">
        <v>147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84</v>
      </c>
      <c r="BK130" s="204">
        <f>ROUND(I130*H130,2)</f>
        <v>0</v>
      </c>
      <c r="BL130" s="18" t="s">
        <v>155</v>
      </c>
      <c r="BM130" s="203" t="s">
        <v>815</v>
      </c>
    </row>
    <row r="131" spans="1:65" s="2" customFormat="1" ht="16.5" customHeight="1">
      <c r="A131" s="35"/>
      <c r="B131" s="36"/>
      <c r="C131" s="192" t="s">
        <v>155</v>
      </c>
      <c r="D131" s="192" t="s">
        <v>150</v>
      </c>
      <c r="E131" s="193" t="s">
        <v>685</v>
      </c>
      <c r="F131" s="194" t="s">
        <v>816</v>
      </c>
      <c r="G131" s="195" t="s">
        <v>674</v>
      </c>
      <c r="H131" s="196">
        <v>1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155</v>
      </c>
      <c r="AT131" s="203" t="s">
        <v>150</v>
      </c>
      <c r="AU131" s="203" t="s">
        <v>84</v>
      </c>
      <c r="AY131" s="18" t="s">
        <v>147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84</v>
      </c>
      <c r="BK131" s="204">
        <f>ROUND(I131*H131,2)</f>
        <v>0</v>
      </c>
      <c r="BL131" s="18" t="s">
        <v>155</v>
      </c>
      <c r="BM131" s="203" t="s">
        <v>817</v>
      </c>
    </row>
    <row r="132" spans="1:47" s="2" customFormat="1" ht="19.5">
      <c r="A132" s="35"/>
      <c r="B132" s="36"/>
      <c r="C132" s="37"/>
      <c r="D132" s="207" t="s">
        <v>417</v>
      </c>
      <c r="E132" s="37"/>
      <c r="F132" s="262" t="s">
        <v>818</v>
      </c>
      <c r="G132" s="37"/>
      <c r="H132" s="37"/>
      <c r="I132" s="263"/>
      <c r="J132" s="37"/>
      <c r="K132" s="37"/>
      <c r="L132" s="40"/>
      <c r="M132" s="264"/>
      <c r="N132" s="265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417</v>
      </c>
      <c r="AU132" s="18" t="s">
        <v>84</v>
      </c>
    </row>
    <row r="133" spans="1:65" s="2" customFormat="1" ht="16.5" customHeight="1">
      <c r="A133" s="35"/>
      <c r="B133" s="36"/>
      <c r="C133" s="192" t="s">
        <v>197</v>
      </c>
      <c r="D133" s="192" t="s">
        <v>150</v>
      </c>
      <c r="E133" s="193" t="s">
        <v>688</v>
      </c>
      <c r="F133" s="194" t="s">
        <v>819</v>
      </c>
      <c r="G133" s="195" t="s">
        <v>812</v>
      </c>
      <c r="H133" s="196">
        <v>4</v>
      </c>
      <c r="I133" s="197"/>
      <c r="J133" s="198">
        <f>ROUND(I133*H133,2)</f>
        <v>0</v>
      </c>
      <c r="K133" s="194" t="s">
        <v>1</v>
      </c>
      <c r="L133" s="40"/>
      <c r="M133" s="199" t="s">
        <v>1</v>
      </c>
      <c r="N133" s="200" t="s">
        <v>41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155</v>
      </c>
      <c r="AT133" s="203" t="s">
        <v>150</v>
      </c>
      <c r="AU133" s="203" t="s">
        <v>84</v>
      </c>
      <c r="AY133" s="18" t="s">
        <v>147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84</v>
      </c>
      <c r="BK133" s="204">
        <f>ROUND(I133*H133,2)</f>
        <v>0</v>
      </c>
      <c r="BL133" s="18" t="s">
        <v>155</v>
      </c>
      <c r="BM133" s="203" t="s">
        <v>820</v>
      </c>
    </row>
    <row r="134" spans="1:65" s="2" customFormat="1" ht="16.5" customHeight="1">
      <c r="A134" s="35"/>
      <c r="B134" s="36"/>
      <c r="C134" s="192" t="s">
        <v>209</v>
      </c>
      <c r="D134" s="192" t="s">
        <v>150</v>
      </c>
      <c r="E134" s="193" t="s">
        <v>693</v>
      </c>
      <c r="F134" s="194" t="s">
        <v>821</v>
      </c>
      <c r="G134" s="195" t="s">
        <v>812</v>
      </c>
      <c r="H134" s="196">
        <v>6</v>
      </c>
      <c r="I134" s="197"/>
      <c r="J134" s="198">
        <f>ROUND(I134*H134,2)</f>
        <v>0</v>
      </c>
      <c r="K134" s="194" t="s">
        <v>1</v>
      </c>
      <c r="L134" s="40"/>
      <c r="M134" s="199" t="s">
        <v>1</v>
      </c>
      <c r="N134" s="200" t="s">
        <v>41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155</v>
      </c>
      <c r="AT134" s="203" t="s">
        <v>150</v>
      </c>
      <c r="AU134" s="203" t="s">
        <v>84</v>
      </c>
      <c r="AY134" s="18" t="s">
        <v>147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84</v>
      </c>
      <c r="BK134" s="204">
        <f>ROUND(I134*H134,2)</f>
        <v>0</v>
      </c>
      <c r="BL134" s="18" t="s">
        <v>155</v>
      </c>
      <c r="BM134" s="203" t="s">
        <v>822</v>
      </c>
    </row>
    <row r="135" spans="2:63" s="12" customFormat="1" ht="25.9" customHeight="1">
      <c r="B135" s="176"/>
      <c r="C135" s="177"/>
      <c r="D135" s="178" t="s">
        <v>75</v>
      </c>
      <c r="E135" s="179" t="s">
        <v>691</v>
      </c>
      <c r="F135" s="179" t="s">
        <v>823</v>
      </c>
      <c r="G135" s="177"/>
      <c r="H135" s="177"/>
      <c r="I135" s="180"/>
      <c r="J135" s="181">
        <f>BK135</f>
        <v>0</v>
      </c>
      <c r="K135" s="177"/>
      <c r="L135" s="182"/>
      <c r="M135" s="183"/>
      <c r="N135" s="184"/>
      <c r="O135" s="184"/>
      <c r="P135" s="185">
        <f>SUM(P136:P142)</f>
        <v>0</v>
      </c>
      <c r="Q135" s="184"/>
      <c r="R135" s="185">
        <f>SUM(R136:R142)</f>
        <v>0</v>
      </c>
      <c r="S135" s="184"/>
      <c r="T135" s="186">
        <f>SUM(T136:T142)</f>
        <v>0</v>
      </c>
      <c r="AR135" s="187" t="s">
        <v>84</v>
      </c>
      <c r="AT135" s="188" t="s">
        <v>75</v>
      </c>
      <c r="AU135" s="188" t="s">
        <v>76</v>
      </c>
      <c r="AY135" s="187" t="s">
        <v>147</v>
      </c>
      <c r="BK135" s="189">
        <f>SUM(BK136:BK142)</f>
        <v>0</v>
      </c>
    </row>
    <row r="136" spans="1:65" s="2" customFormat="1" ht="16.5" customHeight="1">
      <c r="A136" s="35"/>
      <c r="B136" s="36"/>
      <c r="C136" s="192" t="s">
        <v>261</v>
      </c>
      <c r="D136" s="192" t="s">
        <v>150</v>
      </c>
      <c r="E136" s="193" t="s">
        <v>676</v>
      </c>
      <c r="F136" s="194" t="s">
        <v>809</v>
      </c>
      <c r="G136" s="195" t="s">
        <v>674</v>
      </c>
      <c r="H136" s="196">
        <v>1</v>
      </c>
      <c r="I136" s="197"/>
      <c r="J136" s="198">
        <f>ROUND(I136*H136,2)</f>
        <v>0</v>
      </c>
      <c r="K136" s="194" t="s">
        <v>1</v>
      </c>
      <c r="L136" s="40"/>
      <c r="M136" s="199" t="s">
        <v>1</v>
      </c>
      <c r="N136" s="200" t="s">
        <v>41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155</v>
      </c>
      <c r="AT136" s="203" t="s">
        <v>150</v>
      </c>
      <c r="AU136" s="203" t="s">
        <v>84</v>
      </c>
      <c r="AY136" s="18" t="s">
        <v>147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84</v>
      </c>
      <c r="BK136" s="204">
        <f>ROUND(I136*H136,2)</f>
        <v>0</v>
      </c>
      <c r="BL136" s="18" t="s">
        <v>155</v>
      </c>
      <c r="BM136" s="203" t="s">
        <v>824</v>
      </c>
    </row>
    <row r="137" spans="1:65" s="2" customFormat="1" ht="16.5" customHeight="1">
      <c r="A137" s="35"/>
      <c r="B137" s="36"/>
      <c r="C137" s="192" t="s">
        <v>266</v>
      </c>
      <c r="D137" s="192" t="s">
        <v>150</v>
      </c>
      <c r="E137" s="193" t="s">
        <v>679</v>
      </c>
      <c r="F137" s="194" t="s">
        <v>811</v>
      </c>
      <c r="G137" s="195" t="s">
        <v>812</v>
      </c>
      <c r="H137" s="196">
        <v>4</v>
      </c>
      <c r="I137" s="197"/>
      <c r="J137" s="198">
        <f>ROUND(I137*H137,2)</f>
        <v>0</v>
      </c>
      <c r="K137" s="194" t="s">
        <v>1</v>
      </c>
      <c r="L137" s="40"/>
      <c r="M137" s="199" t="s">
        <v>1</v>
      </c>
      <c r="N137" s="200" t="s">
        <v>41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155</v>
      </c>
      <c r="AT137" s="203" t="s">
        <v>150</v>
      </c>
      <c r="AU137" s="203" t="s">
        <v>84</v>
      </c>
      <c r="AY137" s="18" t="s">
        <v>147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84</v>
      </c>
      <c r="BK137" s="204">
        <f>ROUND(I137*H137,2)</f>
        <v>0</v>
      </c>
      <c r="BL137" s="18" t="s">
        <v>155</v>
      </c>
      <c r="BM137" s="203" t="s">
        <v>825</v>
      </c>
    </row>
    <row r="138" spans="1:65" s="2" customFormat="1" ht="21.75" customHeight="1">
      <c r="A138" s="35"/>
      <c r="B138" s="36"/>
      <c r="C138" s="192" t="s">
        <v>148</v>
      </c>
      <c r="D138" s="192" t="s">
        <v>150</v>
      </c>
      <c r="E138" s="193" t="s">
        <v>682</v>
      </c>
      <c r="F138" s="194" t="s">
        <v>814</v>
      </c>
      <c r="G138" s="195" t="s">
        <v>798</v>
      </c>
      <c r="H138" s="196">
        <v>1</v>
      </c>
      <c r="I138" s="197"/>
      <c r="J138" s="198">
        <f>ROUND(I138*H138,2)</f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84</v>
      </c>
      <c r="AY138" s="18" t="s">
        <v>147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84</v>
      </c>
      <c r="BK138" s="204">
        <f>ROUND(I138*H138,2)</f>
        <v>0</v>
      </c>
      <c r="BL138" s="18" t="s">
        <v>155</v>
      </c>
      <c r="BM138" s="203" t="s">
        <v>826</v>
      </c>
    </row>
    <row r="139" spans="1:65" s="2" customFormat="1" ht="16.5" customHeight="1">
      <c r="A139" s="35"/>
      <c r="B139" s="36"/>
      <c r="C139" s="192" t="s">
        <v>273</v>
      </c>
      <c r="D139" s="192" t="s">
        <v>150</v>
      </c>
      <c r="E139" s="193" t="s">
        <v>685</v>
      </c>
      <c r="F139" s="194" t="s">
        <v>816</v>
      </c>
      <c r="G139" s="195" t="s">
        <v>674</v>
      </c>
      <c r="H139" s="196">
        <v>1</v>
      </c>
      <c r="I139" s="197"/>
      <c r="J139" s="198">
        <f>ROUND(I139*H139,2)</f>
        <v>0</v>
      </c>
      <c r="K139" s="194" t="s">
        <v>1</v>
      </c>
      <c r="L139" s="40"/>
      <c r="M139" s="199" t="s">
        <v>1</v>
      </c>
      <c r="N139" s="200" t="s">
        <v>41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155</v>
      </c>
      <c r="AT139" s="203" t="s">
        <v>150</v>
      </c>
      <c r="AU139" s="203" t="s">
        <v>84</v>
      </c>
      <c r="AY139" s="18" t="s">
        <v>147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84</v>
      </c>
      <c r="BK139" s="204">
        <f>ROUND(I139*H139,2)</f>
        <v>0</v>
      </c>
      <c r="BL139" s="18" t="s">
        <v>155</v>
      </c>
      <c r="BM139" s="203" t="s">
        <v>827</v>
      </c>
    </row>
    <row r="140" spans="1:47" s="2" customFormat="1" ht="19.5">
      <c r="A140" s="35"/>
      <c r="B140" s="36"/>
      <c r="C140" s="37"/>
      <c r="D140" s="207" t="s">
        <v>417</v>
      </c>
      <c r="E140" s="37"/>
      <c r="F140" s="262" t="s">
        <v>818</v>
      </c>
      <c r="G140" s="37"/>
      <c r="H140" s="37"/>
      <c r="I140" s="263"/>
      <c r="J140" s="37"/>
      <c r="K140" s="37"/>
      <c r="L140" s="40"/>
      <c r="M140" s="264"/>
      <c r="N140" s="265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417</v>
      </c>
      <c r="AU140" s="18" t="s">
        <v>84</v>
      </c>
    </row>
    <row r="141" spans="1:65" s="2" customFormat="1" ht="16.5" customHeight="1">
      <c r="A141" s="35"/>
      <c r="B141" s="36"/>
      <c r="C141" s="192" t="s">
        <v>278</v>
      </c>
      <c r="D141" s="192" t="s">
        <v>150</v>
      </c>
      <c r="E141" s="193" t="s">
        <v>688</v>
      </c>
      <c r="F141" s="194" t="s">
        <v>819</v>
      </c>
      <c r="G141" s="195" t="s">
        <v>812</v>
      </c>
      <c r="H141" s="196">
        <v>4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41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155</v>
      </c>
      <c r="AT141" s="203" t="s">
        <v>150</v>
      </c>
      <c r="AU141" s="203" t="s">
        <v>84</v>
      </c>
      <c r="AY141" s="18" t="s">
        <v>147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84</v>
      </c>
      <c r="BK141" s="204">
        <f>ROUND(I141*H141,2)</f>
        <v>0</v>
      </c>
      <c r="BL141" s="18" t="s">
        <v>155</v>
      </c>
      <c r="BM141" s="203" t="s">
        <v>828</v>
      </c>
    </row>
    <row r="142" spans="1:65" s="2" customFormat="1" ht="16.5" customHeight="1">
      <c r="A142" s="35"/>
      <c r="B142" s="36"/>
      <c r="C142" s="192" t="s">
        <v>283</v>
      </c>
      <c r="D142" s="192" t="s">
        <v>150</v>
      </c>
      <c r="E142" s="193" t="s">
        <v>693</v>
      </c>
      <c r="F142" s="194" t="s">
        <v>821</v>
      </c>
      <c r="G142" s="195" t="s">
        <v>812</v>
      </c>
      <c r="H142" s="196">
        <v>6</v>
      </c>
      <c r="I142" s="197"/>
      <c r="J142" s="198">
        <f>ROUND(I142*H142,2)</f>
        <v>0</v>
      </c>
      <c r="K142" s="194" t="s">
        <v>1</v>
      </c>
      <c r="L142" s="40"/>
      <c r="M142" s="199" t="s">
        <v>1</v>
      </c>
      <c r="N142" s="200" t="s">
        <v>41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155</v>
      </c>
      <c r="AT142" s="203" t="s">
        <v>150</v>
      </c>
      <c r="AU142" s="203" t="s">
        <v>84</v>
      </c>
      <c r="AY142" s="18" t="s">
        <v>147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84</v>
      </c>
      <c r="BK142" s="204">
        <f>ROUND(I142*H142,2)</f>
        <v>0</v>
      </c>
      <c r="BL142" s="18" t="s">
        <v>155</v>
      </c>
      <c r="BM142" s="203" t="s">
        <v>829</v>
      </c>
    </row>
    <row r="143" spans="2:63" s="12" customFormat="1" ht="25.9" customHeight="1">
      <c r="B143" s="176"/>
      <c r="C143" s="177"/>
      <c r="D143" s="178" t="s">
        <v>75</v>
      </c>
      <c r="E143" s="179" t="s">
        <v>696</v>
      </c>
      <c r="F143" s="179" t="s">
        <v>830</v>
      </c>
      <c r="G143" s="177"/>
      <c r="H143" s="177"/>
      <c r="I143" s="180"/>
      <c r="J143" s="181">
        <f>BK143</f>
        <v>0</v>
      </c>
      <c r="K143" s="177"/>
      <c r="L143" s="182"/>
      <c r="M143" s="183"/>
      <c r="N143" s="184"/>
      <c r="O143" s="184"/>
      <c r="P143" s="185">
        <f>SUM(P144:P150)</f>
        <v>0</v>
      </c>
      <c r="Q143" s="184"/>
      <c r="R143" s="185">
        <f>SUM(R144:R150)</f>
        <v>0</v>
      </c>
      <c r="S143" s="184"/>
      <c r="T143" s="186">
        <f>SUM(T144:T150)</f>
        <v>0</v>
      </c>
      <c r="AR143" s="187" t="s">
        <v>84</v>
      </c>
      <c r="AT143" s="188" t="s">
        <v>75</v>
      </c>
      <c r="AU143" s="188" t="s">
        <v>76</v>
      </c>
      <c r="AY143" s="187" t="s">
        <v>147</v>
      </c>
      <c r="BK143" s="189">
        <f>SUM(BK144:BK150)</f>
        <v>0</v>
      </c>
    </row>
    <row r="144" spans="1:65" s="2" customFormat="1" ht="16.5" customHeight="1">
      <c r="A144" s="35"/>
      <c r="B144" s="36"/>
      <c r="C144" s="192" t="s">
        <v>292</v>
      </c>
      <c r="D144" s="192" t="s">
        <v>150</v>
      </c>
      <c r="E144" s="193" t="s">
        <v>676</v>
      </c>
      <c r="F144" s="194" t="s">
        <v>809</v>
      </c>
      <c r="G144" s="195" t="s">
        <v>674</v>
      </c>
      <c r="H144" s="196">
        <v>1</v>
      </c>
      <c r="I144" s="197"/>
      <c r="J144" s="198">
        <f>ROUND(I144*H144,2)</f>
        <v>0</v>
      </c>
      <c r="K144" s="194" t="s">
        <v>1</v>
      </c>
      <c r="L144" s="40"/>
      <c r="M144" s="199" t="s">
        <v>1</v>
      </c>
      <c r="N144" s="200" t="s">
        <v>41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155</v>
      </c>
      <c r="AT144" s="203" t="s">
        <v>150</v>
      </c>
      <c r="AU144" s="203" t="s">
        <v>84</v>
      </c>
      <c r="AY144" s="18" t="s">
        <v>147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84</v>
      </c>
      <c r="BK144" s="204">
        <f>ROUND(I144*H144,2)</f>
        <v>0</v>
      </c>
      <c r="BL144" s="18" t="s">
        <v>155</v>
      </c>
      <c r="BM144" s="203" t="s">
        <v>831</v>
      </c>
    </row>
    <row r="145" spans="1:65" s="2" customFormat="1" ht="16.5" customHeight="1">
      <c r="A145" s="35"/>
      <c r="B145" s="36"/>
      <c r="C145" s="192" t="s">
        <v>300</v>
      </c>
      <c r="D145" s="192" t="s">
        <v>150</v>
      </c>
      <c r="E145" s="193" t="s">
        <v>679</v>
      </c>
      <c r="F145" s="194" t="s">
        <v>811</v>
      </c>
      <c r="G145" s="195" t="s">
        <v>812</v>
      </c>
      <c r="H145" s="196">
        <v>4</v>
      </c>
      <c r="I145" s="197"/>
      <c r="J145" s="198">
        <f>ROUND(I145*H145,2)</f>
        <v>0</v>
      </c>
      <c r="K145" s="194" t="s">
        <v>1</v>
      </c>
      <c r="L145" s="40"/>
      <c r="M145" s="199" t="s">
        <v>1</v>
      </c>
      <c r="N145" s="200" t="s">
        <v>41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155</v>
      </c>
      <c r="AT145" s="203" t="s">
        <v>150</v>
      </c>
      <c r="AU145" s="203" t="s">
        <v>84</v>
      </c>
      <c r="AY145" s="18" t="s">
        <v>147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84</v>
      </c>
      <c r="BK145" s="204">
        <f>ROUND(I145*H145,2)</f>
        <v>0</v>
      </c>
      <c r="BL145" s="18" t="s">
        <v>155</v>
      </c>
      <c r="BM145" s="203" t="s">
        <v>832</v>
      </c>
    </row>
    <row r="146" spans="1:65" s="2" customFormat="1" ht="21.75" customHeight="1">
      <c r="A146" s="35"/>
      <c r="B146" s="36"/>
      <c r="C146" s="192" t="s">
        <v>8</v>
      </c>
      <c r="D146" s="192" t="s">
        <v>150</v>
      </c>
      <c r="E146" s="193" t="s">
        <v>682</v>
      </c>
      <c r="F146" s="194" t="s">
        <v>814</v>
      </c>
      <c r="G146" s="195" t="s">
        <v>798</v>
      </c>
      <c r="H146" s="196">
        <v>1</v>
      </c>
      <c r="I146" s="197"/>
      <c r="J146" s="198">
        <f>ROUND(I146*H146,2)</f>
        <v>0</v>
      </c>
      <c r="K146" s="194" t="s">
        <v>1</v>
      </c>
      <c r="L146" s="40"/>
      <c r="M146" s="199" t="s">
        <v>1</v>
      </c>
      <c r="N146" s="200" t="s">
        <v>41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155</v>
      </c>
      <c r="AT146" s="203" t="s">
        <v>150</v>
      </c>
      <c r="AU146" s="203" t="s">
        <v>84</v>
      </c>
      <c r="AY146" s="18" t="s">
        <v>147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84</v>
      </c>
      <c r="BK146" s="204">
        <f>ROUND(I146*H146,2)</f>
        <v>0</v>
      </c>
      <c r="BL146" s="18" t="s">
        <v>155</v>
      </c>
      <c r="BM146" s="203" t="s">
        <v>833</v>
      </c>
    </row>
    <row r="147" spans="1:65" s="2" customFormat="1" ht="16.5" customHeight="1">
      <c r="A147" s="35"/>
      <c r="B147" s="36"/>
      <c r="C147" s="192" t="s">
        <v>295</v>
      </c>
      <c r="D147" s="192" t="s">
        <v>150</v>
      </c>
      <c r="E147" s="193" t="s">
        <v>685</v>
      </c>
      <c r="F147" s="194" t="s">
        <v>816</v>
      </c>
      <c r="G147" s="195" t="s">
        <v>674</v>
      </c>
      <c r="H147" s="196">
        <v>1</v>
      </c>
      <c r="I147" s="197"/>
      <c r="J147" s="198">
        <f>ROUND(I147*H147,2)</f>
        <v>0</v>
      </c>
      <c r="K147" s="194" t="s">
        <v>1</v>
      </c>
      <c r="L147" s="40"/>
      <c r="M147" s="199" t="s">
        <v>1</v>
      </c>
      <c r="N147" s="200" t="s">
        <v>41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155</v>
      </c>
      <c r="AT147" s="203" t="s">
        <v>150</v>
      </c>
      <c r="AU147" s="203" t="s">
        <v>84</v>
      </c>
      <c r="AY147" s="18" t="s">
        <v>147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84</v>
      </c>
      <c r="BK147" s="204">
        <f>ROUND(I147*H147,2)</f>
        <v>0</v>
      </c>
      <c r="BL147" s="18" t="s">
        <v>155</v>
      </c>
      <c r="BM147" s="203" t="s">
        <v>834</v>
      </c>
    </row>
    <row r="148" spans="1:47" s="2" customFormat="1" ht="19.5">
      <c r="A148" s="35"/>
      <c r="B148" s="36"/>
      <c r="C148" s="37"/>
      <c r="D148" s="207" t="s">
        <v>417</v>
      </c>
      <c r="E148" s="37"/>
      <c r="F148" s="262" t="s">
        <v>818</v>
      </c>
      <c r="G148" s="37"/>
      <c r="H148" s="37"/>
      <c r="I148" s="263"/>
      <c r="J148" s="37"/>
      <c r="K148" s="37"/>
      <c r="L148" s="40"/>
      <c r="M148" s="264"/>
      <c r="N148" s="265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417</v>
      </c>
      <c r="AU148" s="18" t="s">
        <v>84</v>
      </c>
    </row>
    <row r="149" spans="1:65" s="2" customFormat="1" ht="16.5" customHeight="1">
      <c r="A149" s="35"/>
      <c r="B149" s="36"/>
      <c r="C149" s="192" t="s">
        <v>319</v>
      </c>
      <c r="D149" s="192" t="s">
        <v>150</v>
      </c>
      <c r="E149" s="193" t="s">
        <v>688</v>
      </c>
      <c r="F149" s="194" t="s">
        <v>819</v>
      </c>
      <c r="G149" s="195" t="s">
        <v>812</v>
      </c>
      <c r="H149" s="196">
        <v>4</v>
      </c>
      <c r="I149" s="197"/>
      <c r="J149" s="198">
        <f>ROUND(I149*H149,2)</f>
        <v>0</v>
      </c>
      <c r="K149" s="194" t="s">
        <v>1</v>
      </c>
      <c r="L149" s="40"/>
      <c r="M149" s="199" t="s">
        <v>1</v>
      </c>
      <c r="N149" s="200" t="s">
        <v>41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155</v>
      </c>
      <c r="AT149" s="203" t="s">
        <v>150</v>
      </c>
      <c r="AU149" s="203" t="s">
        <v>84</v>
      </c>
      <c r="AY149" s="18" t="s">
        <v>147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84</v>
      </c>
      <c r="BK149" s="204">
        <f>ROUND(I149*H149,2)</f>
        <v>0</v>
      </c>
      <c r="BL149" s="18" t="s">
        <v>155</v>
      </c>
      <c r="BM149" s="203" t="s">
        <v>835</v>
      </c>
    </row>
    <row r="150" spans="1:65" s="2" customFormat="1" ht="16.5" customHeight="1">
      <c r="A150" s="35"/>
      <c r="B150" s="36"/>
      <c r="C150" s="192" t="s">
        <v>431</v>
      </c>
      <c r="D150" s="192" t="s">
        <v>150</v>
      </c>
      <c r="E150" s="193" t="s">
        <v>693</v>
      </c>
      <c r="F150" s="194" t="s">
        <v>821</v>
      </c>
      <c r="G150" s="195" t="s">
        <v>812</v>
      </c>
      <c r="H150" s="196">
        <v>6</v>
      </c>
      <c r="I150" s="197"/>
      <c r="J150" s="198">
        <f>ROUND(I150*H150,2)</f>
        <v>0</v>
      </c>
      <c r="K150" s="194" t="s">
        <v>1</v>
      </c>
      <c r="L150" s="40"/>
      <c r="M150" s="199" t="s">
        <v>1</v>
      </c>
      <c r="N150" s="200" t="s">
        <v>41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155</v>
      </c>
      <c r="AT150" s="203" t="s">
        <v>150</v>
      </c>
      <c r="AU150" s="203" t="s">
        <v>84</v>
      </c>
      <c r="AY150" s="18" t="s">
        <v>147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84</v>
      </c>
      <c r="BK150" s="204">
        <f>ROUND(I150*H150,2)</f>
        <v>0</v>
      </c>
      <c r="BL150" s="18" t="s">
        <v>155</v>
      </c>
      <c r="BM150" s="203" t="s">
        <v>836</v>
      </c>
    </row>
    <row r="151" spans="2:63" s="12" customFormat="1" ht="25.9" customHeight="1">
      <c r="B151" s="176"/>
      <c r="C151" s="177"/>
      <c r="D151" s="178" t="s">
        <v>75</v>
      </c>
      <c r="E151" s="179" t="s">
        <v>722</v>
      </c>
      <c r="F151" s="179" t="s">
        <v>837</v>
      </c>
      <c r="G151" s="177"/>
      <c r="H151" s="177"/>
      <c r="I151" s="180"/>
      <c r="J151" s="181">
        <f>BK151</f>
        <v>0</v>
      </c>
      <c r="K151" s="177"/>
      <c r="L151" s="182"/>
      <c r="M151" s="183"/>
      <c r="N151" s="184"/>
      <c r="O151" s="184"/>
      <c r="P151" s="185">
        <f>SUM(P152:P169)</f>
        <v>0</v>
      </c>
      <c r="Q151" s="184"/>
      <c r="R151" s="185">
        <f>SUM(R152:R169)</f>
        <v>0</v>
      </c>
      <c r="S151" s="184"/>
      <c r="T151" s="186">
        <f>SUM(T152:T169)</f>
        <v>0</v>
      </c>
      <c r="AR151" s="187" t="s">
        <v>84</v>
      </c>
      <c r="AT151" s="188" t="s">
        <v>75</v>
      </c>
      <c r="AU151" s="188" t="s">
        <v>76</v>
      </c>
      <c r="AY151" s="187" t="s">
        <v>147</v>
      </c>
      <c r="BK151" s="189">
        <f>SUM(BK152:BK169)</f>
        <v>0</v>
      </c>
    </row>
    <row r="152" spans="1:65" s="2" customFormat="1" ht="21.75" customHeight="1">
      <c r="A152" s="35"/>
      <c r="B152" s="36"/>
      <c r="C152" s="192" t="s">
        <v>435</v>
      </c>
      <c r="D152" s="192" t="s">
        <v>150</v>
      </c>
      <c r="E152" s="193" t="s">
        <v>698</v>
      </c>
      <c r="F152" s="194" t="s">
        <v>838</v>
      </c>
      <c r="G152" s="195" t="s">
        <v>674</v>
      </c>
      <c r="H152" s="196">
        <v>1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41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155</v>
      </c>
      <c r="AT152" s="203" t="s">
        <v>150</v>
      </c>
      <c r="AU152" s="203" t="s">
        <v>84</v>
      </c>
      <c r="AY152" s="18" t="s">
        <v>147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84</v>
      </c>
      <c r="BK152" s="204">
        <f>ROUND(I152*H152,2)</f>
        <v>0</v>
      </c>
      <c r="BL152" s="18" t="s">
        <v>155</v>
      </c>
      <c r="BM152" s="203" t="s">
        <v>839</v>
      </c>
    </row>
    <row r="153" spans="1:47" s="2" customFormat="1" ht="19.5">
      <c r="A153" s="35"/>
      <c r="B153" s="36"/>
      <c r="C153" s="37"/>
      <c r="D153" s="207" t="s">
        <v>417</v>
      </c>
      <c r="E153" s="37"/>
      <c r="F153" s="262" t="s">
        <v>840</v>
      </c>
      <c r="G153" s="37"/>
      <c r="H153" s="37"/>
      <c r="I153" s="263"/>
      <c r="J153" s="37"/>
      <c r="K153" s="37"/>
      <c r="L153" s="40"/>
      <c r="M153" s="264"/>
      <c r="N153" s="265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417</v>
      </c>
      <c r="AU153" s="18" t="s">
        <v>84</v>
      </c>
    </row>
    <row r="154" spans="1:65" s="2" customFormat="1" ht="16.5" customHeight="1">
      <c r="A154" s="35"/>
      <c r="B154" s="36"/>
      <c r="C154" s="192" t="s">
        <v>439</v>
      </c>
      <c r="D154" s="192" t="s">
        <v>150</v>
      </c>
      <c r="E154" s="193" t="s">
        <v>701</v>
      </c>
      <c r="F154" s="194" t="s">
        <v>841</v>
      </c>
      <c r="G154" s="195" t="s">
        <v>674</v>
      </c>
      <c r="H154" s="196">
        <v>1</v>
      </c>
      <c r="I154" s="197"/>
      <c r="J154" s="198">
        <f aca="true" t="shared" si="0" ref="J154:J169">ROUND(I154*H154,2)</f>
        <v>0</v>
      </c>
      <c r="K154" s="194" t="s">
        <v>1</v>
      </c>
      <c r="L154" s="40"/>
      <c r="M154" s="199" t="s">
        <v>1</v>
      </c>
      <c r="N154" s="200" t="s">
        <v>41</v>
      </c>
      <c r="O154" s="72"/>
      <c r="P154" s="201">
        <f aca="true" t="shared" si="1" ref="P154:P169">O154*H154</f>
        <v>0</v>
      </c>
      <c r="Q154" s="201">
        <v>0</v>
      </c>
      <c r="R154" s="201">
        <f aca="true" t="shared" si="2" ref="R154:R169">Q154*H154</f>
        <v>0</v>
      </c>
      <c r="S154" s="201">
        <v>0</v>
      </c>
      <c r="T154" s="202">
        <f aca="true" t="shared" si="3" ref="T154:T169"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155</v>
      </c>
      <c r="AT154" s="203" t="s">
        <v>150</v>
      </c>
      <c r="AU154" s="203" t="s">
        <v>84</v>
      </c>
      <c r="AY154" s="18" t="s">
        <v>147</v>
      </c>
      <c r="BE154" s="204">
        <f aca="true" t="shared" si="4" ref="BE154:BE169">IF(N154="základní",J154,0)</f>
        <v>0</v>
      </c>
      <c r="BF154" s="204">
        <f aca="true" t="shared" si="5" ref="BF154:BF169">IF(N154="snížená",J154,0)</f>
        <v>0</v>
      </c>
      <c r="BG154" s="204">
        <f aca="true" t="shared" si="6" ref="BG154:BG169">IF(N154="zákl. přenesená",J154,0)</f>
        <v>0</v>
      </c>
      <c r="BH154" s="204">
        <f aca="true" t="shared" si="7" ref="BH154:BH169">IF(N154="sníž. přenesená",J154,0)</f>
        <v>0</v>
      </c>
      <c r="BI154" s="204">
        <f aca="true" t="shared" si="8" ref="BI154:BI169">IF(N154="nulová",J154,0)</f>
        <v>0</v>
      </c>
      <c r="BJ154" s="18" t="s">
        <v>84</v>
      </c>
      <c r="BK154" s="204">
        <f aca="true" t="shared" si="9" ref="BK154:BK169">ROUND(I154*H154,2)</f>
        <v>0</v>
      </c>
      <c r="BL154" s="18" t="s">
        <v>155</v>
      </c>
      <c r="BM154" s="203" t="s">
        <v>842</v>
      </c>
    </row>
    <row r="155" spans="1:65" s="2" customFormat="1" ht="16.5" customHeight="1">
      <c r="A155" s="35"/>
      <c r="B155" s="36"/>
      <c r="C155" s="192" t="s">
        <v>7</v>
      </c>
      <c r="D155" s="192" t="s">
        <v>150</v>
      </c>
      <c r="E155" s="193" t="s">
        <v>704</v>
      </c>
      <c r="F155" s="194" t="s">
        <v>843</v>
      </c>
      <c r="G155" s="195" t="s">
        <v>674</v>
      </c>
      <c r="H155" s="196">
        <v>1</v>
      </c>
      <c r="I155" s="197"/>
      <c r="J155" s="198">
        <f t="shared" si="0"/>
        <v>0</v>
      </c>
      <c r="K155" s="194" t="s">
        <v>1</v>
      </c>
      <c r="L155" s="40"/>
      <c r="M155" s="199" t="s">
        <v>1</v>
      </c>
      <c r="N155" s="200" t="s">
        <v>41</v>
      </c>
      <c r="O155" s="72"/>
      <c r="P155" s="201">
        <f t="shared" si="1"/>
        <v>0</v>
      </c>
      <c r="Q155" s="201">
        <v>0</v>
      </c>
      <c r="R155" s="201">
        <f t="shared" si="2"/>
        <v>0</v>
      </c>
      <c r="S155" s="201">
        <v>0</v>
      </c>
      <c r="T155" s="202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155</v>
      </c>
      <c r="AT155" s="203" t="s">
        <v>150</v>
      </c>
      <c r="AU155" s="203" t="s">
        <v>84</v>
      </c>
      <c r="AY155" s="18" t="s">
        <v>147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8" t="s">
        <v>84</v>
      </c>
      <c r="BK155" s="204">
        <f t="shared" si="9"/>
        <v>0</v>
      </c>
      <c r="BL155" s="18" t="s">
        <v>155</v>
      </c>
      <c r="BM155" s="203" t="s">
        <v>844</v>
      </c>
    </row>
    <row r="156" spans="1:65" s="2" customFormat="1" ht="16.5" customHeight="1">
      <c r="A156" s="35"/>
      <c r="B156" s="36"/>
      <c r="C156" s="192" t="s">
        <v>449</v>
      </c>
      <c r="D156" s="192" t="s">
        <v>150</v>
      </c>
      <c r="E156" s="193" t="s">
        <v>707</v>
      </c>
      <c r="F156" s="194" t="s">
        <v>845</v>
      </c>
      <c r="G156" s="195" t="s">
        <v>674</v>
      </c>
      <c r="H156" s="196">
        <v>1</v>
      </c>
      <c r="I156" s="197"/>
      <c r="J156" s="198">
        <f t="shared" si="0"/>
        <v>0</v>
      </c>
      <c r="K156" s="194" t="s">
        <v>1</v>
      </c>
      <c r="L156" s="40"/>
      <c r="M156" s="199" t="s">
        <v>1</v>
      </c>
      <c r="N156" s="200" t="s">
        <v>41</v>
      </c>
      <c r="O156" s="72"/>
      <c r="P156" s="201">
        <f t="shared" si="1"/>
        <v>0</v>
      </c>
      <c r="Q156" s="201">
        <v>0</v>
      </c>
      <c r="R156" s="201">
        <f t="shared" si="2"/>
        <v>0</v>
      </c>
      <c r="S156" s="201">
        <v>0</v>
      </c>
      <c r="T156" s="202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155</v>
      </c>
      <c r="AT156" s="203" t="s">
        <v>150</v>
      </c>
      <c r="AU156" s="203" t="s">
        <v>84</v>
      </c>
      <c r="AY156" s="18" t="s">
        <v>147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8" t="s">
        <v>84</v>
      </c>
      <c r="BK156" s="204">
        <f t="shared" si="9"/>
        <v>0</v>
      </c>
      <c r="BL156" s="18" t="s">
        <v>155</v>
      </c>
      <c r="BM156" s="203" t="s">
        <v>846</v>
      </c>
    </row>
    <row r="157" spans="1:65" s="2" customFormat="1" ht="16.5" customHeight="1">
      <c r="A157" s="35"/>
      <c r="B157" s="36"/>
      <c r="C157" s="192" t="s">
        <v>454</v>
      </c>
      <c r="D157" s="192" t="s">
        <v>150</v>
      </c>
      <c r="E157" s="193" t="s">
        <v>710</v>
      </c>
      <c r="F157" s="194" t="s">
        <v>847</v>
      </c>
      <c r="G157" s="195" t="s">
        <v>674</v>
      </c>
      <c r="H157" s="196">
        <v>2</v>
      </c>
      <c r="I157" s="197"/>
      <c r="J157" s="198">
        <f t="shared" si="0"/>
        <v>0</v>
      </c>
      <c r="K157" s="194" t="s">
        <v>1</v>
      </c>
      <c r="L157" s="40"/>
      <c r="M157" s="199" t="s">
        <v>1</v>
      </c>
      <c r="N157" s="200" t="s">
        <v>41</v>
      </c>
      <c r="O157" s="72"/>
      <c r="P157" s="201">
        <f t="shared" si="1"/>
        <v>0</v>
      </c>
      <c r="Q157" s="201">
        <v>0</v>
      </c>
      <c r="R157" s="201">
        <f t="shared" si="2"/>
        <v>0</v>
      </c>
      <c r="S157" s="201">
        <v>0</v>
      </c>
      <c r="T157" s="202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155</v>
      </c>
      <c r="AT157" s="203" t="s">
        <v>150</v>
      </c>
      <c r="AU157" s="203" t="s">
        <v>84</v>
      </c>
      <c r="AY157" s="18" t="s">
        <v>147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8" t="s">
        <v>84</v>
      </c>
      <c r="BK157" s="204">
        <f t="shared" si="9"/>
        <v>0</v>
      </c>
      <c r="BL157" s="18" t="s">
        <v>155</v>
      </c>
      <c r="BM157" s="203" t="s">
        <v>848</v>
      </c>
    </row>
    <row r="158" spans="1:65" s="2" customFormat="1" ht="16.5" customHeight="1">
      <c r="A158" s="35"/>
      <c r="B158" s="36"/>
      <c r="C158" s="192" t="s">
        <v>460</v>
      </c>
      <c r="D158" s="192" t="s">
        <v>150</v>
      </c>
      <c r="E158" s="193" t="s">
        <v>713</v>
      </c>
      <c r="F158" s="194" t="s">
        <v>849</v>
      </c>
      <c r="G158" s="195" t="s">
        <v>674</v>
      </c>
      <c r="H158" s="196">
        <v>19</v>
      </c>
      <c r="I158" s="197"/>
      <c r="J158" s="198">
        <f t="shared" si="0"/>
        <v>0</v>
      </c>
      <c r="K158" s="194" t="s">
        <v>1</v>
      </c>
      <c r="L158" s="40"/>
      <c r="M158" s="199" t="s">
        <v>1</v>
      </c>
      <c r="N158" s="200" t="s">
        <v>41</v>
      </c>
      <c r="O158" s="72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155</v>
      </c>
      <c r="AT158" s="203" t="s">
        <v>150</v>
      </c>
      <c r="AU158" s="203" t="s">
        <v>84</v>
      </c>
      <c r="AY158" s="18" t="s">
        <v>147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8" t="s">
        <v>84</v>
      </c>
      <c r="BK158" s="204">
        <f t="shared" si="9"/>
        <v>0</v>
      </c>
      <c r="BL158" s="18" t="s">
        <v>155</v>
      </c>
      <c r="BM158" s="203" t="s">
        <v>850</v>
      </c>
    </row>
    <row r="159" spans="1:65" s="2" customFormat="1" ht="16.5" customHeight="1">
      <c r="A159" s="35"/>
      <c r="B159" s="36"/>
      <c r="C159" s="192" t="s">
        <v>377</v>
      </c>
      <c r="D159" s="192" t="s">
        <v>150</v>
      </c>
      <c r="E159" s="193" t="s">
        <v>716</v>
      </c>
      <c r="F159" s="194" t="s">
        <v>851</v>
      </c>
      <c r="G159" s="195" t="s">
        <v>674</v>
      </c>
      <c r="H159" s="196">
        <v>1</v>
      </c>
      <c r="I159" s="197"/>
      <c r="J159" s="198">
        <f t="shared" si="0"/>
        <v>0</v>
      </c>
      <c r="K159" s="194" t="s">
        <v>1</v>
      </c>
      <c r="L159" s="40"/>
      <c r="M159" s="199" t="s">
        <v>1</v>
      </c>
      <c r="N159" s="200" t="s">
        <v>41</v>
      </c>
      <c r="O159" s="72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155</v>
      </c>
      <c r="AT159" s="203" t="s">
        <v>150</v>
      </c>
      <c r="AU159" s="203" t="s">
        <v>84</v>
      </c>
      <c r="AY159" s="18" t="s">
        <v>147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8" t="s">
        <v>84</v>
      </c>
      <c r="BK159" s="204">
        <f t="shared" si="9"/>
        <v>0</v>
      </c>
      <c r="BL159" s="18" t="s">
        <v>155</v>
      </c>
      <c r="BM159" s="203" t="s">
        <v>852</v>
      </c>
    </row>
    <row r="160" spans="1:65" s="2" customFormat="1" ht="16.5" customHeight="1">
      <c r="A160" s="35"/>
      <c r="B160" s="36"/>
      <c r="C160" s="192" t="s">
        <v>472</v>
      </c>
      <c r="D160" s="192" t="s">
        <v>150</v>
      </c>
      <c r="E160" s="193" t="s">
        <v>719</v>
      </c>
      <c r="F160" s="194" t="s">
        <v>853</v>
      </c>
      <c r="G160" s="195" t="s">
        <v>674</v>
      </c>
      <c r="H160" s="196">
        <v>1</v>
      </c>
      <c r="I160" s="197"/>
      <c r="J160" s="198">
        <f t="shared" si="0"/>
        <v>0</v>
      </c>
      <c r="K160" s="194" t="s">
        <v>1</v>
      </c>
      <c r="L160" s="40"/>
      <c r="M160" s="199" t="s">
        <v>1</v>
      </c>
      <c r="N160" s="200" t="s">
        <v>41</v>
      </c>
      <c r="O160" s="72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155</v>
      </c>
      <c r="AT160" s="203" t="s">
        <v>150</v>
      </c>
      <c r="AU160" s="203" t="s">
        <v>84</v>
      </c>
      <c r="AY160" s="18" t="s">
        <v>147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8" t="s">
        <v>84</v>
      </c>
      <c r="BK160" s="204">
        <f t="shared" si="9"/>
        <v>0</v>
      </c>
      <c r="BL160" s="18" t="s">
        <v>155</v>
      </c>
      <c r="BM160" s="203" t="s">
        <v>854</v>
      </c>
    </row>
    <row r="161" spans="1:65" s="2" customFormat="1" ht="16.5" customHeight="1">
      <c r="A161" s="35"/>
      <c r="B161" s="36"/>
      <c r="C161" s="192" t="s">
        <v>477</v>
      </c>
      <c r="D161" s="192" t="s">
        <v>150</v>
      </c>
      <c r="E161" s="193" t="s">
        <v>724</v>
      </c>
      <c r="F161" s="194" t="s">
        <v>855</v>
      </c>
      <c r="G161" s="195" t="s">
        <v>674</v>
      </c>
      <c r="H161" s="196">
        <v>1</v>
      </c>
      <c r="I161" s="197"/>
      <c r="J161" s="198">
        <f t="shared" si="0"/>
        <v>0</v>
      </c>
      <c r="K161" s="194" t="s">
        <v>1</v>
      </c>
      <c r="L161" s="40"/>
      <c r="M161" s="199" t="s">
        <v>1</v>
      </c>
      <c r="N161" s="200" t="s">
        <v>41</v>
      </c>
      <c r="O161" s="72"/>
      <c r="P161" s="201">
        <f t="shared" si="1"/>
        <v>0</v>
      </c>
      <c r="Q161" s="201">
        <v>0</v>
      </c>
      <c r="R161" s="201">
        <f t="shared" si="2"/>
        <v>0</v>
      </c>
      <c r="S161" s="201">
        <v>0</v>
      </c>
      <c r="T161" s="202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155</v>
      </c>
      <c r="AT161" s="203" t="s">
        <v>150</v>
      </c>
      <c r="AU161" s="203" t="s">
        <v>84</v>
      </c>
      <c r="AY161" s="18" t="s">
        <v>147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8" t="s">
        <v>84</v>
      </c>
      <c r="BK161" s="204">
        <f t="shared" si="9"/>
        <v>0</v>
      </c>
      <c r="BL161" s="18" t="s">
        <v>155</v>
      </c>
      <c r="BM161" s="203" t="s">
        <v>856</v>
      </c>
    </row>
    <row r="162" spans="1:65" s="2" customFormat="1" ht="16.5" customHeight="1">
      <c r="A162" s="35"/>
      <c r="B162" s="36"/>
      <c r="C162" s="192" t="s">
        <v>481</v>
      </c>
      <c r="D162" s="192" t="s">
        <v>150</v>
      </c>
      <c r="E162" s="193" t="s">
        <v>727</v>
      </c>
      <c r="F162" s="194" t="s">
        <v>857</v>
      </c>
      <c r="G162" s="195" t="s">
        <v>674</v>
      </c>
      <c r="H162" s="196">
        <v>1</v>
      </c>
      <c r="I162" s="197"/>
      <c r="J162" s="198">
        <f t="shared" si="0"/>
        <v>0</v>
      </c>
      <c r="K162" s="194" t="s">
        <v>1</v>
      </c>
      <c r="L162" s="40"/>
      <c r="M162" s="199" t="s">
        <v>1</v>
      </c>
      <c r="N162" s="200" t="s">
        <v>41</v>
      </c>
      <c r="O162" s="72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155</v>
      </c>
      <c r="AT162" s="203" t="s">
        <v>150</v>
      </c>
      <c r="AU162" s="203" t="s">
        <v>84</v>
      </c>
      <c r="AY162" s="18" t="s">
        <v>147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8" t="s">
        <v>84</v>
      </c>
      <c r="BK162" s="204">
        <f t="shared" si="9"/>
        <v>0</v>
      </c>
      <c r="BL162" s="18" t="s">
        <v>155</v>
      </c>
      <c r="BM162" s="203" t="s">
        <v>858</v>
      </c>
    </row>
    <row r="163" spans="1:65" s="2" customFormat="1" ht="24.2" customHeight="1">
      <c r="A163" s="35"/>
      <c r="B163" s="36"/>
      <c r="C163" s="192" t="s">
        <v>486</v>
      </c>
      <c r="D163" s="192" t="s">
        <v>150</v>
      </c>
      <c r="E163" s="193" t="s">
        <v>730</v>
      </c>
      <c r="F163" s="194" t="s">
        <v>859</v>
      </c>
      <c r="G163" s="195" t="s">
        <v>674</v>
      </c>
      <c r="H163" s="196">
        <v>3</v>
      </c>
      <c r="I163" s="197"/>
      <c r="J163" s="198">
        <f t="shared" si="0"/>
        <v>0</v>
      </c>
      <c r="K163" s="194" t="s">
        <v>1</v>
      </c>
      <c r="L163" s="40"/>
      <c r="M163" s="199" t="s">
        <v>1</v>
      </c>
      <c r="N163" s="200" t="s">
        <v>41</v>
      </c>
      <c r="O163" s="72"/>
      <c r="P163" s="201">
        <f t="shared" si="1"/>
        <v>0</v>
      </c>
      <c r="Q163" s="201">
        <v>0</v>
      </c>
      <c r="R163" s="201">
        <f t="shared" si="2"/>
        <v>0</v>
      </c>
      <c r="S163" s="201">
        <v>0</v>
      </c>
      <c r="T163" s="202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155</v>
      </c>
      <c r="AT163" s="203" t="s">
        <v>150</v>
      </c>
      <c r="AU163" s="203" t="s">
        <v>84</v>
      </c>
      <c r="AY163" s="18" t="s">
        <v>147</v>
      </c>
      <c r="BE163" s="204">
        <f t="shared" si="4"/>
        <v>0</v>
      </c>
      <c r="BF163" s="204">
        <f t="shared" si="5"/>
        <v>0</v>
      </c>
      <c r="BG163" s="204">
        <f t="shared" si="6"/>
        <v>0</v>
      </c>
      <c r="BH163" s="204">
        <f t="shared" si="7"/>
        <v>0</v>
      </c>
      <c r="BI163" s="204">
        <f t="shared" si="8"/>
        <v>0</v>
      </c>
      <c r="BJ163" s="18" t="s">
        <v>84</v>
      </c>
      <c r="BK163" s="204">
        <f t="shared" si="9"/>
        <v>0</v>
      </c>
      <c r="BL163" s="18" t="s">
        <v>155</v>
      </c>
      <c r="BM163" s="203" t="s">
        <v>860</v>
      </c>
    </row>
    <row r="164" spans="1:65" s="2" customFormat="1" ht="16.5" customHeight="1">
      <c r="A164" s="35"/>
      <c r="B164" s="36"/>
      <c r="C164" s="192" t="s">
        <v>490</v>
      </c>
      <c r="D164" s="192" t="s">
        <v>150</v>
      </c>
      <c r="E164" s="193" t="s">
        <v>735</v>
      </c>
      <c r="F164" s="194" t="s">
        <v>861</v>
      </c>
      <c r="G164" s="195" t="s">
        <v>674</v>
      </c>
      <c r="H164" s="196">
        <v>1</v>
      </c>
      <c r="I164" s="197"/>
      <c r="J164" s="198">
        <f t="shared" si="0"/>
        <v>0</v>
      </c>
      <c r="K164" s="194" t="s">
        <v>1</v>
      </c>
      <c r="L164" s="40"/>
      <c r="M164" s="199" t="s">
        <v>1</v>
      </c>
      <c r="N164" s="200" t="s">
        <v>41</v>
      </c>
      <c r="O164" s="72"/>
      <c r="P164" s="201">
        <f t="shared" si="1"/>
        <v>0</v>
      </c>
      <c r="Q164" s="201">
        <v>0</v>
      </c>
      <c r="R164" s="201">
        <f t="shared" si="2"/>
        <v>0</v>
      </c>
      <c r="S164" s="201">
        <v>0</v>
      </c>
      <c r="T164" s="202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155</v>
      </c>
      <c r="AT164" s="203" t="s">
        <v>150</v>
      </c>
      <c r="AU164" s="203" t="s">
        <v>84</v>
      </c>
      <c r="AY164" s="18" t="s">
        <v>147</v>
      </c>
      <c r="BE164" s="204">
        <f t="shared" si="4"/>
        <v>0</v>
      </c>
      <c r="BF164" s="204">
        <f t="shared" si="5"/>
        <v>0</v>
      </c>
      <c r="BG164" s="204">
        <f t="shared" si="6"/>
        <v>0</v>
      </c>
      <c r="BH164" s="204">
        <f t="shared" si="7"/>
        <v>0</v>
      </c>
      <c r="BI164" s="204">
        <f t="shared" si="8"/>
        <v>0</v>
      </c>
      <c r="BJ164" s="18" t="s">
        <v>84</v>
      </c>
      <c r="BK164" s="204">
        <f t="shared" si="9"/>
        <v>0</v>
      </c>
      <c r="BL164" s="18" t="s">
        <v>155</v>
      </c>
      <c r="BM164" s="203" t="s">
        <v>862</v>
      </c>
    </row>
    <row r="165" spans="1:65" s="2" customFormat="1" ht="16.5" customHeight="1">
      <c r="A165" s="35"/>
      <c r="B165" s="36"/>
      <c r="C165" s="192" t="s">
        <v>496</v>
      </c>
      <c r="D165" s="192" t="s">
        <v>150</v>
      </c>
      <c r="E165" s="193" t="s">
        <v>738</v>
      </c>
      <c r="F165" s="194" t="s">
        <v>863</v>
      </c>
      <c r="G165" s="195" t="s">
        <v>674</v>
      </c>
      <c r="H165" s="196">
        <v>1</v>
      </c>
      <c r="I165" s="197"/>
      <c r="J165" s="198">
        <f t="shared" si="0"/>
        <v>0</v>
      </c>
      <c r="K165" s="194" t="s">
        <v>1</v>
      </c>
      <c r="L165" s="40"/>
      <c r="M165" s="199" t="s">
        <v>1</v>
      </c>
      <c r="N165" s="200" t="s">
        <v>41</v>
      </c>
      <c r="O165" s="72"/>
      <c r="P165" s="201">
        <f t="shared" si="1"/>
        <v>0</v>
      </c>
      <c r="Q165" s="201">
        <v>0</v>
      </c>
      <c r="R165" s="201">
        <f t="shared" si="2"/>
        <v>0</v>
      </c>
      <c r="S165" s="201">
        <v>0</v>
      </c>
      <c r="T165" s="202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155</v>
      </c>
      <c r="AT165" s="203" t="s">
        <v>150</v>
      </c>
      <c r="AU165" s="203" t="s">
        <v>84</v>
      </c>
      <c r="AY165" s="18" t="s">
        <v>147</v>
      </c>
      <c r="BE165" s="204">
        <f t="shared" si="4"/>
        <v>0</v>
      </c>
      <c r="BF165" s="204">
        <f t="shared" si="5"/>
        <v>0</v>
      </c>
      <c r="BG165" s="204">
        <f t="shared" si="6"/>
        <v>0</v>
      </c>
      <c r="BH165" s="204">
        <f t="shared" si="7"/>
        <v>0</v>
      </c>
      <c r="BI165" s="204">
        <f t="shared" si="8"/>
        <v>0</v>
      </c>
      <c r="BJ165" s="18" t="s">
        <v>84</v>
      </c>
      <c r="BK165" s="204">
        <f t="shared" si="9"/>
        <v>0</v>
      </c>
      <c r="BL165" s="18" t="s">
        <v>155</v>
      </c>
      <c r="BM165" s="203" t="s">
        <v>864</v>
      </c>
    </row>
    <row r="166" spans="1:65" s="2" customFormat="1" ht="16.5" customHeight="1">
      <c r="A166" s="35"/>
      <c r="B166" s="36"/>
      <c r="C166" s="192" t="s">
        <v>442</v>
      </c>
      <c r="D166" s="192" t="s">
        <v>150</v>
      </c>
      <c r="E166" s="193" t="s">
        <v>741</v>
      </c>
      <c r="F166" s="194" t="s">
        <v>865</v>
      </c>
      <c r="G166" s="195" t="s">
        <v>866</v>
      </c>
      <c r="H166" s="274"/>
      <c r="I166" s="197"/>
      <c r="J166" s="198">
        <f t="shared" si="0"/>
        <v>0</v>
      </c>
      <c r="K166" s="194" t="s">
        <v>1</v>
      </c>
      <c r="L166" s="40"/>
      <c r="M166" s="199" t="s">
        <v>1</v>
      </c>
      <c r="N166" s="200" t="s">
        <v>41</v>
      </c>
      <c r="O166" s="72"/>
      <c r="P166" s="201">
        <f t="shared" si="1"/>
        <v>0</v>
      </c>
      <c r="Q166" s="201">
        <v>0</v>
      </c>
      <c r="R166" s="201">
        <f t="shared" si="2"/>
        <v>0</v>
      </c>
      <c r="S166" s="201">
        <v>0</v>
      </c>
      <c r="T166" s="202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155</v>
      </c>
      <c r="AT166" s="203" t="s">
        <v>150</v>
      </c>
      <c r="AU166" s="203" t="s">
        <v>84</v>
      </c>
      <c r="AY166" s="18" t="s">
        <v>147</v>
      </c>
      <c r="BE166" s="204">
        <f t="shared" si="4"/>
        <v>0</v>
      </c>
      <c r="BF166" s="204">
        <f t="shared" si="5"/>
        <v>0</v>
      </c>
      <c r="BG166" s="204">
        <f t="shared" si="6"/>
        <v>0</v>
      </c>
      <c r="BH166" s="204">
        <f t="shared" si="7"/>
        <v>0</v>
      </c>
      <c r="BI166" s="204">
        <f t="shared" si="8"/>
        <v>0</v>
      </c>
      <c r="BJ166" s="18" t="s">
        <v>84</v>
      </c>
      <c r="BK166" s="204">
        <f t="shared" si="9"/>
        <v>0</v>
      </c>
      <c r="BL166" s="18" t="s">
        <v>155</v>
      </c>
      <c r="BM166" s="203" t="s">
        <v>867</v>
      </c>
    </row>
    <row r="167" spans="1:65" s="2" customFormat="1" ht="16.5" customHeight="1">
      <c r="A167" s="35"/>
      <c r="B167" s="36"/>
      <c r="C167" s="192" t="s">
        <v>505</v>
      </c>
      <c r="D167" s="192" t="s">
        <v>150</v>
      </c>
      <c r="E167" s="193" t="s">
        <v>744</v>
      </c>
      <c r="F167" s="194" t="s">
        <v>868</v>
      </c>
      <c r="G167" s="195" t="s">
        <v>674</v>
      </c>
      <c r="H167" s="196">
        <v>4</v>
      </c>
      <c r="I167" s="197"/>
      <c r="J167" s="198">
        <f t="shared" si="0"/>
        <v>0</v>
      </c>
      <c r="K167" s="194" t="s">
        <v>1</v>
      </c>
      <c r="L167" s="40"/>
      <c r="M167" s="199" t="s">
        <v>1</v>
      </c>
      <c r="N167" s="200" t="s">
        <v>41</v>
      </c>
      <c r="O167" s="72"/>
      <c r="P167" s="201">
        <f t="shared" si="1"/>
        <v>0</v>
      </c>
      <c r="Q167" s="201">
        <v>0</v>
      </c>
      <c r="R167" s="201">
        <f t="shared" si="2"/>
        <v>0</v>
      </c>
      <c r="S167" s="201">
        <v>0</v>
      </c>
      <c r="T167" s="202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155</v>
      </c>
      <c r="AT167" s="203" t="s">
        <v>150</v>
      </c>
      <c r="AU167" s="203" t="s">
        <v>84</v>
      </c>
      <c r="AY167" s="18" t="s">
        <v>147</v>
      </c>
      <c r="BE167" s="204">
        <f t="shared" si="4"/>
        <v>0</v>
      </c>
      <c r="BF167" s="204">
        <f t="shared" si="5"/>
        <v>0</v>
      </c>
      <c r="BG167" s="204">
        <f t="shared" si="6"/>
        <v>0</v>
      </c>
      <c r="BH167" s="204">
        <f t="shared" si="7"/>
        <v>0</v>
      </c>
      <c r="BI167" s="204">
        <f t="shared" si="8"/>
        <v>0</v>
      </c>
      <c r="BJ167" s="18" t="s">
        <v>84</v>
      </c>
      <c r="BK167" s="204">
        <f t="shared" si="9"/>
        <v>0</v>
      </c>
      <c r="BL167" s="18" t="s">
        <v>155</v>
      </c>
      <c r="BM167" s="203" t="s">
        <v>869</v>
      </c>
    </row>
    <row r="168" spans="1:65" s="2" customFormat="1" ht="16.5" customHeight="1">
      <c r="A168" s="35"/>
      <c r="B168" s="36"/>
      <c r="C168" s="192" t="s">
        <v>512</v>
      </c>
      <c r="D168" s="192" t="s">
        <v>150</v>
      </c>
      <c r="E168" s="193" t="s">
        <v>747</v>
      </c>
      <c r="F168" s="194" t="s">
        <v>870</v>
      </c>
      <c r="G168" s="195" t="s">
        <v>760</v>
      </c>
      <c r="H168" s="196">
        <v>1</v>
      </c>
      <c r="I168" s="197"/>
      <c r="J168" s="198">
        <f t="shared" si="0"/>
        <v>0</v>
      </c>
      <c r="K168" s="194" t="s">
        <v>1</v>
      </c>
      <c r="L168" s="40"/>
      <c r="M168" s="199" t="s">
        <v>1</v>
      </c>
      <c r="N168" s="200" t="s">
        <v>41</v>
      </c>
      <c r="O168" s="72"/>
      <c r="P168" s="201">
        <f t="shared" si="1"/>
        <v>0</v>
      </c>
      <c r="Q168" s="201">
        <v>0</v>
      </c>
      <c r="R168" s="201">
        <f t="shared" si="2"/>
        <v>0</v>
      </c>
      <c r="S168" s="201">
        <v>0</v>
      </c>
      <c r="T168" s="202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155</v>
      </c>
      <c r="AT168" s="203" t="s">
        <v>150</v>
      </c>
      <c r="AU168" s="203" t="s">
        <v>84</v>
      </c>
      <c r="AY168" s="18" t="s">
        <v>147</v>
      </c>
      <c r="BE168" s="204">
        <f t="shared" si="4"/>
        <v>0</v>
      </c>
      <c r="BF168" s="204">
        <f t="shared" si="5"/>
        <v>0</v>
      </c>
      <c r="BG168" s="204">
        <f t="shared" si="6"/>
        <v>0</v>
      </c>
      <c r="BH168" s="204">
        <f t="shared" si="7"/>
        <v>0</v>
      </c>
      <c r="BI168" s="204">
        <f t="shared" si="8"/>
        <v>0</v>
      </c>
      <c r="BJ168" s="18" t="s">
        <v>84</v>
      </c>
      <c r="BK168" s="204">
        <f t="shared" si="9"/>
        <v>0</v>
      </c>
      <c r="BL168" s="18" t="s">
        <v>155</v>
      </c>
      <c r="BM168" s="203" t="s">
        <v>871</v>
      </c>
    </row>
    <row r="169" spans="1:65" s="2" customFormat="1" ht="16.5" customHeight="1">
      <c r="A169" s="35"/>
      <c r="B169" s="36"/>
      <c r="C169" s="192" t="s">
        <v>517</v>
      </c>
      <c r="D169" s="192" t="s">
        <v>150</v>
      </c>
      <c r="E169" s="193" t="s">
        <v>750</v>
      </c>
      <c r="F169" s="194" t="s">
        <v>821</v>
      </c>
      <c r="G169" s="195" t="s">
        <v>812</v>
      </c>
      <c r="H169" s="196">
        <v>8</v>
      </c>
      <c r="I169" s="197"/>
      <c r="J169" s="198">
        <f t="shared" si="0"/>
        <v>0</v>
      </c>
      <c r="K169" s="194" t="s">
        <v>1</v>
      </c>
      <c r="L169" s="40"/>
      <c r="M169" s="199" t="s">
        <v>1</v>
      </c>
      <c r="N169" s="200" t="s">
        <v>41</v>
      </c>
      <c r="O169" s="72"/>
      <c r="P169" s="201">
        <f t="shared" si="1"/>
        <v>0</v>
      </c>
      <c r="Q169" s="201">
        <v>0</v>
      </c>
      <c r="R169" s="201">
        <f t="shared" si="2"/>
        <v>0</v>
      </c>
      <c r="S169" s="201">
        <v>0</v>
      </c>
      <c r="T169" s="202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155</v>
      </c>
      <c r="AT169" s="203" t="s">
        <v>150</v>
      </c>
      <c r="AU169" s="203" t="s">
        <v>84</v>
      </c>
      <c r="AY169" s="18" t="s">
        <v>147</v>
      </c>
      <c r="BE169" s="204">
        <f t="shared" si="4"/>
        <v>0</v>
      </c>
      <c r="BF169" s="204">
        <f t="shared" si="5"/>
        <v>0</v>
      </c>
      <c r="BG169" s="204">
        <f t="shared" si="6"/>
        <v>0</v>
      </c>
      <c r="BH169" s="204">
        <f t="shared" si="7"/>
        <v>0</v>
      </c>
      <c r="BI169" s="204">
        <f t="shared" si="8"/>
        <v>0</v>
      </c>
      <c r="BJ169" s="18" t="s">
        <v>84</v>
      </c>
      <c r="BK169" s="204">
        <f t="shared" si="9"/>
        <v>0</v>
      </c>
      <c r="BL169" s="18" t="s">
        <v>155</v>
      </c>
      <c r="BM169" s="203" t="s">
        <v>872</v>
      </c>
    </row>
    <row r="170" spans="2:63" s="12" customFormat="1" ht="25.9" customHeight="1">
      <c r="B170" s="176"/>
      <c r="C170" s="177"/>
      <c r="D170" s="178" t="s">
        <v>75</v>
      </c>
      <c r="E170" s="179" t="s">
        <v>756</v>
      </c>
      <c r="F170" s="179" t="s">
        <v>873</v>
      </c>
      <c r="G170" s="177"/>
      <c r="H170" s="177"/>
      <c r="I170" s="180"/>
      <c r="J170" s="181">
        <f>BK170</f>
        <v>0</v>
      </c>
      <c r="K170" s="177"/>
      <c r="L170" s="182"/>
      <c r="M170" s="183"/>
      <c r="N170" s="184"/>
      <c r="O170" s="184"/>
      <c r="P170" s="185">
        <f>SUM(P171:P188)</f>
        <v>0</v>
      </c>
      <c r="Q170" s="184"/>
      <c r="R170" s="185">
        <f>SUM(R171:R188)</f>
        <v>0</v>
      </c>
      <c r="S170" s="184"/>
      <c r="T170" s="186">
        <f>SUM(T171:T188)</f>
        <v>0</v>
      </c>
      <c r="AR170" s="187" t="s">
        <v>84</v>
      </c>
      <c r="AT170" s="188" t="s">
        <v>75</v>
      </c>
      <c r="AU170" s="188" t="s">
        <v>76</v>
      </c>
      <c r="AY170" s="187" t="s">
        <v>147</v>
      </c>
      <c r="BK170" s="189">
        <f>SUM(BK171:BK188)</f>
        <v>0</v>
      </c>
    </row>
    <row r="171" spans="1:65" s="2" customFormat="1" ht="21.75" customHeight="1">
      <c r="A171" s="35"/>
      <c r="B171" s="36"/>
      <c r="C171" s="192" t="s">
        <v>523</v>
      </c>
      <c r="D171" s="192" t="s">
        <v>150</v>
      </c>
      <c r="E171" s="193" t="s">
        <v>698</v>
      </c>
      <c r="F171" s="194" t="s">
        <v>838</v>
      </c>
      <c r="G171" s="195" t="s">
        <v>674</v>
      </c>
      <c r="H171" s="196">
        <v>1</v>
      </c>
      <c r="I171" s="197"/>
      <c r="J171" s="198">
        <f>ROUND(I171*H171,2)</f>
        <v>0</v>
      </c>
      <c r="K171" s="194" t="s">
        <v>1</v>
      </c>
      <c r="L171" s="40"/>
      <c r="M171" s="199" t="s">
        <v>1</v>
      </c>
      <c r="N171" s="200" t="s">
        <v>41</v>
      </c>
      <c r="O171" s="7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155</v>
      </c>
      <c r="AT171" s="203" t="s">
        <v>150</v>
      </c>
      <c r="AU171" s="203" t="s">
        <v>84</v>
      </c>
      <c r="AY171" s="18" t="s">
        <v>147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8" t="s">
        <v>84</v>
      </c>
      <c r="BK171" s="204">
        <f>ROUND(I171*H171,2)</f>
        <v>0</v>
      </c>
      <c r="BL171" s="18" t="s">
        <v>155</v>
      </c>
      <c r="BM171" s="203" t="s">
        <v>874</v>
      </c>
    </row>
    <row r="172" spans="1:47" s="2" customFormat="1" ht="19.5">
      <c r="A172" s="35"/>
      <c r="B172" s="36"/>
      <c r="C172" s="37"/>
      <c r="D172" s="207" t="s">
        <v>417</v>
      </c>
      <c r="E172" s="37"/>
      <c r="F172" s="262" t="s">
        <v>840</v>
      </c>
      <c r="G172" s="37"/>
      <c r="H172" s="37"/>
      <c r="I172" s="263"/>
      <c r="J172" s="37"/>
      <c r="K172" s="37"/>
      <c r="L172" s="40"/>
      <c r="M172" s="264"/>
      <c r="N172" s="265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417</v>
      </c>
      <c r="AU172" s="18" t="s">
        <v>84</v>
      </c>
    </row>
    <row r="173" spans="1:65" s="2" customFormat="1" ht="16.5" customHeight="1">
      <c r="A173" s="35"/>
      <c r="B173" s="36"/>
      <c r="C173" s="192" t="s">
        <v>527</v>
      </c>
      <c r="D173" s="192" t="s">
        <v>150</v>
      </c>
      <c r="E173" s="193" t="s">
        <v>701</v>
      </c>
      <c r="F173" s="194" t="s">
        <v>841</v>
      </c>
      <c r="G173" s="195" t="s">
        <v>674</v>
      </c>
      <c r="H173" s="196">
        <v>1</v>
      </c>
      <c r="I173" s="197"/>
      <c r="J173" s="198">
        <f aca="true" t="shared" si="10" ref="J173:J188">ROUND(I173*H173,2)</f>
        <v>0</v>
      </c>
      <c r="K173" s="194" t="s">
        <v>1</v>
      </c>
      <c r="L173" s="40"/>
      <c r="M173" s="199" t="s">
        <v>1</v>
      </c>
      <c r="N173" s="200" t="s">
        <v>41</v>
      </c>
      <c r="O173" s="72"/>
      <c r="P173" s="201">
        <f aca="true" t="shared" si="11" ref="P173:P188">O173*H173</f>
        <v>0</v>
      </c>
      <c r="Q173" s="201">
        <v>0</v>
      </c>
      <c r="R173" s="201">
        <f aca="true" t="shared" si="12" ref="R173:R188">Q173*H173</f>
        <v>0</v>
      </c>
      <c r="S173" s="201">
        <v>0</v>
      </c>
      <c r="T173" s="202">
        <f aca="true" t="shared" si="13" ref="T173:T188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155</v>
      </c>
      <c r="AT173" s="203" t="s">
        <v>150</v>
      </c>
      <c r="AU173" s="203" t="s">
        <v>84</v>
      </c>
      <c r="AY173" s="18" t="s">
        <v>147</v>
      </c>
      <c r="BE173" s="204">
        <f aca="true" t="shared" si="14" ref="BE173:BE188">IF(N173="základní",J173,0)</f>
        <v>0</v>
      </c>
      <c r="BF173" s="204">
        <f aca="true" t="shared" si="15" ref="BF173:BF188">IF(N173="snížená",J173,0)</f>
        <v>0</v>
      </c>
      <c r="BG173" s="204">
        <f aca="true" t="shared" si="16" ref="BG173:BG188">IF(N173="zákl. přenesená",J173,0)</f>
        <v>0</v>
      </c>
      <c r="BH173" s="204">
        <f aca="true" t="shared" si="17" ref="BH173:BH188">IF(N173="sníž. přenesená",J173,0)</f>
        <v>0</v>
      </c>
      <c r="BI173" s="204">
        <f aca="true" t="shared" si="18" ref="BI173:BI188">IF(N173="nulová",J173,0)</f>
        <v>0</v>
      </c>
      <c r="BJ173" s="18" t="s">
        <v>84</v>
      </c>
      <c r="BK173" s="204">
        <f aca="true" t="shared" si="19" ref="BK173:BK188">ROUND(I173*H173,2)</f>
        <v>0</v>
      </c>
      <c r="BL173" s="18" t="s">
        <v>155</v>
      </c>
      <c r="BM173" s="203" t="s">
        <v>875</v>
      </c>
    </row>
    <row r="174" spans="1:65" s="2" customFormat="1" ht="16.5" customHeight="1">
      <c r="A174" s="35"/>
      <c r="B174" s="36"/>
      <c r="C174" s="192" t="s">
        <v>531</v>
      </c>
      <c r="D174" s="192" t="s">
        <v>150</v>
      </c>
      <c r="E174" s="193" t="s">
        <v>704</v>
      </c>
      <c r="F174" s="194" t="s">
        <v>843</v>
      </c>
      <c r="G174" s="195" t="s">
        <v>674</v>
      </c>
      <c r="H174" s="196">
        <v>1</v>
      </c>
      <c r="I174" s="197"/>
      <c r="J174" s="198">
        <f t="shared" si="10"/>
        <v>0</v>
      </c>
      <c r="K174" s="194" t="s">
        <v>1</v>
      </c>
      <c r="L174" s="40"/>
      <c r="M174" s="199" t="s">
        <v>1</v>
      </c>
      <c r="N174" s="200" t="s">
        <v>41</v>
      </c>
      <c r="O174" s="72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155</v>
      </c>
      <c r="AT174" s="203" t="s">
        <v>150</v>
      </c>
      <c r="AU174" s="203" t="s">
        <v>84</v>
      </c>
      <c r="AY174" s="18" t="s">
        <v>147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8" t="s">
        <v>84</v>
      </c>
      <c r="BK174" s="204">
        <f t="shared" si="19"/>
        <v>0</v>
      </c>
      <c r="BL174" s="18" t="s">
        <v>155</v>
      </c>
      <c r="BM174" s="203" t="s">
        <v>876</v>
      </c>
    </row>
    <row r="175" spans="1:65" s="2" customFormat="1" ht="16.5" customHeight="1">
      <c r="A175" s="35"/>
      <c r="B175" s="36"/>
      <c r="C175" s="192" t="s">
        <v>536</v>
      </c>
      <c r="D175" s="192" t="s">
        <v>150</v>
      </c>
      <c r="E175" s="193" t="s">
        <v>707</v>
      </c>
      <c r="F175" s="194" t="s">
        <v>845</v>
      </c>
      <c r="G175" s="195" t="s">
        <v>674</v>
      </c>
      <c r="H175" s="196">
        <v>1</v>
      </c>
      <c r="I175" s="197"/>
      <c r="J175" s="198">
        <f t="shared" si="10"/>
        <v>0</v>
      </c>
      <c r="K175" s="194" t="s">
        <v>1</v>
      </c>
      <c r="L175" s="40"/>
      <c r="M175" s="199" t="s">
        <v>1</v>
      </c>
      <c r="N175" s="200" t="s">
        <v>41</v>
      </c>
      <c r="O175" s="72"/>
      <c r="P175" s="201">
        <f t="shared" si="11"/>
        <v>0</v>
      </c>
      <c r="Q175" s="201">
        <v>0</v>
      </c>
      <c r="R175" s="201">
        <f t="shared" si="12"/>
        <v>0</v>
      </c>
      <c r="S175" s="201">
        <v>0</v>
      </c>
      <c r="T175" s="202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155</v>
      </c>
      <c r="AT175" s="203" t="s">
        <v>150</v>
      </c>
      <c r="AU175" s="203" t="s">
        <v>84</v>
      </c>
      <c r="AY175" s="18" t="s">
        <v>147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8" t="s">
        <v>84</v>
      </c>
      <c r="BK175" s="204">
        <f t="shared" si="19"/>
        <v>0</v>
      </c>
      <c r="BL175" s="18" t="s">
        <v>155</v>
      </c>
      <c r="BM175" s="203" t="s">
        <v>877</v>
      </c>
    </row>
    <row r="176" spans="1:65" s="2" customFormat="1" ht="16.5" customHeight="1">
      <c r="A176" s="35"/>
      <c r="B176" s="36"/>
      <c r="C176" s="192" t="s">
        <v>541</v>
      </c>
      <c r="D176" s="192" t="s">
        <v>150</v>
      </c>
      <c r="E176" s="193" t="s">
        <v>710</v>
      </c>
      <c r="F176" s="194" t="s">
        <v>847</v>
      </c>
      <c r="G176" s="195" t="s">
        <v>674</v>
      </c>
      <c r="H176" s="196">
        <v>2</v>
      </c>
      <c r="I176" s="197"/>
      <c r="J176" s="198">
        <f t="shared" si="10"/>
        <v>0</v>
      </c>
      <c r="K176" s="194" t="s">
        <v>1</v>
      </c>
      <c r="L176" s="40"/>
      <c r="M176" s="199" t="s">
        <v>1</v>
      </c>
      <c r="N176" s="200" t="s">
        <v>41</v>
      </c>
      <c r="O176" s="72"/>
      <c r="P176" s="201">
        <f t="shared" si="11"/>
        <v>0</v>
      </c>
      <c r="Q176" s="201">
        <v>0</v>
      </c>
      <c r="R176" s="201">
        <f t="shared" si="12"/>
        <v>0</v>
      </c>
      <c r="S176" s="201">
        <v>0</v>
      </c>
      <c r="T176" s="202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155</v>
      </c>
      <c r="AT176" s="203" t="s">
        <v>150</v>
      </c>
      <c r="AU176" s="203" t="s">
        <v>84</v>
      </c>
      <c r="AY176" s="18" t="s">
        <v>147</v>
      </c>
      <c r="BE176" s="204">
        <f t="shared" si="14"/>
        <v>0</v>
      </c>
      <c r="BF176" s="204">
        <f t="shared" si="15"/>
        <v>0</v>
      </c>
      <c r="BG176" s="204">
        <f t="shared" si="16"/>
        <v>0</v>
      </c>
      <c r="BH176" s="204">
        <f t="shared" si="17"/>
        <v>0</v>
      </c>
      <c r="BI176" s="204">
        <f t="shared" si="18"/>
        <v>0</v>
      </c>
      <c r="BJ176" s="18" t="s">
        <v>84</v>
      </c>
      <c r="BK176" s="204">
        <f t="shared" si="19"/>
        <v>0</v>
      </c>
      <c r="BL176" s="18" t="s">
        <v>155</v>
      </c>
      <c r="BM176" s="203" t="s">
        <v>878</v>
      </c>
    </row>
    <row r="177" spans="1:65" s="2" customFormat="1" ht="16.5" customHeight="1">
      <c r="A177" s="35"/>
      <c r="B177" s="36"/>
      <c r="C177" s="192" t="s">
        <v>545</v>
      </c>
      <c r="D177" s="192" t="s">
        <v>150</v>
      </c>
      <c r="E177" s="193" t="s">
        <v>713</v>
      </c>
      <c r="F177" s="194" t="s">
        <v>849</v>
      </c>
      <c r="G177" s="195" t="s">
        <v>674</v>
      </c>
      <c r="H177" s="196">
        <v>17</v>
      </c>
      <c r="I177" s="197"/>
      <c r="J177" s="198">
        <f t="shared" si="10"/>
        <v>0</v>
      </c>
      <c r="K177" s="194" t="s">
        <v>1</v>
      </c>
      <c r="L177" s="40"/>
      <c r="M177" s="199" t="s">
        <v>1</v>
      </c>
      <c r="N177" s="200" t="s">
        <v>41</v>
      </c>
      <c r="O177" s="72"/>
      <c r="P177" s="201">
        <f t="shared" si="11"/>
        <v>0</v>
      </c>
      <c r="Q177" s="201">
        <v>0</v>
      </c>
      <c r="R177" s="201">
        <f t="shared" si="12"/>
        <v>0</v>
      </c>
      <c r="S177" s="201">
        <v>0</v>
      </c>
      <c r="T177" s="202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155</v>
      </c>
      <c r="AT177" s="203" t="s">
        <v>150</v>
      </c>
      <c r="AU177" s="203" t="s">
        <v>84</v>
      </c>
      <c r="AY177" s="18" t="s">
        <v>147</v>
      </c>
      <c r="BE177" s="204">
        <f t="shared" si="14"/>
        <v>0</v>
      </c>
      <c r="BF177" s="204">
        <f t="shared" si="15"/>
        <v>0</v>
      </c>
      <c r="BG177" s="204">
        <f t="shared" si="16"/>
        <v>0</v>
      </c>
      <c r="BH177" s="204">
        <f t="shared" si="17"/>
        <v>0</v>
      </c>
      <c r="BI177" s="204">
        <f t="shared" si="18"/>
        <v>0</v>
      </c>
      <c r="BJ177" s="18" t="s">
        <v>84</v>
      </c>
      <c r="BK177" s="204">
        <f t="shared" si="19"/>
        <v>0</v>
      </c>
      <c r="BL177" s="18" t="s">
        <v>155</v>
      </c>
      <c r="BM177" s="203" t="s">
        <v>879</v>
      </c>
    </row>
    <row r="178" spans="1:65" s="2" customFormat="1" ht="16.5" customHeight="1">
      <c r="A178" s="35"/>
      <c r="B178" s="36"/>
      <c r="C178" s="192" t="s">
        <v>549</v>
      </c>
      <c r="D178" s="192" t="s">
        <v>150</v>
      </c>
      <c r="E178" s="193" t="s">
        <v>716</v>
      </c>
      <c r="F178" s="194" t="s">
        <v>851</v>
      </c>
      <c r="G178" s="195" t="s">
        <v>674</v>
      </c>
      <c r="H178" s="196">
        <v>1</v>
      </c>
      <c r="I178" s="197"/>
      <c r="J178" s="198">
        <f t="shared" si="10"/>
        <v>0</v>
      </c>
      <c r="K178" s="194" t="s">
        <v>1</v>
      </c>
      <c r="L178" s="40"/>
      <c r="M178" s="199" t="s">
        <v>1</v>
      </c>
      <c r="N178" s="200" t="s">
        <v>41</v>
      </c>
      <c r="O178" s="72"/>
      <c r="P178" s="201">
        <f t="shared" si="11"/>
        <v>0</v>
      </c>
      <c r="Q178" s="201">
        <v>0</v>
      </c>
      <c r="R178" s="201">
        <f t="shared" si="12"/>
        <v>0</v>
      </c>
      <c r="S178" s="201">
        <v>0</v>
      </c>
      <c r="T178" s="202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155</v>
      </c>
      <c r="AT178" s="203" t="s">
        <v>150</v>
      </c>
      <c r="AU178" s="203" t="s">
        <v>84</v>
      </c>
      <c r="AY178" s="18" t="s">
        <v>147</v>
      </c>
      <c r="BE178" s="204">
        <f t="shared" si="14"/>
        <v>0</v>
      </c>
      <c r="BF178" s="204">
        <f t="shared" si="15"/>
        <v>0</v>
      </c>
      <c r="BG178" s="204">
        <f t="shared" si="16"/>
        <v>0</v>
      </c>
      <c r="BH178" s="204">
        <f t="shared" si="17"/>
        <v>0</v>
      </c>
      <c r="BI178" s="204">
        <f t="shared" si="18"/>
        <v>0</v>
      </c>
      <c r="BJ178" s="18" t="s">
        <v>84</v>
      </c>
      <c r="BK178" s="204">
        <f t="shared" si="19"/>
        <v>0</v>
      </c>
      <c r="BL178" s="18" t="s">
        <v>155</v>
      </c>
      <c r="BM178" s="203" t="s">
        <v>880</v>
      </c>
    </row>
    <row r="179" spans="1:65" s="2" customFormat="1" ht="16.5" customHeight="1">
      <c r="A179" s="35"/>
      <c r="B179" s="36"/>
      <c r="C179" s="192" t="s">
        <v>556</v>
      </c>
      <c r="D179" s="192" t="s">
        <v>150</v>
      </c>
      <c r="E179" s="193" t="s">
        <v>724</v>
      </c>
      <c r="F179" s="194" t="s">
        <v>855</v>
      </c>
      <c r="G179" s="195" t="s">
        <v>674</v>
      </c>
      <c r="H179" s="196">
        <v>1</v>
      </c>
      <c r="I179" s="197"/>
      <c r="J179" s="198">
        <f t="shared" si="10"/>
        <v>0</v>
      </c>
      <c r="K179" s="194" t="s">
        <v>1</v>
      </c>
      <c r="L179" s="40"/>
      <c r="M179" s="199" t="s">
        <v>1</v>
      </c>
      <c r="N179" s="200" t="s">
        <v>41</v>
      </c>
      <c r="O179" s="72"/>
      <c r="P179" s="201">
        <f t="shared" si="11"/>
        <v>0</v>
      </c>
      <c r="Q179" s="201">
        <v>0</v>
      </c>
      <c r="R179" s="201">
        <f t="shared" si="12"/>
        <v>0</v>
      </c>
      <c r="S179" s="201">
        <v>0</v>
      </c>
      <c r="T179" s="202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155</v>
      </c>
      <c r="AT179" s="203" t="s">
        <v>150</v>
      </c>
      <c r="AU179" s="203" t="s">
        <v>84</v>
      </c>
      <c r="AY179" s="18" t="s">
        <v>147</v>
      </c>
      <c r="BE179" s="204">
        <f t="shared" si="14"/>
        <v>0</v>
      </c>
      <c r="BF179" s="204">
        <f t="shared" si="15"/>
        <v>0</v>
      </c>
      <c r="BG179" s="204">
        <f t="shared" si="16"/>
        <v>0</v>
      </c>
      <c r="BH179" s="204">
        <f t="shared" si="17"/>
        <v>0</v>
      </c>
      <c r="BI179" s="204">
        <f t="shared" si="18"/>
        <v>0</v>
      </c>
      <c r="BJ179" s="18" t="s">
        <v>84</v>
      </c>
      <c r="BK179" s="204">
        <f t="shared" si="19"/>
        <v>0</v>
      </c>
      <c r="BL179" s="18" t="s">
        <v>155</v>
      </c>
      <c r="BM179" s="203" t="s">
        <v>881</v>
      </c>
    </row>
    <row r="180" spans="1:65" s="2" customFormat="1" ht="16.5" customHeight="1">
      <c r="A180" s="35"/>
      <c r="B180" s="36"/>
      <c r="C180" s="192" t="s">
        <v>560</v>
      </c>
      <c r="D180" s="192" t="s">
        <v>150</v>
      </c>
      <c r="E180" s="193" t="s">
        <v>727</v>
      </c>
      <c r="F180" s="194" t="s">
        <v>857</v>
      </c>
      <c r="G180" s="195" t="s">
        <v>674</v>
      </c>
      <c r="H180" s="196">
        <v>1</v>
      </c>
      <c r="I180" s="197"/>
      <c r="J180" s="198">
        <f t="shared" si="10"/>
        <v>0</v>
      </c>
      <c r="K180" s="194" t="s">
        <v>1</v>
      </c>
      <c r="L180" s="40"/>
      <c r="M180" s="199" t="s">
        <v>1</v>
      </c>
      <c r="N180" s="200" t="s">
        <v>41</v>
      </c>
      <c r="O180" s="72"/>
      <c r="P180" s="201">
        <f t="shared" si="11"/>
        <v>0</v>
      </c>
      <c r="Q180" s="201">
        <v>0</v>
      </c>
      <c r="R180" s="201">
        <f t="shared" si="12"/>
        <v>0</v>
      </c>
      <c r="S180" s="201">
        <v>0</v>
      </c>
      <c r="T180" s="202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155</v>
      </c>
      <c r="AT180" s="203" t="s">
        <v>150</v>
      </c>
      <c r="AU180" s="203" t="s">
        <v>84</v>
      </c>
      <c r="AY180" s="18" t="s">
        <v>147</v>
      </c>
      <c r="BE180" s="204">
        <f t="shared" si="14"/>
        <v>0</v>
      </c>
      <c r="BF180" s="204">
        <f t="shared" si="15"/>
        <v>0</v>
      </c>
      <c r="BG180" s="204">
        <f t="shared" si="16"/>
        <v>0</v>
      </c>
      <c r="BH180" s="204">
        <f t="shared" si="17"/>
        <v>0</v>
      </c>
      <c r="BI180" s="204">
        <f t="shared" si="18"/>
        <v>0</v>
      </c>
      <c r="BJ180" s="18" t="s">
        <v>84</v>
      </c>
      <c r="BK180" s="204">
        <f t="shared" si="19"/>
        <v>0</v>
      </c>
      <c r="BL180" s="18" t="s">
        <v>155</v>
      </c>
      <c r="BM180" s="203" t="s">
        <v>882</v>
      </c>
    </row>
    <row r="181" spans="1:65" s="2" customFormat="1" ht="24.2" customHeight="1">
      <c r="A181" s="35"/>
      <c r="B181" s="36"/>
      <c r="C181" s="192" t="s">
        <v>565</v>
      </c>
      <c r="D181" s="192" t="s">
        <v>150</v>
      </c>
      <c r="E181" s="193" t="s">
        <v>730</v>
      </c>
      <c r="F181" s="194" t="s">
        <v>859</v>
      </c>
      <c r="G181" s="195" t="s">
        <v>674</v>
      </c>
      <c r="H181" s="196">
        <v>2</v>
      </c>
      <c r="I181" s="197"/>
      <c r="J181" s="198">
        <f t="shared" si="10"/>
        <v>0</v>
      </c>
      <c r="K181" s="194" t="s">
        <v>1</v>
      </c>
      <c r="L181" s="40"/>
      <c r="M181" s="199" t="s">
        <v>1</v>
      </c>
      <c r="N181" s="200" t="s">
        <v>41</v>
      </c>
      <c r="O181" s="72"/>
      <c r="P181" s="201">
        <f t="shared" si="11"/>
        <v>0</v>
      </c>
      <c r="Q181" s="201">
        <v>0</v>
      </c>
      <c r="R181" s="201">
        <f t="shared" si="12"/>
        <v>0</v>
      </c>
      <c r="S181" s="201">
        <v>0</v>
      </c>
      <c r="T181" s="202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155</v>
      </c>
      <c r="AT181" s="203" t="s">
        <v>150</v>
      </c>
      <c r="AU181" s="203" t="s">
        <v>84</v>
      </c>
      <c r="AY181" s="18" t="s">
        <v>147</v>
      </c>
      <c r="BE181" s="204">
        <f t="shared" si="14"/>
        <v>0</v>
      </c>
      <c r="BF181" s="204">
        <f t="shared" si="15"/>
        <v>0</v>
      </c>
      <c r="BG181" s="204">
        <f t="shared" si="16"/>
        <v>0</v>
      </c>
      <c r="BH181" s="204">
        <f t="shared" si="17"/>
        <v>0</v>
      </c>
      <c r="BI181" s="204">
        <f t="shared" si="18"/>
        <v>0</v>
      </c>
      <c r="BJ181" s="18" t="s">
        <v>84</v>
      </c>
      <c r="BK181" s="204">
        <f t="shared" si="19"/>
        <v>0</v>
      </c>
      <c r="BL181" s="18" t="s">
        <v>155</v>
      </c>
      <c r="BM181" s="203" t="s">
        <v>883</v>
      </c>
    </row>
    <row r="182" spans="1:65" s="2" customFormat="1" ht="24.2" customHeight="1">
      <c r="A182" s="35"/>
      <c r="B182" s="36"/>
      <c r="C182" s="192" t="s">
        <v>570</v>
      </c>
      <c r="D182" s="192" t="s">
        <v>150</v>
      </c>
      <c r="E182" s="193" t="s">
        <v>753</v>
      </c>
      <c r="F182" s="194" t="s">
        <v>884</v>
      </c>
      <c r="G182" s="195" t="s">
        <v>674</v>
      </c>
      <c r="H182" s="196">
        <v>1</v>
      </c>
      <c r="I182" s="197"/>
      <c r="J182" s="198">
        <f t="shared" si="10"/>
        <v>0</v>
      </c>
      <c r="K182" s="194" t="s">
        <v>1</v>
      </c>
      <c r="L182" s="40"/>
      <c r="M182" s="199" t="s">
        <v>1</v>
      </c>
      <c r="N182" s="200" t="s">
        <v>41</v>
      </c>
      <c r="O182" s="72"/>
      <c r="P182" s="201">
        <f t="shared" si="11"/>
        <v>0</v>
      </c>
      <c r="Q182" s="201">
        <v>0</v>
      </c>
      <c r="R182" s="201">
        <f t="shared" si="12"/>
        <v>0</v>
      </c>
      <c r="S182" s="201">
        <v>0</v>
      </c>
      <c r="T182" s="202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155</v>
      </c>
      <c r="AT182" s="203" t="s">
        <v>150</v>
      </c>
      <c r="AU182" s="203" t="s">
        <v>84</v>
      </c>
      <c r="AY182" s="18" t="s">
        <v>147</v>
      </c>
      <c r="BE182" s="204">
        <f t="shared" si="14"/>
        <v>0</v>
      </c>
      <c r="BF182" s="204">
        <f t="shared" si="15"/>
        <v>0</v>
      </c>
      <c r="BG182" s="204">
        <f t="shared" si="16"/>
        <v>0</v>
      </c>
      <c r="BH182" s="204">
        <f t="shared" si="17"/>
        <v>0</v>
      </c>
      <c r="BI182" s="204">
        <f t="shared" si="18"/>
        <v>0</v>
      </c>
      <c r="BJ182" s="18" t="s">
        <v>84</v>
      </c>
      <c r="BK182" s="204">
        <f t="shared" si="19"/>
        <v>0</v>
      </c>
      <c r="BL182" s="18" t="s">
        <v>155</v>
      </c>
      <c r="BM182" s="203" t="s">
        <v>885</v>
      </c>
    </row>
    <row r="183" spans="1:65" s="2" customFormat="1" ht="16.5" customHeight="1">
      <c r="A183" s="35"/>
      <c r="B183" s="36"/>
      <c r="C183" s="192" t="s">
        <v>574</v>
      </c>
      <c r="D183" s="192" t="s">
        <v>150</v>
      </c>
      <c r="E183" s="193" t="s">
        <v>735</v>
      </c>
      <c r="F183" s="194" t="s">
        <v>861</v>
      </c>
      <c r="G183" s="195" t="s">
        <v>674</v>
      </c>
      <c r="H183" s="196">
        <v>1</v>
      </c>
      <c r="I183" s="197"/>
      <c r="J183" s="198">
        <f t="shared" si="10"/>
        <v>0</v>
      </c>
      <c r="K183" s="194" t="s">
        <v>1</v>
      </c>
      <c r="L183" s="40"/>
      <c r="M183" s="199" t="s">
        <v>1</v>
      </c>
      <c r="N183" s="200" t="s">
        <v>41</v>
      </c>
      <c r="O183" s="72"/>
      <c r="P183" s="201">
        <f t="shared" si="11"/>
        <v>0</v>
      </c>
      <c r="Q183" s="201">
        <v>0</v>
      </c>
      <c r="R183" s="201">
        <f t="shared" si="12"/>
        <v>0</v>
      </c>
      <c r="S183" s="201">
        <v>0</v>
      </c>
      <c r="T183" s="202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155</v>
      </c>
      <c r="AT183" s="203" t="s">
        <v>150</v>
      </c>
      <c r="AU183" s="203" t="s">
        <v>84</v>
      </c>
      <c r="AY183" s="18" t="s">
        <v>147</v>
      </c>
      <c r="BE183" s="204">
        <f t="shared" si="14"/>
        <v>0</v>
      </c>
      <c r="BF183" s="204">
        <f t="shared" si="15"/>
        <v>0</v>
      </c>
      <c r="BG183" s="204">
        <f t="shared" si="16"/>
        <v>0</v>
      </c>
      <c r="BH183" s="204">
        <f t="shared" si="17"/>
        <v>0</v>
      </c>
      <c r="BI183" s="204">
        <f t="shared" si="18"/>
        <v>0</v>
      </c>
      <c r="BJ183" s="18" t="s">
        <v>84</v>
      </c>
      <c r="BK183" s="204">
        <f t="shared" si="19"/>
        <v>0</v>
      </c>
      <c r="BL183" s="18" t="s">
        <v>155</v>
      </c>
      <c r="BM183" s="203" t="s">
        <v>886</v>
      </c>
    </row>
    <row r="184" spans="1:65" s="2" customFormat="1" ht="16.5" customHeight="1">
      <c r="A184" s="35"/>
      <c r="B184" s="36"/>
      <c r="C184" s="192" t="s">
        <v>578</v>
      </c>
      <c r="D184" s="192" t="s">
        <v>150</v>
      </c>
      <c r="E184" s="193" t="s">
        <v>738</v>
      </c>
      <c r="F184" s="194" t="s">
        <v>863</v>
      </c>
      <c r="G184" s="195" t="s">
        <v>674</v>
      </c>
      <c r="H184" s="196">
        <v>1</v>
      </c>
      <c r="I184" s="197"/>
      <c r="J184" s="198">
        <f t="shared" si="10"/>
        <v>0</v>
      </c>
      <c r="K184" s="194" t="s">
        <v>1</v>
      </c>
      <c r="L184" s="40"/>
      <c r="M184" s="199" t="s">
        <v>1</v>
      </c>
      <c r="N184" s="200" t="s">
        <v>41</v>
      </c>
      <c r="O184" s="72"/>
      <c r="P184" s="201">
        <f t="shared" si="11"/>
        <v>0</v>
      </c>
      <c r="Q184" s="201">
        <v>0</v>
      </c>
      <c r="R184" s="201">
        <f t="shared" si="12"/>
        <v>0</v>
      </c>
      <c r="S184" s="201">
        <v>0</v>
      </c>
      <c r="T184" s="202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155</v>
      </c>
      <c r="AT184" s="203" t="s">
        <v>150</v>
      </c>
      <c r="AU184" s="203" t="s">
        <v>84</v>
      </c>
      <c r="AY184" s="18" t="s">
        <v>147</v>
      </c>
      <c r="BE184" s="204">
        <f t="shared" si="14"/>
        <v>0</v>
      </c>
      <c r="BF184" s="204">
        <f t="shared" si="15"/>
        <v>0</v>
      </c>
      <c r="BG184" s="204">
        <f t="shared" si="16"/>
        <v>0</v>
      </c>
      <c r="BH184" s="204">
        <f t="shared" si="17"/>
        <v>0</v>
      </c>
      <c r="BI184" s="204">
        <f t="shared" si="18"/>
        <v>0</v>
      </c>
      <c r="BJ184" s="18" t="s">
        <v>84</v>
      </c>
      <c r="BK184" s="204">
        <f t="shared" si="19"/>
        <v>0</v>
      </c>
      <c r="BL184" s="18" t="s">
        <v>155</v>
      </c>
      <c r="BM184" s="203" t="s">
        <v>887</v>
      </c>
    </row>
    <row r="185" spans="1:65" s="2" customFormat="1" ht="16.5" customHeight="1">
      <c r="A185" s="35"/>
      <c r="B185" s="36"/>
      <c r="C185" s="192" t="s">
        <v>582</v>
      </c>
      <c r="D185" s="192" t="s">
        <v>150</v>
      </c>
      <c r="E185" s="193" t="s">
        <v>758</v>
      </c>
      <c r="F185" s="194" t="s">
        <v>865</v>
      </c>
      <c r="G185" s="195" t="s">
        <v>866</v>
      </c>
      <c r="H185" s="274"/>
      <c r="I185" s="197"/>
      <c r="J185" s="198">
        <f t="shared" si="10"/>
        <v>0</v>
      </c>
      <c r="K185" s="194" t="s">
        <v>1</v>
      </c>
      <c r="L185" s="40"/>
      <c r="M185" s="199" t="s">
        <v>1</v>
      </c>
      <c r="N185" s="200" t="s">
        <v>41</v>
      </c>
      <c r="O185" s="72"/>
      <c r="P185" s="201">
        <f t="shared" si="11"/>
        <v>0</v>
      </c>
      <c r="Q185" s="201">
        <v>0</v>
      </c>
      <c r="R185" s="201">
        <f t="shared" si="12"/>
        <v>0</v>
      </c>
      <c r="S185" s="201">
        <v>0</v>
      </c>
      <c r="T185" s="202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155</v>
      </c>
      <c r="AT185" s="203" t="s">
        <v>150</v>
      </c>
      <c r="AU185" s="203" t="s">
        <v>84</v>
      </c>
      <c r="AY185" s="18" t="s">
        <v>147</v>
      </c>
      <c r="BE185" s="204">
        <f t="shared" si="14"/>
        <v>0</v>
      </c>
      <c r="BF185" s="204">
        <f t="shared" si="15"/>
        <v>0</v>
      </c>
      <c r="BG185" s="204">
        <f t="shared" si="16"/>
        <v>0</v>
      </c>
      <c r="BH185" s="204">
        <f t="shared" si="17"/>
        <v>0</v>
      </c>
      <c r="BI185" s="204">
        <f t="shared" si="18"/>
        <v>0</v>
      </c>
      <c r="BJ185" s="18" t="s">
        <v>84</v>
      </c>
      <c r="BK185" s="204">
        <f t="shared" si="19"/>
        <v>0</v>
      </c>
      <c r="BL185" s="18" t="s">
        <v>155</v>
      </c>
      <c r="BM185" s="203" t="s">
        <v>888</v>
      </c>
    </row>
    <row r="186" spans="1:65" s="2" customFormat="1" ht="16.5" customHeight="1">
      <c r="A186" s="35"/>
      <c r="B186" s="36"/>
      <c r="C186" s="192" t="s">
        <v>589</v>
      </c>
      <c r="D186" s="192" t="s">
        <v>150</v>
      </c>
      <c r="E186" s="193" t="s">
        <v>744</v>
      </c>
      <c r="F186" s="194" t="s">
        <v>868</v>
      </c>
      <c r="G186" s="195" t="s">
        <v>674</v>
      </c>
      <c r="H186" s="196">
        <v>4</v>
      </c>
      <c r="I186" s="197"/>
      <c r="J186" s="198">
        <f t="shared" si="10"/>
        <v>0</v>
      </c>
      <c r="K186" s="194" t="s">
        <v>1</v>
      </c>
      <c r="L186" s="40"/>
      <c r="M186" s="199" t="s">
        <v>1</v>
      </c>
      <c r="N186" s="200" t="s">
        <v>41</v>
      </c>
      <c r="O186" s="72"/>
      <c r="P186" s="201">
        <f t="shared" si="11"/>
        <v>0</v>
      </c>
      <c r="Q186" s="201">
        <v>0</v>
      </c>
      <c r="R186" s="201">
        <f t="shared" si="12"/>
        <v>0</v>
      </c>
      <c r="S186" s="201">
        <v>0</v>
      </c>
      <c r="T186" s="202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155</v>
      </c>
      <c r="AT186" s="203" t="s">
        <v>150</v>
      </c>
      <c r="AU186" s="203" t="s">
        <v>84</v>
      </c>
      <c r="AY186" s="18" t="s">
        <v>147</v>
      </c>
      <c r="BE186" s="204">
        <f t="shared" si="14"/>
        <v>0</v>
      </c>
      <c r="BF186" s="204">
        <f t="shared" si="15"/>
        <v>0</v>
      </c>
      <c r="BG186" s="204">
        <f t="shared" si="16"/>
        <v>0</v>
      </c>
      <c r="BH186" s="204">
        <f t="shared" si="17"/>
        <v>0</v>
      </c>
      <c r="BI186" s="204">
        <f t="shared" si="18"/>
        <v>0</v>
      </c>
      <c r="BJ186" s="18" t="s">
        <v>84</v>
      </c>
      <c r="BK186" s="204">
        <f t="shared" si="19"/>
        <v>0</v>
      </c>
      <c r="BL186" s="18" t="s">
        <v>155</v>
      </c>
      <c r="BM186" s="203" t="s">
        <v>889</v>
      </c>
    </row>
    <row r="187" spans="1:65" s="2" customFormat="1" ht="16.5" customHeight="1">
      <c r="A187" s="35"/>
      <c r="B187" s="36"/>
      <c r="C187" s="192" t="s">
        <v>593</v>
      </c>
      <c r="D187" s="192" t="s">
        <v>150</v>
      </c>
      <c r="E187" s="193" t="s">
        <v>747</v>
      </c>
      <c r="F187" s="194" t="s">
        <v>870</v>
      </c>
      <c r="G187" s="195" t="s">
        <v>760</v>
      </c>
      <c r="H187" s="196">
        <v>1</v>
      </c>
      <c r="I187" s="197"/>
      <c r="J187" s="198">
        <f t="shared" si="10"/>
        <v>0</v>
      </c>
      <c r="K187" s="194" t="s">
        <v>1</v>
      </c>
      <c r="L187" s="40"/>
      <c r="M187" s="199" t="s">
        <v>1</v>
      </c>
      <c r="N187" s="200" t="s">
        <v>41</v>
      </c>
      <c r="O187" s="72"/>
      <c r="P187" s="201">
        <f t="shared" si="11"/>
        <v>0</v>
      </c>
      <c r="Q187" s="201">
        <v>0</v>
      </c>
      <c r="R187" s="201">
        <f t="shared" si="12"/>
        <v>0</v>
      </c>
      <c r="S187" s="201">
        <v>0</v>
      </c>
      <c r="T187" s="202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155</v>
      </c>
      <c r="AT187" s="203" t="s">
        <v>150</v>
      </c>
      <c r="AU187" s="203" t="s">
        <v>84</v>
      </c>
      <c r="AY187" s="18" t="s">
        <v>147</v>
      </c>
      <c r="BE187" s="204">
        <f t="shared" si="14"/>
        <v>0</v>
      </c>
      <c r="BF187" s="204">
        <f t="shared" si="15"/>
        <v>0</v>
      </c>
      <c r="BG187" s="204">
        <f t="shared" si="16"/>
        <v>0</v>
      </c>
      <c r="BH187" s="204">
        <f t="shared" si="17"/>
        <v>0</v>
      </c>
      <c r="BI187" s="204">
        <f t="shared" si="18"/>
        <v>0</v>
      </c>
      <c r="BJ187" s="18" t="s">
        <v>84</v>
      </c>
      <c r="BK187" s="204">
        <f t="shared" si="19"/>
        <v>0</v>
      </c>
      <c r="BL187" s="18" t="s">
        <v>155</v>
      </c>
      <c r="BM187" s="203" t="s">
        <v>890</v>
      </c>
    </row>
    <row r="188" spans="1:65" s="2" customFormat="1" ht="16.5" customHeight="1">
      <c r="A188" s="35"/>
      <c r="B188" s="36"/>
      <c r="C188" s="192" t="s">
        <v>602</v>
      </c>
      <c r="D188" s="192" t="s">
        <v>150</v>
      </c>
      <c r="E188" s="193" t="s">
        <v>750</v>
      </c>
      <c r="F188" s="194" t="s">
        <v>821</v>
      </c>
      <c r="G188" s="195" t="s">
        <v>812</v>
      </c>
      <c r="H188" s="196">
        <v>8</v>
      </c>
      <c r="I188" s="197"/>
      <c r="J188" s="198">
        <f t="shared" si="10"/>
        <v>0</v>
      </c>
      <c r="K188" s="194" t="s">
        <v>1</v>
      </c>
      <c r="L188" s="40"/>
      <c r="M188" s="199" t="s">
        <v>1</v>
      </c>
      <c r="N188" s="200" t="s">
        <v>41</v>
      </c>
      <c r="O188" s="72"/>
      <c r="P188" s="201">
        <f t="shared" si="11"/>
        <v>0</v>
      </c>
      <c r="Q188" s="201">
        <v>0</v>
      </c>
      <c r="R188" s="201">
        <f t="shared" si="12"/>
        <v>0</v>
      </c>
      <c r="S188" s="201">
        <v>0</v>
      </c>
      <c r="T188" s="202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155</v>
      </c>
      <c r="AT188" s="203" t="s">
        <v>150</v>
      </c>
      <c r="AU188" s="203" t="s">
        <v>84</v>
      </c>
      <c r="AY188" s="18" t="s">
        <v>147</v>
      </c>
      <c r="BE188" s="204">
        <f t="shared" si="14"/>
        <v>0</v>
      </c>
      <c r="BF188" s="204">
        <f t="shared" si="15"/>
        <v>0</v>
      </c>
      <c r="BG188" s="204">
        <f t="shared" si="16"/>
        <v>0</v>
      </c>
      <c r="BH188" s="204">
        <f t="shared" si="17"/>
        <v>0</v>
      </c>
      <c r="BI188" s="204">
        <f t="shared" si="18"/>
        <v>0</v>
      </c>
      <c r="BJ188" s="18" t="s">
        <v>84</v>
      </c>
      <c r="BK188" s="204">
        <f t="shared" si="19"/>
        <v>0</v>
      </c>
      <c r="BL188" s="18" t="s">
        <v>155</v>
      </c>
      <c r="BM188" s="203" t="s">
        <v>891</v>
      </c>
    </row>
    <row r="189" spans="2:63" s="12" customFormat="1" ht="25.9" customHeight="1">
      <c r="B189" s="176"/>
      <c r="C189" s="177"/>
      <c r="D189" s="178" t="s">
        <v>75</v>
      </c>
      <c r="E189" s="179" t="s">
        <v>892</v>
      </c>
      <c r="F189" s="179" t="s">
        <v>893</v>
      </c>
      <c r="G189" s="177"/>
      <c r="H189" s="177"/>
      <c r="I189" s="180"/>
      <c r="J189" s="181">
        <f>BK189</f>
        <v>0</v>
      </c>
      <c r="K189" s="177"/>
      <c r="L189" s="182"/>
      <c r="M189" s="183"/>
      <c r="N189" s="184"/>
      <c r="O189" s="184"/>
      <c r="P189" s="185">
        <f>SUM(P190:P206)</f>
        <v>0</v>
      </c>
      <c r="Q189" s="184"/>
      <c r="R189" s="185">
        <f>SUM(R190:R206)</f>
        <v>0</v>
      </c>
      <c r="S189" s="184"/>
      <c r="T189" s="186">
        <f>SUM(T190:T206)</f>
        <v>0</v>
      </c>
      <c r="AR189" s="187" t="s">
        <v>84</v>
      </c>
      <c r="AT189" s="188" t="s">
        <v>75</v>
      </c>
      <c r="AU189" s="188" t="s">
        <v>76</v>
      </c>
      <c r="AY189" s="187" t="s">
        <v>147</v>
      </c>
      <c r="BK189" s="189">
        <f>SUM(BK190:BK206)</f>
        <v>0</v>
      </c>
    </row>
    <row r="190" spans="1:65" s="2" customFormat="1" ht="21.75" customHeight="1">
      <c r="A190" s="35"/>
      <c r="B190" s="36"/>
      <c r="C190" s="192" t="s">
        <v>607</v>
      </c>
      <c r="D190" s="192" t="s">
        <v>150</v>
      </c>
      <c r="E190" s="193" t="s">
        <v>698</v>
      </c>
      <c r="F190" s="194" t="s">
        <v>838</v>
      </c>
      <c r="G190" s="195" t="s">
        <v>674</v>
      </c>
      <c r="H190" s="196">
        <v>1</v>
      </c>
      <c r="I190" s="197"/>
      <c r="J190" s="198">
        <f>ROUND(I190*H190,2)</f>
        <v>0</v>
      </c>
      <c r="K190" s="194" t="s">
        <v>1</v>
      </c>
      <c r="L190" s="40"/>
      <c r="M190" s="199" t="s">
        <v>1</v>
      </c>
      <c r="N190" s="200" t="s">
        <v>41</v>
      </c>
      <c r="O190" s="7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155</v>
      </c>
      <c r="AT190" s="203" t="s">
        <v>150</v>
      </c>
      <c r="AU190" s="203" t="s">
        <v>84</v>
      </c>
      <c r="AY190" s="18" t="s">
        <v>147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84</v>
      </c>
      <c r="BK190" s="204">
        <f>ROUND(I190*H190,2)</f>
        <v>0</v>
      </c>
      <c r="BL190" s="18" t="s">
        <v>155</v>
      </c>
      <c r="BM190" s="203" t="s">
        <v>894</v>
      </c>
    </row>
    <row r="191" spans="1:47" s="2" customFormat="1" ht="19.5">
      <c r="A191" s="35"/>
      <c r="B191" s="36"/>
      <c r="C191" s="37"/>
      <c r="D191" s="207" t="s">
        <v>417</v>
      </c>
      <c r="E191" s="37"/>
      <c r="F191" s="262" t="s">
        <v>840</v>
      </c>
      <c r="G191" s="37"/>
      <c r="H191" s="37"/>
      <c r="I191" s="263"/>
      <c r="J191" s="37"/>
      <c r="K191" s="37"/>
      <c r="L191" s="40"/>
      <c r="M191" s="264"/>
      <c r="N191" s="265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417</v>
      </c>
      <c r="AU191" s="18" t="s">
        <v>84</v>
      </c>
    </row>
    <row r="192" spans="1:65" s="2" customFormat="1" ht="16.5" customHeight="1">
      <c r="A192" s="35"/>
      <c r="B192" s="36"/>
      <c r="C192" s="192" t="s">
        <v>611</v>
      </c>
      <c r="D192" s="192" t="s">
        <v>150</v>
      </c>
      <c r="E192" s="193" t="s">
        <v>701</v>
      </c>
      <c r="F192" s="194" t="s">
        <v>841</v>
      </c>
      <c r="G192" s="195" t="s">
        <v>674</v>
      </c>
      <c r="H192" s="196">
        <v>1</v>
      </c>
      <c r="I192" s="197"/>
      <c r="J192" s="198">
        <f aca="true" t="shared" si="20" ref="J192:J206">ROUND(I192*H192,2)</f>
        <v>0</v>
      </c>
      <c r="K192" s="194" t="s">
        <v>1</v>
      </c>
      <c r="L192" s="40"/>
      <c r="M192" s="199" t="s">
        <v>1</v>
      </c>
      <c r="N192" s="200" t="s">
        <v>41</v>
      </c>
      <c r="O192" s="72"/>
      <c r="P192" s="201">
        <f aca="true" t="shared" si="21" ref="P192:P206">O192*H192</f>
        <v>0</v>
      </c>
      <c r="Q192" s="201">
        <v>0</v>
      </c>
      <c r="R192" s="201">
        <f aca="true" t="shared" si="22" ref="R192:R206">Q192*H192</f>
        <v>0</v>
      </c>
      <c r="S192" s="201">
        <v>0</v>
      </c>
      <c r="T192" s="202">
        <f aca="true" t="shared" si="23" ref="T192:T206"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155</v>
      </c>
      <c r="AT192" s="203" t="s">
        <v>150</v>
      </c>
      <c r="AU192" s="203" t="s">
        <v>84</v>
      </c>
      <c r="AY192" s="18" t="s">
        <v>147</v>
      </c>
      <c r="BE192" s="204">
        <f aca="true" t="shared" si="24" ref="BE192:BE206">IF(N192="základní",J192,0)</f>
        <v>0</v>
      </c>
      <c r="BF192" s="204">
        <f aca="true" t="shared" si="25" ref="BF192:BF206">IF(N192="snížená",J192,0)</f>
        <v>0</v>
      </c>
      <c r="BG192" s="204">
        <f aca="true" t="shared" si="26" ref="BG192:BG206">IF(N192="zákl. přenesená",J192,0)</f>
        <v>0</v>
      </c>
      <c r="BH192" s="204">
        <f aca="true" t="shared" si="27" ref="BH192:BH206">IF(N192="sníž. přenesená",J192,0)</f>
        <v>0</v>
      </c>
      <c r="BI192" s="204">
        <f aca="true" t="shared" si="28" ref="BI192:BI206">IF(N192="nulová",J192,0)</f>
        <v>0</v>
      </c>
      <c r="BJ192" s="18" t="s">
        <v>84</v>
      </c>
      <c r="BK192" s="204">
        <f aca="true" t="shared" si="29" ref="BK192:BK206">ROUND(I192*H192,2)</f>
        <v>0</v>
      </c>
      <c r="BL192" s="18" t="s">
        <v>155</v>
      </c>
      <c r="BM192" s="203" t="s">
        <v>895</v>
      </c>
    </row>
    <row r="193" spans="1:65" s="2" customFormat="1" ht="16.5" customHeight="1">
      <c r="A193" s="35"/>
      <c r="B193" s="36"/>
      <c r="C193" s="192" t="s">
        <v>616</v>
      </c>
      <c r="D193" s="192" t="s">
        <v>150</v>
      </c>
      <c r="E193" s="193" t="s">
        <v>704</v>
      </c>
      <c r="F193" s="194" t="s">
        <v>843</v>
      </c>
      <c r="G193" s="195" t="s">
        <v>674</v>
      </c>
      <c r="H193" s="196">
        <v>1</v>
      </c>
      <c r="I193" s="197"/>
      <c r="J193" s="198">
        <f t="shared" si="20"/>
        <v>0</v>
      </c>
      <c r="K193" s="194" t="s">
        <v>1</v>
      </c>
      <c r="L193" s="40"/>
      <c r="M193" s="199" t="s">
        <v>1</v>
      </c>
      <c r="N193" s="200" t="s">
        <v>41</v>
      </c>
      <c r="O193" s="72"/>
      <c r="P193" s="201">
        <f t="shared" si="21"/>
        <v>0</v>
      </c>
      <c r="Q193" s="201">
        <v>0</v>
      </c>
      <c r="R193" s="201">
        <f t="shared" si="22"/>
        <v>0</v>
      </c>
      <c r="S193" s="201">
        <v>0</v>
      </c>
      <c r="T193" s="202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155</v>
      </c>
      <c r="AT193" s="203" t="s">
        <v>150</v>
      </c>
      <c r="AU193" s="203" t="s">
        <v>84</v>
      </c>
      <c r="AY193" s="18" t="s">
        <v>147</v>
      </c>
      <c r="BE193" s="204">
        <f t="shared" si="24"/>
        <v>0</v>
      </c>
      <c r="BF193" s="204">
        <f t="shared" si="25"/>
        <v>0</v>
      </c>
      <c r="BG193" s="204">
        <f t="shared" si="26"/>
        <v>0</v>
      </c>
      <c r="BH193" s="204">
        <f t="shared" si="27"/>
        <v>0</v>
      </c>
      <c r="BI193" s="204">
        <f t="shared" si="28"/>
        <v>0</v>
      </c>
      <c r="BJ193" s="18" t="s">
        <v>84</v>
      </c>
      <c r="BK193" s="204">
        <f t="shared" si="29"/>
        <v>0</v>
      </c>
      <c r="BL193" s="18" t="s">
        <v>155</v>
      </c>
      <c r="BM193" s="203" t="s">
        <v>896</v>
      </c>
    </row>
    <row r="194" spans="1:65" s="2" customFormat="1" ht="16.5" customHeight="1">
      <c r="A194" s="35"/>
      <c r="B194" s="36"/>
      <c r="C194" s="192" t="s">
        <v>620</v>
      </c>
      <c r="D194" s="192" t="s">
        <v>150</v>
      </c>
      <c r="E194" s="193" t="s">
        <v>707</v>
      </c>
      <c r="F194" s="194" t="s">
        <v>845</v>
      </c>
      <c r="G194" s="195" t="s">
        <v>674</v>
      </c>
      <c r="H194" s="196">
        <v>1</v>
      </c>
      <c r="I194" s="197"/>
      <c r="J194" s="198">
        <f t="shared" si="20"/>
        <v>0</v>
      </c>
      <c r="K194" s="194" t="s">
        <v>1</v>
      </c>
      <c r="L194" s="40"/>
      <c r="M194" s="199" t="s">
        <v>1</v>
      </c>
      <c r="N194" s="200" t="s">
        <v>41</v>
      </c>
      <c r="O194" s="72"/>
      <c r="P194" s="201">
        <f t="shared" si="21"/>
        <v>0</v>
      </c>
      <c r="Q194" s="201">
        <v>0</v>
      </c>
      <c r="R194" s="201">
        <f t="shared" si="22"/>
        <v>0</v>
      </c>
      <c r="S194" s="201">
        <v>0</v>
      </c>
      <c r="T194" s="202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155</v>
      </c>
      <c r="AT194" s="203" t="s">
        <v>150</v>
      </c>
      <c r="AU194" s="203" t="s">
        <v>84</v>
      </c>
      <c r="AY194" s="18" t="s">
        <v>147</v>
      </c>
      <c r="BE194" s="204">
        <f t="shared" si="24"/>
        <v>0</v>
      </c>
      <c r="BF194" s="204">
        <f t="shared" si="25"/>
        <v>0</v>
      </c>
      <c r="BG194" s="204">
        <f t="shared" si="26"/>
        <v>0</v>
      </c>
      <c r="BH194" s="204">
        <f t="shared" si="27"/>
        <v>0</v>
      </c>
      <c r="BI194" s="204">
        <f t="shared" si="28"/>
        <v>0</v>
      </c>
      <c r="BJ194" s="18" t="s">
        <v>84</v>
      </c>
      <c r="BK194" s="204">
        <f t="shared" si="29"/>
        <v>0</v>
      </c>
      <c r="BL194" s="18" t="s">
        <v>155</v>
      </c>
      <c r="BM194" s="203" t="s">
        <v>897</v>
      </c>
    </row>
    <row r="195" spans="1:65" s="2" customFormat="1" ht="16.5" customHeight="1">
      <c r="A195" s="35"/>
      <c r="B195" s="36"/>
      <c r="C195" s="192" t="s">
        <v>624</v>
      </c>
      <c r="D195" s="192" t="s">
        <v>150</v>
      </c>
      <c r="E195" s="193" t="s">
        <v>710</v>
      </c>
      <c r="F195" s="194" t="s">
        <v>847</v>
      </c>
      <c r="G195" s="195" t="s">
        <v>674</v>
      </c>
      <c r="H195" s="196">
        <v>3</v>
      </c>
      <c r="I195" s="197"/>
      <c r="J195" s="198">
        <f t="shared" si="20"/>
        <v>0</v>
      </c>
      <c r="K195" s="194" t="s">
        <v>1</v>
      </c>
      <c r="L195" s="40"/>
      <c r="M195" s="199" t="s">
        <v>1</v>
      </c>
      <c r="N195" s="200" t="s">
        <v>41</v>
      </c>
      <c r="O195" s="72"/>
      <c r="P195" s="201">
        <f t="shared" si="21"/>
        <v>0</v>
      </c>
      <c r="Q195" s="201">
        <v>0</v>
      </c>
      <c r="R195" s="201">
        <f t="shared" si="22"/>
        <v>0</v>
      </c>
      <c r="S195" s="201">
        <v>0</v>
      </c>
      <c r="T195" s="202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155</v>
      </c>
      <c r="AT195" s="203" t="s">
        <v>150</v>
      </c>
      <c r="AU195" s="203" t="s">
        <v>84</v>
      </c>
      <c r="AY195" s="18" t="s">
        <v>147</v>
      </c>
      <c r="BE195" s="204">
        <f t="shared" si="24"/>
        <v>0</v>
      </c>
      <c r="BF195" s="204">
        <f t="shared" si="25"/>
        <v>0</v>
      </c>
      <c r="BG195" s="204">
        <f t="shared" si="26"/>
        <v>0</v>
      </c>
      <c r="BH195" s="204">
        <f t="shared" si="27"/>
        <v>0</v>
      </c>
      <c r="BI195" s="204">
        <f t="shared" si="28"/>
        <v>0</v>
      </c>
      <c r="BJ195" s="18" t="s">
        <v>84</v>
      </c>
      <c r="BK195" s="204">
        <f t="shared" si="29"/>
        <v>0</v>
      </c>
      <c r="BL195" s="18" t="s">
        <v>155</v>
      </c>
      <c r="BM195" s="203" t="s">
        <v>898</v>
      </c>
    </row>
    <row r="196" spans="1:65" s="2" customFormat="1" ht="16.5" customHeight="1">
      <c r="A196" s="35"/>
      <c r="B196" s="36"/>
      <c r="C196" s="192" t="s">
        <v>628</v>
      </c>
      <c r="D196" s="192" t="s">
        <v>150</v>
      </c>
      <c r="E196" s="193" t="s">
        <v>713</v>
      </c>
      <c r="F196" s="194" t="s">
        <v>849</v>
      </c>
      <c r="G196" s="195" t="s">
        <v>674</v>
      </c>
      <c r="H196" s="196">
        <v>19</v>
      </c>
      <c r="I196" s="197"/>
      <c r="J196" s="198">
        <f t="shared" si="20"/>
        <v>0</v>
      </c>
      <c r="K196" s="194" t="s">
        <v>1</v>
      </c>
      <c r="L196" s="40"/>
      <c r="M196" s="199" t="s">
        <v>1</v>
      </c>
      <c r="N196" s="200" t="s">
        <v>41</v>
      </c>
      <c r="O196" s="72"/>
      <c r="P196" s="201">
        <f t="shared" si="21"/>
        <v>0</v>
      </c>
      <c r="Q196" s="201">
        <v>0</v>
      </c>
      <c r="R196" s="201">
        <f t="shared" si="22"/>
        <v>0</v>
      </c>
      <c r="S196" s="201">
        <v>0</v>
      </c>
      <c r="T196" s="202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155</v>
      </c>
      <c r="AT196" s="203" t="s">
        <v>150</v>
      </c>
      <c r="AU196" s="203" t="s">
        <v>84</v>
      </c>
      <c r="AY196" s="18" t="s">
        <v>147</v>
      </c>
      <c r="BE196" s="204">
        <f t="shared" si="24"/>
        <v>0</v>
      </c>
      <c r="BF196" s="204">
        <f t="shared" si="25"/>
        <v>0</v>
      </c>
      <c r="BG196" s="204">
        <f t="shared" si="26"/>
        <v>0</v>
      </c>
      <c r="BH196" s="204">
        <f t="shared" si="27"/>
        <v>0</v>
      </c>
      <c r="BI196" s="204">
        <f t="shared" si="28"/>
        <v>0</v>
      </c>
      <c r="BJ196" s="18" t="s">
        <v>84</v>
      </c>
      <c r="BK196" s="204">
        <f t="shared" si="29"/>
        <v>0</v>
      </c>
      <c r="BL196" s="18" t="s">
        <v>155</v>
      </c>
      <c r="BM196" s="203" t="s">
        <v>899</v>
      </c>
    </row>
    <row r="197" spans="1:65" s="2" customFormat="1" ht="16.5" customHeight="1">
      <c r="A197" s="35"/>
      <c r="B197" s="36"/>
      <c r="C197" s="192" t="s">
        <v>636</v>
      </c>
      <c r="D197" s="192" t="s">
        <v>150</v>
      </c>
      <c r="E197" s="193" t="s">
        <v>716</v>
      </c>
      <c r="F197" s="194" t="s">
        <v>851</v>
      </c>
      <c r="G197" s="195" t="s">
        <v>674</v>
      </c>
      <c r="H197" s="196">
        <v>1</v>
      </c>
      <c r="I197" s="197"/>
      <c r="J197" s="198">
        <f t="shared" si="20"/>
        <v>0</v>
      </c>
      <c r="K197" s="194" t="s">
        <v>1</v>
      </c>
      <c r="L197" s="40"/>
      <c r="M197" s="199" t="s">
        <v>1</v>
      </c>
      <c r="N197" s="200" t="s">
        <v>41</v>
      </c>
      <c r="O197" s="72"/>
      <c r="P197" s="201">
        <f t="shared" si="21"/>
        <v>0</v>
      </c>
      <c r="Q197" s="201">
        <v>0</v>
      </c>
      <c r="R197" s="201">
        <f t="shared" si="22"/>
        <v>0</v>
      </c>
      <c r="S197" s="201">
        <v>0</v>
      </c>
      <c r="T197" s="202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155</v>
      </c>
      <c r="AT197" s="203" t="s">
        <v>150</v>
      </c>
      <c r="AU197" s="203" t="s">
        <v>84</v>
      </c>
      <c r="AY197" s="18" t="s">
        <v>147</v>
      </c>
      <c r="BE197" s="204">
        <f t="shared" si="24"/>
        <v>0</v>
      </c>
      <c r="BF197" s="204">
        <f t="shared" si="25"/>
        <v>0</v>
      </c>
      <c r="BG197" s="204">
        <f t="shared" si="26"/>
        <v>0</v>
      </c>
      <c r="BH197" s="204">
        <f t="shared" si="27"/>
        <v>0</v>
      </c>
      <c r="BI197" s="204">
        <f t="shared" si="28"/>
        <v>0</v>
      </c>
      <c r="BJ197" s="18" t="s">
        <v>84</v>
      </c>
      <c r="BK197" s="204">
        <f t="shared" si="29"/>
        <v>0</v>
      </c>
      <c r="BL197" s="18" t="s">
        <v>155</v>
      </c>
      <c r="BM197" s="203" t="s">
        <v>900</v>
      </c>
    </row>
    <row r="198" spans="1:65" s="2" customFormat="1" ht="16.5" customHeight="1">
      <c r="A198" s="35"/>
      <c r="B198" s="36"/>
      <c r="C198" s="192" t="s">
        <v>642</v>
      </c>
      <c r="D198" s="192" t="s">
        <v>150</v>
      </c>
      <c r="E198" s="193" t="s">
        <v>724</v>
      </c>
      <c r="F198" s="194" t="s">
        <v>855</v>
      </c>
      <c r="G198" s="195" t="s">
        <v>674</v>
      </c>
      <c r="H198" s="196">
        <v>1</v>
      </c>
      <c r="I198" s="197"/>
      <c r="J198" s="198">
        <f t="shared" si="20"/>
        <v>0</v>
      </c>
      <c r="K198" s="194" t="s">
        <v>1</v>
      </c>
      <c r="L198" s="40"/>
      <c r="M198" s="199" t="s">
        <v>1</v>
      </c>
      <c r="N198" s="200" t="s">
        <v>41</v>
      </c>
      <c r="O198" s="72"/>
      <c r="P198" s="201">
        <f t="shared" si="21"/>
        <v>0</v>
      </c>
      <c r="Q198" s="201">
        <v>0</v>
      </c>
      <c r="R198" s="201">
        <f t="shared" si="22"/>
        <v>0</v>
      </c>
      <c r="S198" s="201">
        <v>0</v>
      </c>
      <c r="T198" s="202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155</v>
      </c>
      <c r="AT198" s="203" t="s">
        <v>150</v>
      </c>
      <c r="AU198" s="203" t="s">
        <v>84</v>
      </c>
      <c r="AY198" s="18" t="s">
        <v>147</v>
      </c>
      <c r="BE198" s="204">
        <f t="shared" si="24"/>
        <v>0</v>
      </c>
      <c r="BF198" s="204">
        <f t="shared" si="25"/>
        <v>0</v>
      </c>
      <c r="BG198" s="204">
        <f t="shared" si="26"/>
        <v>0</v>
      </c>
      <c r="BH198" s="204">
        <f t="shared" si="27"/>
        <v>0</v>
      </c>
      <c r="BI198" s="204">
        <f t="shared" si="28"/>
        <v>0</v>
      </c>
      <c r="BJ198" s="18" t="s">
        <v>84</v>
      </c>
      <c r="BK198" s="204">
        <f t="shared" si="29"/>
        <v>0</v>
      </c>
      <c r="BL198" s="18" t="s">
        <v>155</v>
      </c>
      <c r="BM198" s="203" t="s">
        <v>901</v>
      </c>
    </row>
    <row r="199" spans="1:65" s="2" customFormat="1" ht="16.5" customHeight="1">
      <c r="A199" s="35"/>
      <c r="B199" s="36"/>
      <c r="C199" s="192" t="s">
        <v>646</v>
      </c>
      <c r="D199" s="192" t="s">
        <v>150</v>
      </c>
      <c r="E199" s="193" t="s">
        <v>727</v>
      </c>
      <c r="F199" s="194" t="s">
        <v>857</v>
      </c>
      <c r="G199" s="195" t="s">
        <v>674</v>
      </c>
      <c r="H199" s="196">
        <v>1</v>
      </c>
      <c r="I199" s="197"/>
      <c r="J199" s="198">
        <f t="shared" si="20"/>
        <v>0</v>
      </c>
      <c r="K199" s="194" t="s">
        <v>1</v>
      </c>
      <c r="L199" s="40"/>
      <c r="M199" s="199" t="s">
        <v>1</v>
      </c>
      <c r="N199" s="200" t="s">
        <v>41</v>
      </c>
      <c r="O199" s="72"/>
      <c r="P199" s="201">
        <f t="shared" si="21"/>
        <v>0</v>
      </c>
      <c r="Q199" s="201">
        <v>0</v>
      </c>
      <c r="R199" s="201">
        <f t="shared" si="22"/>
        <v>0</v>
      </c>
      <c r="S199" s="201">
        <v>0</v>
      </c>
      <c r="T199" s="202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155</v>
      </c>
      <c r="AT199" s="203" t="s">
        <v>150</v>
      </c>
      <c r="AU199" s="203" t="s">
        <v>84</v>
      </c>
      <c r="AY199" s="18" t="s">
        <v>147</v>
      </c>
      <c r="BE199" s="204">
        <f t="shared" si="24"/>
        <v>0</v>
      </c>
      <c r="BF199" s="204">
        <f t="shared" si="25"/>
        <v>0</v>
      </c>
      <c r="BG199" s="204">
        <f t="shared" si="26"/>
        <v>0</v>
      </c>
      <c r="BH199" s="204">
        <f t="shared" si="27"/>
        <v>0</v>
      </c>
      <c r="BI199" s="204">
        <f t="shared" si="28"/>
        <v>0</v>
      </c>
      <c r="BJ199" s="18" t="s">
        <v>84</v>
      </c>
      <c r="BK199" s="204">
        <f t="shared" si="29"/>
        <v>0</v>
      </c>
      <c r="BL199" s="18" t="s">
        <v>155</v>
      </c>
      <c r="BM199" s="203" t="s">
        <v>902</v>
      </c>
    </row>
    <row r="200" spans="1:65" s="2" customFormat="1" ht="24.2" customHeight="1">
      <c r="A200" s="35"/>
      <c r="B200" s="36"/>
      <c r="C200" s="192" t="s">
        <v>656</v>
      </c>
      <c r="D200" s="192" t="s">
        <v>150</v>
      </c>
      <c r="E200" s="193" t="s">
        <v>730</v>
      </c>
      <c r="F200" s="194" t="s">
        <v>859</v>
      </c>
      <c r="G200" s="195" t="s">
        <v>674</v>
      </c>
      <c r="H200" s="196">
        <v>2</v>
      </c>
      <c r="I200" s="197"/>
      <c r="J200" s="198">
        <f t="shared" si="20"/>
        <v>0</v>
      </c>
      <c r="K200" s="194" t="s">
        <v>1</v>
      </c>
      <c r="L200" s="40"/>
      <c r="M200" s="199" t="s">
        <v>1</v>
      </c>
      <c r="N200" s="200" t="s">
        <v>41</v>
      </c>
      <c r="O200" s="72"/>
      <c r="P200" s="201">
        <f t="shared" si="21"/>
        <v>0</v>
      </c>
      <c r="Q200" s="201">
        <v>0</v>
      </c>
      <c r="R200" s="201">
        <f t="shared" si="22"/>
        <v>0</v>
      </c>
      <c r="S200" s="201">
        <v>0</v>
      </c>
      <c r="T200" s="202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155</v>
      </c>
      <c r="AT200" s="203" t="s">
        <v>150</v>
      </c>
      <c r="AU200" s="203" t="s">
        <v>84</v>
      </c>
      <c r="AY200" s="18" t="s">
        <v>147</v>
      </c>
      <c r="BE200" s="204">
        <f t="shared" si="24"/>
        <v>0</v>
      </c>
      <c r="BF200" s="204">
        <f t="shared" si="25"/>
        <v>0</v>
      </c>
      <c r="BG200" s="204">
        <f t="shared" si="26"/>
        <v>0</v>
      </c>
      <c r="BH200" s="204">
        <f t="shared" si="27"/>
        <v>0</v>
      </c>
      <c r="BI200" s="204">
        <f t="shared" si="28"/>
        <v>0</v>
      </c>
      <c r="BJ200" s="18" t="s">
        <v>84</v>
      </c>
      <c r="BK200" s="204">
        <f t="shared" si="29"/>
        <v>0</v>
      </c>
      <c r="BL200" s="18" t="s">
        <v>155</v>
      </c>
      <c r="BM200" s="203" t="s">
        <v>903</v>
      </c>
    </row>
    <row r="201" spans="1:65" s="2" customFormat="1" ht="16.5" customHeight="1">
      <c r="A201" s="35"/>
      <c r="B201" s="36"/>
      <c r="C201" s="192" t="s">
        <v>904</v>
      </c>
      <c r="D201" s="192" t="s">
        <v>150</v>
      </c>
      <c r="E201" s="193" t="s">
        <v>735</v>
      </c>
      <c r="F201" s="194" t="s">
        <v>861</v>
      </c>
      <c r="G201" s="195" t="s">
        <v>674</v>
      </c>
      <c r="H201" s="196">
        <v>1</v>
      </c>
      <c r="I201" s="197"/>
      <c r="J201" s="198">
        <f t="shared" si="20"/>
        <v>0</v>
      </c>
      <c r="K201" s="194" t="s">
        <v>1</v>
      </c>
      <c r="L201" s="40"/>
      <c r="M201" s="199" t="s">
        <v>1</v>
      </c>
      <c r="N201" s="200" t="s">
        <v>41</v>
      </c>
      <c r="O201" s="72"/>
      <c r="P201" s="201">
        <f t="shared" si="21"/>
        <v>0</v>
      </c>
      <c r="Q201" s="201">
        <v>0</v>
      </c>
      <c r="R201" s="201">
        <f t="shared" si="22"/>
        <v>0</v>
      </c>
      <c r="S201" s="201">
        <v>0</v>
      </c>
      <c r="T201" s="202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155</v>
      </c>
      <c r="AT201" s="203" t="s">
        <v>150</v>
      </c>
      <c r="AU201" s="203" t="s">
        <v>84</v>
      </c>
      <c r="AY201" s="18" t="s">
        <v>147</v>
      </c>
      <c r="BE201" s="204">
        <f t="shared" si="24"/>
        <v>0</v>
      </c>
      <c r="BF201" s="204">
        <f t="shared" si="25"/>
        <v>0</v>
      </c>
      <c r="BG201" s="204">
        <f t="shared" si="26"/>
        <v>0</v>
      </c>
      <c r="BH201" s="204">
        <f t="shared" si="27"/>
        <v>0</v>
      </c>
      <c r="BI201" s="204">
        <f t="shared" si="28"/>
        <v>0</v>
      </c>
      <c r="BJ201" s="18" t="s">
        <v>84</v>
      </c>
      <c r="BK201" s="204">
        <f t="shared" si="29"/>
        <v>0</v>
      </c>
      <c r="BL201" s="18" t="s">
        <v>155</v>
      </c>
      <c r="BM201" s="203" t="s">
        <v>905</v>
      </c>
    </row>
    <row r="202" spans="1:65" s="2" customFormat="1" ht="16.5" customHeight="1">
      <c r="A202" s="35"/>
      <c r="B202" s="36"/>
      <c r="C202" s="192" t="s">
        <v>906</v>
      </c>
      <c r="D202" s="192" t="s">
        <v>150</v>
      </c>
      <c r="E202" s="193" t="s">
        <v>738</v>
      </c>
      <c r="F202" s="194" t="s">
        <v>863</v>
      </c>
      <c r="G202" s="195" t="s">
        <v>674</v>
      </c>
      <c r="H202" s="196">
        <v>1</v>
      </c>
      <c r="I202" s="197"/>
      <c r="J202" s="198">
        <f t="shared" si="20"/>
        <v>0</v>
      </c>
      <c r="K202" s="194" t="s">
        <v>1</v>
      </c>
      <c r="L202" s="40"/>
      <c r="M202" s="199" t="s">
        <v>1</v>
      </c>
      <c r="N202" s="200" t="s">
        <v>41</v>
      </c>
      <c r="O202" s="72"/>
      <c r="P202" s="201">
        <f t="shared" si="21"/>
        <v>0</v>
      </c>
      <c r="Q202" s="201">
        <v>0</v>
      </c>
      <c r="R202" s="201">
        <f t="shared" si="22"/>
        <v>0</v>
      </c>
      <c r="S202" s="201">
        <v>0</v>
      </c>
      <c r="T202" s="202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155</v>
      </c>
      <c r="AT202" s="203" t="s">
        <v>150</v>
      </c>
      <c r="AU202" s="203" t="s">
        <v>84</v>
      </c>
      <c r="AY202" s="18" t="s">
        <v>147</v>
      </c>
      <c r="BE202" s="204">
        <f t="shared" si="24"/>
        <v>0</v>
      </c>
      <c r="BF202" s="204">
        <f t="shared" si="25"/>
        <v>0</v>
      </c>
      <c r="BG202" s="204">
        <f t="shared" si="26"/>
        <v>0</v>
      </c>
      <c r="BH202" s="204">
        <f t="shared" si="27"/>
        <v>0</v>
      </c>
      <c r="BI202" s="204">
        <f t="shared" si="28"/>
        <v>0</v>
      </c>
      <c r="BJ202" s="18" t="s">
        <v>84</v>
      </c>
      <c r="BK202" s="204">
        <f t="shared" si="29"/>
        <v>0</v>
      </c>
      <c r="BL202" s="18" t="s">
        <v>155</v>
      </c>
      <c r="BM202" s="203" t="s">
        <v>907</v>
      </c>
    </row>
    <row r="203" spans="1:65" s="2" customFormat="1" ht="16.5" customHeight="1">
      <c r="A203" s="35"/>
      <c r="B203" s="36"/>
      <c r="C203" s="192" t="s">
        <v>908</v>
      </c>
      <c r="D203" s="192" t="s">
        <v>150</v>
      </c>
      <c r="E203" s="193" t="s">
        <v>762</v>
      </c>
      <c r="F203" s="194" t="s">
        <v>865</v>
      </c>
      <c r="G203" s="195" t="s">
        <v>866</v>
      </c>
      <c r="H203" s="274"/>
      <c r="I203" s="197"/>
      <c r="J203" s="198">
        <f t="shared" si="20"/>
        <v>0</v>
      </c>
      <c r="K203" s="194" t="s">
        <v>1</v>
      </c>
      <c r="L203" s="40"/>
      <c r="M203" s="199" t="s">
        <v>1</v>
      </c>
      <c r="N203" s="200" t="s">
        <v>41</v>
      </c>
      <c r="O203" s="72"/>
      <c r="P203" s="201">
        <f t="shared" si="21"/>
        <v>0</v>
      </c>
      <c r="Q203" s="201">
        <v>0</v>
      </c>
      <c r="R203" s="201">
        <f t="shared" si="22"/>
        <v>0</v>
      </c>
      <c r="S203" s="201">
        <v>0</v>
      </c>
      <c r="T203" s="202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155</v>
      </c>
      <c r="AT203" s="203" t="s">
        <v>150</v>
      </c>
      <c r="AU203" s="203" t="s">
        <v>84</v>
      </c>
      <c r="AY203" s="18" t="s">
        <v>147</v>
      </c>
      <c r="BE203" s="204">
        <f t="shared" si="24"/>
        <v>0</v>
      </c>
      <c r="BF203" s="204">
        <f t="shared" si="25"/>
        <v>0</v>
      </c>
      <c r="BG203" s="204">
        <f t="shared" si="26"/>
        <v>0</v>
      </c>
      <c r="BH203" s="204">
        <f t="shared" si="27"/>
        <v>0</v>
      </c>
      <c r="BI203" s="204">
        <f t="shared" si="28"/>
        <v>0</v>
      </c>
      <c r="BJ203" s="18" t="s">
        <v>84</v>
      </c>
      <c r="BK203" s="204">
        <f t="shared" si="29"/>
        <v>0</v>
      </c>
      <c r="BL203" s="18" t="s">
        <v>155</v>
      </c>
      <c r="BM203" s="203" t="s">
        <v>909</v>
      </c>
    </row>
    <row r="204" spans="1:65" s="2" customFormat="1" ht="16.5" customHeight="1">
      <c r="A204" s="35"/>
      <c r="B204" s="36"/>
      <c r="C204" s="192" t="s">
        <v>910</v>
      </c>
      <c r="D204" s="192" t="s">
        <v>150</v>
      </c>
      <c r="E204" s="193" t="s">
        <v>744</v>
      </c>
      <c r="F204" s="194" t="s">
        <v>868</v>
      </c>
      <c r="G204" s="195" t="s">
        <v>674</v>
      </c>
      <c r="H204" s="196">
        <v>4</v>
      </c>
      <c r="I204" s="197"/>
      <c r="J204" s="198">
        <f t="shared" si="20"/>
        <v>0</v>
      </c>
      <c r="K204" s="194" t="s">
        <v>1</v>
      </c>
      <c r="L204" s="40"/>
      <c r="M204" s="199" t="s">
        <v>1</v>
      </c>
      <c r="N204" s="200" t="s">
        <v>41</v>
      </c>
      <c r="O204" s="72"/>
      <c r="P204" s="201">
        <f t="shared" si="21"/>
        <v>0</v>
      </c>
      <c r="Q204" s="201">
        <v>0</v>
      </c>
      <c r="R204" s="201">
        <f t="shared" si="22"/>
        <v>0</v>
      </c>
      <c r="S204" s="201">
        <v>0</v>
      </c>
      <c r="T204" s="202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155</v>
      </c>
      <c r="AT204" s="203" t="s">
        <v>150</v>
      </c>
      <c r="AU204" s="203" t="s">
        <v>84</v>
      </c>
      <c r="AY204" s="18" t="s">
        <v>147</v>
      </c>
      <c r="BE204" s="204">
        <f t="shared" si="24"/>
        <v>0</v>
      </c>
      <c r="BF204" s="204">
        <f t="shared" si="25"/>
        <v>0</v>
      </c>
      <c r="BG204" s="204">
        <f t="shared" si="26"/>
        <v>0</v>
      </c>
      <c r="BH204" s="204">
        <f t="shared" si="27"/>
        <v>0</v>
      </c>
      <c r="BI204" s="204">
        <f t="shared" si="28"/>
        <v>0</v>
      </c>
      <c r="BJ204" s="18" t="s">
        <v>84</v>
      </c>
      <c r="BK204" s="204">
        <f t="shared" si="29"/>
        <v>0</v>
      </c>
      <c r="BL204" s="18" t="s">
        <v>155</v>
      </c>
      <c r="BM204" s="203" t="s">
        <v>911</v>
      </c>
    </row>
    <row r="205" spans="1:65" s="2" customFormat="1" ht="16.5" customHeight="1">
      <c r="A205" s="35"/>
      <c r="B205" s="36"/>
      <c r="C205" s="192" t="s">
        <v>912</v>
      </c>
      <c r="D205" s="192" t="s">
        <v>150</v>
      </c>
      <c r="E205" s="193" t="s">
        <v>747</v>
      </c>
      <c r="F205" s="194" t="s">
        <v>870</v>
      </c>
      <c r="G205" s="195" t="s">
        <v>760</v>
      </c>
      <c r="H205" s="196">
        <v>1</v>
      </c>
      <c r="I205" s="197"/>
      <c r="J205" s="198">
        <f t="shared" si="20"/>
        <v>0</v>
      </c>
      <c r="K205" s="194" t="s">
        <v>1</v>
      </c>
      <c r="L205" s="40"/>
      <c r="M205" s="199" t="s">
        <v>1</v>
      </c>
      <c r="N205" s="200" t="s">
        <v>41</v>
      </c>
      <c r="O205" s="72"/>
      <c r="P205" s="201">
        <f t="shared" si="21"/>
        <v>0</v>
      </c>
      <c r="Q205" s="201">
        <v>0</v>
      </c>
      <c r="R205" s="201">
        <f t="shared" si="22"/>
        <v>0</v>
      </c>
      <c r="S205" s="201">
        <v>0</v>
      </c>
      <c r="T205" s="202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155</v>
      </c>
      <c r="AT205" s="203" t="s">
        <v>150</v>
      </c>
      <c r="AU205" s="203" t="s">
        <v>84</v>
      </c>
      <c r="AY205" s="18" t="s">
        <v>147</v>
      </c>
      <c r="BE205" s="204">
        <f t="shared" si="24"/>
        <v>0</v>
      </c>
      <c r="BF205" s="204">
        <f t="shared" si="25"/>
        <v>0</v>
      </c>
      <c r="BG205" s="204">
        <f t="shared" si="26"/>
        <v>0</v>
      </c>
      <c r="BH205" s="204">
        <f t="shared" si="27"/>
        <v>0</v>
      </c>
      <c r="BI205" s="204">
        <f t="shared" si="28"/>
        <v>0</v>
      </c>
      <c r="BJ205" s="18" t="s">
        <v>84</v>
      </c>
      <c r="BK205" s="204">
        <f t="shared" si="29"/>
        <v>0</v>
      </c>
      <c r="BL205" s="18" t="s">
        <v>155</v>
      </c>
      <c r="BM205" s="203" t="s">
        <v>913</v>
      </c>
    </row>
    <row r="206" spans="1:65" s="2" customFormat="1" ht="16.5" customHeight="1">
      <c r="A206" s="35"/>
      <c r="B206" s="36"/>
      <c r="C206" s="192" t="s">
        <v>914</v>
      </c>
      <c r="D206" s="192" t="s">
        <v>150</v>
      </c>
      <c r="E206" s="193" t="s">
        <v>750</v>
      </c>
      <c r="F206" s="194" t="s">
        <v>821</v>
      </c>
      <c r="G206" s="195" t="s">
        <v>812</v>
      </c>
      <c r="H206" s="196">
        <v>8</v>
      </c>
      <c r="I206" s="197"/>
      <c r="J206" s="198">
        <f t="shared" si="20"/>
        <v>0</v>
      </c>
      <c r="K206" s="194" t="s">
        <v>1</v>
      </c>
      <c r="L206" s="40"/>
      <c r="M206" s="269" t="s">
        <v>1</v>
      </c>
      <c r="N206" s="270" t="s">
        <v>41</v>
      </c>
      <c r="O206" s="271"/>
      <c r="P206" s="272">
        <f t="shared" si="21"/>
        <v>0</v>
      </c>
      <c r="Q206" s="272">
        <v>0</v>
      </c>
      <c r="R206" s="272">
        <f t="shared" si="22"/>
        <v>0</v>
      </c>
      <c r="S206" s="272">
        <v>0</v>
      </c>
      <c r="T206" s="273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155</v>
      </c>
      <c r="AT206" s="203" t="s">
        <v>150</v>
      </c>
      <c r="AU206" s="203" t="s">
        <v>84</v>
      </c>
      <c r="AY206" s="18" t="s">
        <v>147</v>
      </c>
      <c r="BE206" s="204">
        <f t="shared" si="24"/>
        <v>0</v>
      </c>
      <c r="BF206" s="204">
        <f t="shared" si="25"/>
        <v>0</v>
      </c>
      <c r="BG206" s="204">
        <f t="shared" si="26"/>
        <v>0</v>
      </c>
      <c r="BH206" s="204">
        <f t="shared" si="27"/>
        <v>0</v>
      </c>
      <c r="BI206" s="204">
        <f t="shared" si="28"/>
        <v>0</v>
      </c>
      <c r="BJ206" s="18" t="s">
        <v>84</v>
      </c>
      <c r="BK206" s="204">
        <f t="shared" si="29"/>
        <v>0</v>
      </c>
      <c r="BL206" s="18" t="s">
        <v>155</v>
      </c>
      <c r="BM206" s="203" t="s">
        <v>915</v>
      </c>
    </row>
    <row r="207" spans="1:31" s="2" customFormat="1" ht="6.95" customHeight="1">
      <c r="A207" s="35"/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40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algorithmName="SHA-512" hashValue="bV1wZt0prLBa3xQxItSmpGbdhBsg0zdz3Cai/giRYCepnOICbM/cs/kMeKsvKlZCWeltPBzZIqWn8y9ss1qLjw==" saltValue="G2Wwww4KbQnJU3eMWPskkCPpzg1YJ5cDtzLnGn5GKvoIaUyxpmBHVinQvn/c5FvYYF1crZDnCQrxa0f1S6OmcQ==" spinCount="100000" sheet="1" objects="1" scenarios="1" formatColumns="0" formatRows="0" autoFilter="0"/>
  <autoFilter ref="C125:K20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7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108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2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2:12" s="1" customFormat="1" ht="12" customHeight="1">
      <c r="B8" s="21"/>
      <c r="D8" s="120" t="s">
        <v>116</v>
      </c>
      <c r="L8" s="21"/>
    </row>
    <row r="9" spans="1:31" s="2" customFormat="1" ht="16.5" customHeight="1">
      <c r="A9" s="35"/>
      <c r="B9" s="40"/>
      <c r="C9" s="35"/>
      <c r="D9" s="35"/>
      <c r="E9" s="323" t="s">
        <v>800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662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5" t="s">
        <v>916</v>
      </c>
      <c r="F11" s="326"/>
      <c r="G11" s="326"/>
      <c r="H11" s="32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6. 6. 2022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7" t="str">
        <f>'Rekapitulace stavby'!E14</f>
        <v>Vyplň údaj</v>
      </c>
      <c r="F20" s="328"/>
      <c r="G20" s="328"/>
      <c r="H20" s="32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9" t="s">
        <v>1</v>
      </c>
      <c r="F29" s="329"/>
      <c r="G29" s="329"/>
      <c r="H29" s="32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ROUND(J128,2)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ROUND((SUM(BE128:BE201)),2)</f>
        <v>0</v>
      </c>
      <c r="G35" s="35"/>
      <c r="H35" s="35"/>
      <c r="I35" s="131">
        <v>0.21</v>
      </c>
      <c r="J35" s="130">
        <f>ROUND(((SUM(BE128:BE201))*I35),2)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ROUND((SUM(BF128:BF201)),2)</f>
        <v>0</v>
      </c>
      <c r="G36" s="35"/>
      <c r="H36" s="35"/>
      <c r="I36" s="131">
        <v>0.15</v>
      </c>
      <c r="J36" s="130">
        <f>ROUND(((SUM(BF128:BF201))*I36),2)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43</v>
      </c>
      <c r="F37" s="130">
        <f>ROUND((SUM(BG128:BG201)),2)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44</v>
      </c>
      <c r="F38" s="130">
        <f>ROUND((SUM(BH128:BH201)),2)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45</v>
      </c>
      <c r="F39" s="130">
        <f>ROUND((SUM(BI128:BI201)),2)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0" t="s">
        <v>800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662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3" t="str">
        <f>E11</f>
        <v>06.3 - ELEKTRO - stavební úpravy laboratoří</v>
      </c>
      <c r="F89" s="332"/>
      <c r="G89" s="332"/>
      <c r="H89" s="33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Nový Bydžov</v>
      </c>
      <c r="G91" s="37"/>
      <c r="H91" s="37"/>
      <c r="I91" s="30" t="s">
        <v>22</v>
      </c>
      <c r="J91" s="67" t="str">
        <f>IF(J14="","",J14)</f>
        <v>6. 6. 2022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Gymnázium, SOŠ a VOŠ, Nový Bydžov</v>
      </c>
      <c r="G93" s="37"/>
      <c r="H93" s="37"/>
      <c r="I93" s="30" t="s">
        <v>30</v>
      </c>
      <c r="J93" s="33" t="str">
        <f>E23</f>
        <v>IRBOS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J128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2:12" s="9" customFormat="1" ht="24.95" customHeight="1">
      <c r="B99" s="154"/>
      <c r="C99" s="155"/>
      <c r="D99" s="156" t="s">
        <v>917</v>
      </c>
      <c r="E99" s="157"/>
      <c r="F99" s="157"/>
      <c r="G99" s="157"/>
      <c r="H99" s="157"/>
      <c r="I99" s="157"/>
      <c r="J99" s="158">
        <f>J129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918</v>
      </c>
      <c r="E100" s="157"/>
      <c r="F100" s="157"/>
      <c r="G100" s="157"/>
      <c r="H100" s="157"/>
      <c r="I100" s="157"/>
      <c r="J100" s="158">
        <f>J140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919</v>
      </c>
      <c r="E101" s="157"/>
      <c r="F101" s="157"/>
      <c r="G101" s="157"/>
      <c r="H101" s="157"/>
      <c r="I101" s="157"/>
      <c r="J101" s="158">
        <f>J152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920</v>
      </c>
      <c r="E102" s="157"/>
      <c r="F102" s="157"/>
      <c r="G102" s="157"/>
      <c r="H102" s="157"/>
      <c r="I102" s="157"/>
      <c r="J102" s="158">
        <f>J158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921</v>
      </c>
      <c r="E103" s="157"/>
      <c r="F103" s="157"/>
      <c r="G103" s="157"/>
      <c r="H103" s="157"/>
      <c r="I103" s="157"/>
      <c r="J103" s="158">
        <f>J162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922</v>
      </c>
      <c r="E104" s="157"/>
      <c r="F104" s="157"/>
      <c r="G104" s="157"/>
      <c r="H104" s="157"/>
      <c r="I104" s="157"/>
      <c r="J104" s="158">
        <f>J168</f>
        <v>0</v>
      </c>
      <c r="K104" s="155"/>
      <c r="L104" s="159"/>
    </row>
    <row r="105" spans="2:12" s="9" customFormat="1" ht="24.95" customHeight="1">
      <c r="B105" s="154"/>
      <c r="C105" s="155"/>
      <c r="D105" s="156" t="s">
        <v>923</v>
      </c>
      <c r="E105" s="157"/>
      <c r="F105" s="157"/>
      <c r="G105" s="157"/>
      <c r="H105" s="157"/>
      <c r="I105" s="157"/>
      <c r="J105" s="158">
        <f>J186</f>
        <v>0</v>
      </c>
      <c r="K105" s="155"/>
      <c r="L105" s="159"/>
    </row>
    <row r="106" spans="2:12" s="9" customFormat="1" ht="24.95" customHeight="1">
      <c r="B106" s="154"/>
      <c r="C106" s="155"/>
      <c r="D106" s="156" t="s">
        <v>924</v>
      </c>
      <c r="E106" s="157"/>
      <c r="F106" s="157"/>
      <c r="G106" s="157"/>
      <c r="H106" s="157"/>
      <c r="I106" s="157"/>
      <c r="J106" s="158">
        <f>J193</f>
        <v>0</v>
      </c>
      <c r="K106" s="155"/>
      <c r="L106" s="159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132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6.25" customHeight="1">
      <c r="A116" s="35"/>
      <c r="B116" s="36"/>
      <c r="C116" s="37"/>
      <c r="D116" s="37"/>
      <c r="E116" s="330" t="str">
        <f>E7</f>
        <v>Rekonstrukce laboratoří fyziky, biologie a chemie, Komenského 77, Nový Bydžov</v>
      </c>
      <c r="F116" s="331"/>
      <c r="G116" s="331"/>
      <c r="H116" s="331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2:12" s="1" customFormat="1" ht="12" customHeight="1">
      <c r="B117" s="22"/>
      <c r="C117" s="30" t="s">
        <v>116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5"/>
      <c r="B118" s="36"/>
      <c r="C118" s="37"/>
      <c r="D118" s="37"/>
      <c r="E118" s="330" t="s">
        <v>800</v>
      </c>
      <c r="F118" s="332"/>
      <c r="G118" s="332"/>
      <c r="H118" s="33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662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283" t="str">
        <f>E11</f>
        <v>06.3 - ELEKTRO - stavební úpravy laboratoří</v>
      </c>
      <c r="F120" s="332"/>
      <c r="G120" s="332"/>
      <c r="H120" s="332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F14</f>
        <v>Nový Bydžov</v>
      </c>
      <c r="G122" s="37"/>
      <c r="H122" s="37"/>
      <c r="I122" s="30" t="s">
        <v>22</v>
      </c>
      <c r="J122" s="67" t="str">
        <f>IF(J14="","",J14)</f>
        <v>6. 6. 2022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24</v>
      </c>
      <c r="D124" s="37"/>
      <c r="E124" s="37"/>
      <c r="F124" s="28" t="str">
        <f>E17</f>
        <v>Gymnázium, SOŠ a VOŠ, Nový Bydžov</v>
      </c>
      <c r="G124" s="37"/>
      <c r="H124" s="37"/>
      <c r="I124" s="30" t="s">
        <v>30</v>
      </c>
      <c r="J124" s="33" t="str">
        <f>E23</f>
        <v>IRBOS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28</v>
      </c>
      <c r="D125" s="37"/>
      <c r="E125" s="37"/>
      <c r="F125" s="28" t="str">
        <f>IF(E20="","",E20)</f>
        <v>Vyplň údaj</v>
      </c>
      <c r="G125" s="37"/>
      <c r="H125" s="37"/>
      <c r="I125" s="30" t="s">
        <v>33</v>
      </c>
      <c r="J125" s="33" t="str">
        <f>E26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65"/>
      <c r="B127" s="166"/>
      <c r="C127" s="167" t="s">
        <v>133</v>
      </c>
      <c r="D127" s="168" t="s">
        <v>61</v>
      </c>
      <c r="E127" s="168" t="s">
        <v>57</v>
      </c>
      <c r="F127" s="168" t="s">
        <v>58</v>
      </c>
      <c r="G127" s="168" t="s">
        <v>134</v>
      </c>
      <c r="H127" s="168" t="s">
        <v>135</v>
      </c>
      <c r="I127" s="168" t="s">
        <v>136</v>
      </c>
      <c r="J127" s="168" t="s">
        <v>120</v>
      </c>
      <c r="K127" s="169" t="s">
        <v>137</v>
      </c>
      <c r="L127" s="170"/>
      <c r="M127" s="76" t="s">
        <v>1</v>
      </c>
      <c r="N127" s="77" t="s">
        <v>40</v>
      </c>
      <c r="O127" s="77" t="s">
        <v>138</v>
      </c>
      <c r="P127" s="77" t="s">
        <v>139</v>
      </c>
      <c r="Q127" s="77" t="s">
        <v>140</v>
      </c>
      <c r="R127" s="77" t="s">
        <v>141</v>
      </c>
      <c r="S127" s="77" t="s">
        <v>142</v>
      </c>
      <c r="T127" s="78" t="s">
        <v>143</v>
      </c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</row>
    <row r="128" spans="1:63" s="2" customFormat="1" ht="22.9" customHeight="1">
      <c r="A128" s="35"/>
      <c r="B128" s="36"/>
      <c r="C128" s="83" t="s">
        <v>144</v>
      </c>
      <c r="D128" s="37"/>
      <c r="E128" s="37"/>
      <c r="F128" s="37"/>
      <c r="G128" s="37"/>
      <c r="H128" s="37"/>
      <c r="I128" s="37"/>
      <c r="J128" s="171">
        <f>BK128</f>
        <v>0</v>
      </c>
      <c r="K128" s="37"/>
      <c r="L128" s="40"/>
      <c r="M128" s="79"/>
      <c r="N128" s="172"/>
      <c r="O128" s="80"/>
      <c r="P128" s="173">
        <f>P129+P140+P152+P158+P162+P168+P186+P193</f>
        <v>0</v>
      </c>
      <c r="Q128" s="80"/>
      <c r="R128" s="173">
        <f>R129+R140+R152+R158+R162+R168+R186+R193</f>
        <v>0</v>
      </c>
      <c r="S128" s="80"/>
      <c r="T128" s="174">
        <f>T129+T140+T152+T158+T162+T168+T186+T193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75</v>
      </c>
      <c r="AU128" s="18" t="s">
        <v>122</v>
      </c>
      <c r="BK128" s="175">
        <f>BK129+BK140+BK152+BK158+BK162+BK168+BK186+BK193</f>
        <v>0</v>
      </c>
    </row>
    <row r="129" spans="2:63" s="12" customFormat="1" ht="25.9" customHeight="1">
      <c r="B129" s="176"/>
      <c r="C129" s="177"/>
      <c r="D129" s="178" t="s">
        <v>75</v>
      </c>
      <c r="E129" s="179" t="s">
        <v>691</v>
      </c>
      <c r="F129" s="179" t="s">
        <v>925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SUM(P130:P139)</f>
        <v>0</v>
      </c>
      <c r="Q129" s="184"/>
      <c r="R129" s="185">
        <f>SUM(R130:R139)</f>
        <v>0</v>
      </c>
      <c r="S129" s="184"/>
      <c r="T129" s="186">
        <f>SUM(T130:T139)</f>
        <v>0</v>
      </c>
      <c r="AR129" s="187" t="s">
        <v>84</v>
      </c>
      <c r="AT129" s="188" t="s">
        <v>75</v>
      </c>
      <c r="AU129" s="188" t="s">
        <v>76</v>
      </c>
      <c r="AY129" s="187" t="s">
        <v>147</v>
      </c>
      <c r="BK129" s="189">
        <f>SUM(BK130:BK139)</f>
        <v>0</v>
      </c>
    </row>
    <row r="130" spans="1:65" s="2" customFormat="1" ht="16.5" customHeight="1">
      <c r="A130" s="35"/>
      <c r="B130" s="36"/>
      <c r="C130" s="192" t="s">
        <v>84</v>
      </c>
      <c r="D130" s="192" t="s">
        <v>150</v>
      </c>
      <c r="E130" s="193" t="s">
        <v>765</v>
      </c>
      <c r="F130" s="194" t="s">
        <v>926</v>
      </c>
      <c r="G130" s="195" t="s">
        <v>200</v>
      </c>
      <c r="H130" s="196">
        <v>480</v>
      </c>
      <c r="I130" s="197"/>
      <c r="J130" s="198">
        <f aca="true" t="shared" si="0" ref="J130:J138">ROUND(I130*H130,2)</f>
        <v>0</v>
      </c>
      <c r="K130" s="194" t="s">
        <v>1</v>
      </c>
      <c r="L130" s="40"/>
      <c r="M130" s="199" t="s">
        <v>1</v>
      </c>
      <c r="N130" s="200" t="s">
        <v>41</v>
      </c>
      <c r="O130" s="72"/>
      <c r="P130" s="201">
        <f aca="true" t="shared" si="1" ref="P130:P138">O130*H130</f>
        <v>0</v>
      </c>
      <c r="Q130" s="201">
        <v>0</v>
      </c>
      <c r="R130" s="201">
        <f aca="true" t="shared" si="2" ref="R130:R138">Q130*H130</f>
        <v>0</v>
      </c>
      <c r="S130" s="201">
        <v>0</v>
      </c>
      <c r="T130" s="202">
        <f aca="true" t="shared" si="3" ref="T130:T138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155</v>
      </c>
      <c r="AT130" s="203" t="s">
        <v>150</v>
      </c>
      <c r="AU130" s="203" t="s">
        <v>84</v>
      </c>
      <c r="AY130" s="18" t="s">
        <v>147</v>
      </c>
      <c r="BE130" s="204">
        <f aca="true" t="shared" si="4" ref="BE130:BE138">IF(N130="základní",J130,0)</f>
        <v>0</v>
      </c>
      <c r="BF130" s="204">
        <f aca="true" t="shared" si="5" ref="BF130:BF138">IF(N130="snížená",J130,0)</f>
        <v>0</v>
      </c>
      <c r="BG130" s="204">
        <f aca="true" t="shared" si="6" ref="BG130:BG138">IF(N130="zákl. přenesená",J130,0)</f>
        <v>0</v>
      </c>
      <c r="BH130" s="204">
        <f aca="true" t="shared" si="7" ref="BH130:BH138">IF(N130="sníž. přenesená",J130,0)</f>
        <v>0</v>
      </c>
      <c r="BI130" s="204">
        <f aca="true" t="shared" si="8" ref="BI130:BI138">IF(N130="nulová",J130,0)</f>
        <v>0</v>
      </c>
      <c r="BJ130" s="18" t="s">
        <v>84</v>
      </c>
      <c r="BK130" s="204">
        <f aca="true" t="shared" si="9" ref="BK130:BK138">ROUND(I130*H130,2)</f>
        <v>0</v>
      </c>
      <c r="BL130" s="18" t="s">
        <v>155</v>
      </c>
      <c r="BM130" s="203" t="s">
        <v>927</v>
      </c>
    </row>
    <row r="131" spans="1:65" s="2" customFormat="1" ht="16.5" customHeight="1">
      <c r="A131" s="35"/>
      <c r="B131" s="36"/>
      <c r="C131" s="192" t="s">
        <v>86</v>
      </c>
      <c r="D131" s="192" t="s">
        <v>150</v>
      </c>
      <c r="E131" s="193" t="s">
        <v>768</v>
      </c>
      <c r="F131" s="194" t="s">
        <v>928</v>
      </c>
      <c r="G131" s="195" t="s">
        <v>200</v>
      </c>
      <c r="H131" s="196">
        <v>90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155</v>
      </c>
      <c r="AT131" s="203" t="s">
        <v>150</v>
      </c>
      <c r="AU131" s="203" t="s">
        <v>84</v>
      </c>
      <c r="AY131" s="18" t="s">
        <v>147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84</v>
      </c>
      <c r="BK131" s="204">
        <f t="shared" si="9"/>
        <v>0</v>
      </c>
      <c r="BL131" s="18" t="s">
        <v>155</v>
      </c>
      <c r="BM131" s="203" t="s">
        <v>929</v>
      </c>
    </row>
    <row r="132" spans="1:65" s="2" customFormat="1" ht="16.5" customHeight="1">
      <c r="A132" s="35"/>
      <c r="B132" s="36"/>
      <c r="C132" s="192" t="s">
        <v>170</v>
      </c>
      <c r="D132" s="192" t="s">
        <v>150</v>
      </c>
      <c r="E132" s="193" t="s">
        <v>771</v>
      </c>
      <c r="F132" s="194" t="s">
        <v>930</v>
      </c>
      <c r="G132" s="195" t="s">
        <v>200</v>
      </c>
      <c r="H132" s="196">
        <v>170</v>
      </c>
      <c r="I132" s="197"/>
      <c r="J132" s="198">
        <f t="shared" si="0"/>
        <v>0</v>
      </c>
      <c r="K132" s="194" t="s">
        <v>1</v>
      </c>
      <c r="L132" s="40"/>
      <c r="M132" s="199" t="s">
        <v>1</v>
      </c>
      <c r="N132" s="200" t="s">
        <v>41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155</v>
      </c>
      <c r="AT132" s="203" t="s">
        <v>150</v>
      </c>
      <c r="AU132" s="203" t="s">
        <v>84</v>
      </c>
      <c r="AY132" s="18" t="s">
        <v>147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84</v>
      </c>
      <c r="BK132" s="204">
        <f t="shared" si="9"/>
        <v>0</v>
      </c>
      <c r="BL132" s="18" t="s">
        <v>155</v>
      </c>
      <c r="BM132" s="203" t="s">
        <v>931</v>
      </c>
    </row>
    <row r="133" spans="1:65" s="2" customFormat="1" ht="16.5" customHeight="1">
      <c r="A133" s="35"/>
      <c r="B133" s="36"/>
      <c r="C133" s="192" t="s">
        <v>155</v>
      </c>
      <c r="D133" s="192" t="s">
        <v>150</v>
      </c>
      <c r="E133" s="193" t="s">
        <v>784</v>
      </c>
      <c r="F133" s="194" t="s">
        <v>932</v>
      </c>
      <c r="G133" s="195" t="s">
        <v>200</v>
      </c>
      <c r="H133" s="196">
        <v>985</v>
      </c>
      <c r="I133" s="197"/>
      <c r="J133" s="198">
        <f t="shared" si="0"/>
        <v>0</v>
      </c>
      <c r="K133" s="194" t="s">
        <v>1</v>
      </c>
      <c r="L133" s="40"/>
      <c r="M133" s="199" t="s">
        <v>1</v>
      </c>
      <c r="N133" s="200" t="s">
        <v>41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155</v>
      </c>
      <c r="AT133" s="203" t="s">
        <v>150</v>
      </c>
      <c r="AU133" s="203" t="s">
        <v>84</v>
      </c>
      <c r="AY133" s="18" t="s">
        <v>147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84</v>
      </c>
      <c r="BK133" s="204">
        <f t="shared" si="9"/>
        <v>0</v>
      </c>
      <c r="BL133" s="18" t="s">
        <v>155</v>
      </c>
      <c r="BM133" s="203" t="s">
        <v>933</v>
      </c>
    </row>
    <row r="134" spans="1:65" s="2" customFormat="1" ht="16.5" customHeight="1">
      <c r="A134" s="35"/>
      <c r="B134" s="36"/>
      <c r="C134" s="192" t="s">
        <v>197</v>
      </c>
      <c r="D134" s="192" t="s">
        <v>150</v>
      </c>
      <c r="E134" s="193" t="s">
        <v>934</v>
      </c>
      <c r="F134" s="194" t="s">
        <v>935</v>
      </c>
      <c r="G134" s="195" t="s">
        <v>200</v>
      </c>
      <c r="H134" s="196">
        <v>160</v>
      </c>
      <c r="I134" s="197"/>
      <c r="J134" s="198">
        <f t="shared" si="0"/>
        <v>0</v>
      </c>
      <c r="K134" s="194" t="s">
        <v>1</v>
      </c>
      <c r="L134" s="40"/>
      <c r="M134" s="199" t="s">
        <v>1</v>
      </c>
      <c r="N134" s="200" t="s">
        <v>41</v>
      </c>
      <c r="O134" s="72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155</v>
      </c>
      <c r="AT134" s="203" t="s">
        <v>150</v>
      </c>
      <c r="AU134" s="203" t="s">
        <v>84</v>
      </c>
      <c r="AY134" s="18" t="s">
        <v>147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84</v>
      </c>
      <c r="BK134" s="204">
        <f t="shared" si="9"/>
        <v>0</v>
      </c>
      <c r="BL134" s="18" t="s">
        <v>155</v>
      </c>
      <c r="BM134" s="203" t="s">
        <v>936</v>
      </c>
    </row>
    <row r="135" spans="1:65" s="2" customFormat="1" ht="16.5" customHeight="1">
      <c r="A135" s="35"/>
      <c r="B135" s="36"/>
      <c r="C135" s="192" t="s">
        <v>209</v>
      </c>
      <c r="D135" s="192" t="s">
        <v>150</v>
      </c>
      <c r="E135" s="193" t="s">
        <v>937</v>
      </c>
      <c r="F135" s="194" t="s">
        <v>938</v>
      </c>
      <c r="G135" s="195" t="s">
        <v>200</v>
      </c>
      <c r="H135" s="196">
        <v>2520</v>
      </c>
      <c r="I135" s="197"/>
      <c r="J135" s="198">
        <f t="shared" si="0"/>
        <v>0</v>
      </c>
      <c r="K135" s="194" t="s">
        <v>1</v>
      </c>
      <c r="L135" s="40"/>
      <c r="M135" s="199" t="s">
        <v>1</v>
      </c>
      <c r="N135" s="200" t="s">
        <v>41</v>
      </c>
      <c r="O135" s="72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155</v>
      </c>
      <c r="AT135" s="203" t="s">
        <v>150</v>
      </c>
      <c r="AU135" s="203" t="s">
        <v>84</v>
      </c>
      <c r="AY135" s="18" t="s">
        <v>147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84</v>
      </c>
      <c r="BK135" s="204">
        <f t="shared" si="9"/>
        <v>0</v>
      </c>
      <c r="BL135" s="18" t="s">
        <v>155</v>
      </c>
      <c r="BM135" s="203" t="s">
        <v>939</v>
      </c>
    </row>
    <row r="136" spans="1:65" s="2" customFormat="1" ht="16.5" customHeight="1">
      <c r="A136" s="35"/>
      <c r="B136" s="36"/>
      <c r="C136" s="192" t="s">
        <v>261</v>
      </c>
      <c r="D136" s="192" t="s">
        <v>150</v>
      </c>
      <c r="E136" s="193" t="s">
        <v>940</v>
      </c>
      <c r="F136" s="194" t="s">
        <v>941</v>
      </c>
      <c r="G136" s="195" t="s">
        <v>200</v>
      </c>
      <c r="H136" s="196">
        <v>30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41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155</v>
      </c>
      <c r="AT136" s="203" t="s">
        <v>150</v>
      </c>
      <c r="AU136" s="203" t="s">
        <v>84</v>
      </c>
      <c r="AY136" s="18" t="s">
        <v>147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84</v>
      </c>
      <c r="BK136" s="204">
        <f t="shared" si="9"/>
        <v>0</v>
      </c>
      <c r="BL136" s="18" t="s">
        <v>155</v>
      </c>
      <c r="BM136" s="203" t="s">
        <v>942</v>
      </c>
    </row>
    <row r="137" spans="1:65" s="2" customFormat="1" ht="16.5" customHeight="1">
      <c r="A137" s="35"/>
      <c r="B137" s="36"/>
      <c r="C137" s="192" t="s">
        <v>266</v>
      </c>
      <c r="D137" s="192" t="s">
        <v>150</v>
      </c>
      <c r="E137" s="193" t="s">
        <v>943</v>
      </c>
      <c r="F137" s="194" t="s">
        <v>944</v>
      </c>
      <c r="G137" s="195" t="s">
        <v>200</v>
      </c>
      <c r="H137" s="196">
        <v>25</v>
      </c>
      <c r="I137" s="197"/>
      <c r="J137" s="198">
        <f t="shared" si="0"/>
        <v>0</v>
      </c>
      <c r="K137" s="194" t="s">
        <v>1</v>
      </c>
      <c r="L137" s="40"/>
      <c r="M137" s="199" t="s">
        <v>1</v>
      </c>
      <c r="N137" s="200" t="s">
        <v>41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155</v>
      </c>
      <c r="AT137" s="203" t="s">
        <v>150</v>
      </c>
      <c r="AU137" s="203" t="s">
        <v>84</v>
      </c>
      <c r="AY137" s="18" t="s">
        <v>147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84</v>
      </c>
      <c r="BK137" s="204">
        <f t="shared" si="9"/>
        <v>0</v>
      </c>
      <c r="BL137" s="18" t="s">
        <v>155</v>
      </c>
      <c r="BM137" s="203" t="s">
        <v>945</v>
      </c>
    </row>
    <row r="138" spans="1:65" s="2" customFormat="1" ht="16.5" customHeight="1">
      <c r="A138" s="35"/>
      <c r="B138" s="36"/>
      <c r="C138" s="192" t="s">
        <v>148</v>
      </c>
      <c r="D138" s="192" t="s">
        <v>150</v>
      </c>
      <c r="E138" s="193" t="s">
        <v>946</v>
      </c>
      <c r="F138" s="194" t="s">
        <v>947</v>
      </c>
      <c r="G138" s="195" t="s">
        <v>200</v>
      </c>
      <c r="H138" s="196">
        <v>65</v>
      </c>
      <c r="I138" s="197"/>
      <c r="J138" s="198">
        <f t="shared" si="0"/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84</v>
      </c>
      <c r="AY138" s="18" t="s">
        <v>147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84</v>
      </c>
      <c r="BK138" s="204">
        <f t="shared" si="9"/>
        <v>0</v>
      </c>
      <c r="BL138" s="18" t="s">
        <v>155</v>
      </c>
      <c r="BM138" s="203" t="s">
        <v>948</v>
      </c>
    </row>
    <row r="139" spans="1:47" s="2" customFormat="1" ht="29.25">
      <c r="A139" s="35"/>
      <c r="B139" s="36"/>
      <c r="C139" s="37"/>
      <c r="D139" s="207" t="s">
        <v>417</v>
      </c>
      <c r="E139" s="37"/>
      <c r="F139" s="262" t="s">
        <v>949</v>
      </c>
      <c r="G139" s="37"/>
      <c r="H139" s="37"/>
      <c r="I139" s="263"/>
      <c r="J139" s="37"/>
      <c r="K139" s="37"/>
      <c r="L139" s="40"/>
      <c r="M139" s="264"/>
      <c r="N139" s="265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417</v>
      </c>
      <c r="AU139" s="18" t="s">
        <v>84</v>
      </c>
    </row>
    <row r="140" spans="2:63" s="12" customFormat="1" ht="25.9" customHeight="1">
      <c r="B140" s="176"/>
      <c r="C140" s="177"/>
      <c r="D140" s="178" t="s">
        <v>75</v>
      </c>
      <c r="E140" s="179" t="s">
        <v>696</v>
      </c>
      <c r="F140" s="179" t="s">
        <v>950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SUM(P141:P151)</f>
        <v>0</v>
      </c>
      <c r="Q140" s="184"/>
      <c r="R140" s="185">
        <f>SUM(R141:R151)</f>
        <v>0</v>
      </c>
      <c r="S140" s="184"/>
      <c r="T140" s="186">
        <f>SUM(T141:T151)</f>
        <v>0</v>
      </c>
      <c r="AR140" s="187" t="s">
        <v>84</v>
      </c>
      <c r="AT140" s="188" t="s">
        <v>75</v>
      </c>
      <c r="AU140" s="188" t="s">
        <v>76</v>
      </c>
      <c r="AY140" s="187" t="s">
        <v>147</v>
      </c>
      <c r="BK140" s="189">
        <f>SUM(BK141:BK151)</f>
        <v>0</v>
      </c>
    </row>
    <row r="141" spans="1:65" s="2" customFormat="1" ht="24.2" customHeight="1">
      <c r="A141" s="35"/>
      <c r="B141" s="36"/>
      <c r="C141" s="192" t="s">
        <v>273</v>
      </c>
      <c r="D141" s="192" t="s">
        <v>150</v>
      </c>
      <c r="E141" s="193" t="s">
        <v>951</v>
      </c>
      <c r="F141" s="194" t="s">
        <v>952</v>
      </c>
      <c r="G141" s="195" t="s">
        <v>674</v>
      </c>
      <c r="H141" s="196">
        <v>45</v>
      </c>
      <c r="I141" s="197"/>
      <c r="J141" s="198">
        <f aca="true" t="shared" si="10" ref="J141:J151">ROUND(I141*H141,2)</f>
        <v>0</v>
      </c>
      <c r="K141" s="194" t="s">
        <v>1</v>
      </c>
      <c r="L141" s="40"/>
      <c r="M141" s="199" t="s">
        <v>1</v>
      </c>
      <c r="N141" s="200" t="s">
        <v>41</v>
      </c>
      <c r="O141" s="72"/>
      <c r="P141" s="201">
        <f aca="true" t="shared" si="11" ref="P141:P151">O141*H141</f>
        <v>0</v>
      </c>
      <c r="Q141" s="201">
        <v>0</v>
      </c>
      <c r="R141" s="201">
        <f aca="true" t="shared" si="12" ref="R141:R151">Q141*H141</f>
        <v>0</v>
      </c>
      <c r="S141" s="201">
        <v>0</v>
      </c>
      <c r="T141" s="202">
        <f aca="true" t="shared" si="13" ref="T141:T151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155</v>
      </c>
      <c r="AT141" s="203" t="s">
        <v>150</v>
      </c>
      <c r="AU141" s="203" t="s">
        <v>84</v>
      </c>
      <c r="AY141" s="18" t="s">
        <v>147</v>
      </c>
      <c r="BE141" s="204">
        <f aca="true" t="shared" si="14" ref="BE141:BE151">IF(N141="základní",J141,0)</f>
        <v>0</v>
      </c>
      <c r="BF141" s="204">
        <f aca="true" t="shared" si="15" ref="BF141:BF151">IF(N141="snížená",J141,0)</f>
        <v>0</v>
      </c>
      <c r="BG141" s="204">
        <f aca="true" t="shared" si="16" ref="BG141:BG151">IF(N141="zákl. přenesená",J141,0)</f>
        <v>0</v>
      </c>
      <c r="BH141" s="204">
        <f aca="true" t="shared" si="17" ref="BH141:BH151">IF(N141="sníž. přenesená",J141,0)</f>
        <v>0</v>
      </c>
      <c r="BI141" s="204">
        <f aca="true" t="shared" si="18" ref="BI141:BI151">IF(N141="nulová",J141,0)</f>
        <v>0</v>
      </c>
      <c r="BJ141" s="18" t="s">
        <v>84</v>
      </c>
      <c r="BK141" s="204">
        <f aca="true" t="shared" si="19" ref="BK141:BK151">ROUND(I141*H141,2)</f>
        <v>0</v>
      </c>
      <c r="BL141" s="18" t="s">
        <v>155</v>
      </c>
      <c r="BM141" s="203" t="s">
        <v>953</v>
      </c>
    </row>
    <row r="142" spans="1:65" s="2" customFormat="1" ht="16.5" customHeight="1">
      <c r="A142" s="35"/>
      <c r="B142" s="36"/>
      <c r="C142" s="192" t="s">
        <v>278</v>
      </c>
      <c r="D142" s="192" t="s">
        <v>150</v>
      </c>
      <c r="E142" s="193" t="s">
        <v>954</v>
      </c>
      <c r="F142" s="194" t="s">
        <v>955</v>
      </c>
      <c r="G142" s="195" t="s">
        <v>674</v>
      </c>
      <c r="H142" s="196">
        <v>22</v>
      </c>
      <c r="I142" s="197"/>
      <c r="J142" s="198">
        <f t="shared" si="10"/>
        <v>0</v>
      </c>
      <c r="K142" s="194" t="s">
        <v>1</v>
      </c>
      <c r="L142" s="40"/>
      <c r="M142" s="199" t="s">
        <v>1</v>
      </c>
      <c r="N142" s="200" t="s">
        <v>41</v>
      </c>
      <c r="O142" s="72"/>
      <c r="P142" s="201">
        <f t="shared" si="11"/>
        <v>0</v>
      </c>
      <c r="Q142" s="201">
        <v>0</v>
      </c>
      <c r="R142" s="201">
        <f t="shared" si="12"/>
        <v>0</v>
      </c>
      <c r="S142" s="201">
        <v>0</v>
      </c>
      <c r="T142" s="202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155</v>
      </c>
      <c r="AT142" s="203" t="s">
        <v>150</v>
      </c>
      <c r="AU142" s="203" t="s">
        <v>84</v>
      </c>
      <c r="AY142" s="18" t="s">
        <v>147</v>
      </c>
      <c r="BE142" s="204">
        <f t="shared" si="14"/>
        <v>0</v>
      </c>
      <c r="BF142" s="204">
        <f t="shared" si="15"/>
        <v>0</v>
      </c>
      <c r="BG142" s="204">
        <f t="shared" si="16"/>
        <v>0</v>
      </c>
      <c r="BH142" s="204">
        <f t="shared" si="17"/>
        <v>0</v>
      </c>
      <c r="BI142" s="204">
        <f t="shared" si="18"/>
        <v>0</v>
      </c>
      <c r="BJ142" s="18" t="s">
        <v>84</v>
      </c>
      <c r="BK142" s="204">
        <f t="shared" si="19"/>
        <v>0</v>
      </c>
      <c r="BL142" s="18" t="s">
        <v>155</v>
      </c>
      <c r="BM142" s="203" t="s">
        <v>956</v>
      </c>
    </row>
    <row r="143" spans="1:65" s="2" customFormat="1" ht="16.5" customHeight="1">
      <c r="A143" s="35"/>
      <c r="B143" s="36"/>
      <c r="C143" s="192" t="s">
        <v>283</v>
      </c>
      <c r="D143" s="192" t="s">
        <v>150</v>
      </c>
      <c r="E143" s="193" t="s">
        <v>957</v>
      </c>
      <c r="F143" s="194" t="s">
        <v>958</v>
      </c>
      <c r="G143" s="195" t="s">
        <v>674</v>
      </c>
      <c r="H143" s="196">
        <v>1</v>
      </c>
      <c r="I143" s="197"/>
      <c r="J143" s="198">
        <f t="shared" si="10"/>
        <v>0</v>
      </c>
      <c r="K143" s="194" t="s">
        <v>1</v>
      </c>
      <c r="L143" s="40"/>
      <c r="M143" s="199" t="s">
        <v>1</v>
      </c>
      <c r="N143" s="200" t="s">
        <v>41</v>
      </c>
      <c r="O143" s="72"/>
      <c r="P143" s="201">
        <f t="shared" si="11"/>
        <v>0</v>
      </c>
      <c r="Q143" s="201">
        <v>0</v>
      </c>
      <c r="R143" s="201">
        <f t="shared" si="12"/>
        <v>0</v>
      </c>
      <c r="S143" s="201">
        <v>0</v>
      </c>
      <c r="T143" s="202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155</v>
      </c>
      <c r="AT143" s="203" t="s">
        <v>150</v>
      </c>
      <c r="AU143" s="203" t="s">
        <v>84</v>
      </c>
      <c r="AY143" s="18" t="s">
        <v>147</v>
      </c>
      <c r="BE143" s="204">
        <f t="shared" si="14"/>
        <v>0</v>
      </c>
      <c r="BF143" s="204">
        <f t="shared" si="15"/>
        <v>0</v>
      </c>
      <c r="BG143" s="204">
        <f t="shared" si="16"/>
        <v>0</v>
      </c>
      <c r="BH143" s="204">
        <f t="shared" si="17"/>
        <v>0</v>
      </c>
      <c r="BI143" s="204">
        <f t="shared" si="18"/>
        <v>0</v>
      </c>
      <c r="BJ143" s="18" t="s">
        <v>84</v>
      </c>
      <c r="BK143" s="204">
        <f t="shared" si="19"/>
        <v>0</v>
      </c>
      <c r="BL143" s="18" t="s">
        <v>155</v>
      </c>
      <c r="BM143" s="203" t="s">
        <v>959</v>
      </c>
    </row>
    <row r="144" spans="1:65" s="2" customFormat="1" ht="16.5" customHeight="1">
      <c r="A144" s="35"/>
      <c r="B144" s="36"/>
      <c r="C144" s="192" t="s">
        <v>292</v>
      </c>
      <c r="D144" s="192" t="s">
        <v>150</v>
      </c>
      <c r="E144" s="193" t="s">
        <v>960</v>
      </c>
      <c r="F144" s="194" t="s">
        <v>961</v>
      </c>
      <c r="G144" s="195" t="s">
        <v>674</v>
      </c>
      <c r="H144" s="196">
        <v>4</v>
      </c>
      <c r="I144" s="197"/>
      <c r="J144" s="198">
        <f t="shared" si="10"/>
        <v>0</v>
      </c>
      <c r="K144" s="194" t="s">
        <v>1</v>
      </c>
      <c r="L144" s="40"/>
      <c r="M144" s="199" t="s">
        <v>1</v>
      </c>
      <c r="N144" s="200" t="s">
        <v>41</v>
      </c>
      <c r="O144" s="72"/>
      <c r="P144" s="201">
        <f t="shared" si="11"/>
        <v>0</v>
      </c>
      <c r="Q144" s="201">
        <v>0</v>
      </c>
      <c r="R144" s="201">
        <f t="shared" si="12"/>
        <v>0</v>
      </c>
      <c r="S144" s="201">
        <v>0</v>
      </c>
      <c r="T144" s="202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155</v>
      </c>
      <c r="AT144" s="203" t="s">
        <v>150</v>
      </c>
      <c r="AU144" s="203" t="s">
        <v>84</v>
      </c>
      <c r="AY144" s="18" t="s">
        <v>147</v>
      </c>
      <c r="BE144" s="204">
        <f t="shared" si="14"/>
        <v>0</v>
      </c>
      <c r="BF144" s="204">
        <f t="shared" si="15"/>
        <v>0</v>
      </c>
      <c r="BG144" s="204">
        <f t="shared" si="16"/>
        <v>0</v>
      </c>
      <c r="BH144" s="204">
        <f t="shared" si="17"/>
        <v>0</v>
      </c>
      <c r="BI144" s="204">
        <f t="shared" si="18"/>
        <v>0</v>
      </c>
      <c r="BJ144" s="18" t="s">
        <v>84</v>
      </c>
      <c r="BK144" s="204">
        <f t="shared" si="19"/>
        <v>0</v>
      </c>
      <c r="BL144" s="18" t="s">
        <v>155</v>
      </c>
      <c r="BM144" s="203" t="s">
        <v>962</v>
      </c>
    </row>
    <row r="145" spans="1:65" s="2" customFormat="1" ht="16.5" customHeight="1">
      <c r="A145" s="35"/>
      <c r="B145" s="36"/>
      <c r="C145" s="192" t="s">
        <v>300</v>
      </c>
      <c r="D145" s="192" t="s">
        <v>150</v>
      </c>
      <c r="E145" s="193" t="s">
        <v>963</v>
      </c>
      <c r="F145" s="194" t="s">
        <v>961</v>
      </c>
      <c r="G145" s="195" t="s">
        <v>674</v>
      </c>
      <c r="H145" s="196">
        <v>4</v>
      </c>
      <c r="I145" s="197"/>
      <c r="J145" s="198">
        <f t="shared" si="10"/>
        <v>0</v>
      </c>
      <c r="K145" s="194" t="s">
        <v>1</v>
      </c>
      <c r="L145" s="40"/>
      <c r="M145" s="199" t="s">
        <v>1</v>
      </c>
      <c r="N145" s="200" t="s">
        <v>41</v>
      </c>
      <c r="O145" s="72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155</v>
      </c>
      <c r="AT145" s="203" t="s">
        <v>150</v>
      </c>
      <c r="AU145" s="203" t="s">
        <v>84</v>
      </c>
      <c r="AY145" s="18" t="s">
        <v>147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8" t="s">
        <v>84</v>
      </c>
      <c r="BK145" s="204">
        <f t="shared" si="19"/>
        <v>0</v>
      </c>
      <c r="BL145" s="18" t="s">
        <v>155</v>
      </c>
      <c r="BM145" s="203" t="s">
        <v>964</v>
      </c>
    </row>
    <row r="146" spans="1:65" s="2" customFormat="1" ht="16.5" customHeight="1">
      <c r="A146" s="35"/>
      <c r="B146" s="36"/>
      <c r="C146" s="192" t="s">
        <v>8</v>
      </c>
      <c r="D146" s="192" t="s">
        <v>150</v>
      </c>
      <c r="E146" s="193" t="s">
        <v>965</v>
      </c>
      <c r="F146" s="194" t="s">
        <v>961</v>
      </c>
      <c r="G146" s="195" t="s">
        <v>674</v>
      </c>
      <c r="H146" s="196">
        <v>4</v>
      </c>
      <c r="I146" s="197"/>
      <c r="J146" s="198">
        <f t="shared" si="10"/>
        <v>0</v>
      </c>
      <c r="K146" s="194" t="s">
        <v>1</v>
      </c>
      <c r="L146" s="40"/>
      <c r="M146" s="199" t="s">
        <v>1</v>
      </c>
      <c r="N146" s="200" t="s">
        <v>41</v>
      </c>
      <c r="O146" s="72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155</v>
      </c>
      <c r="AT146" s="203" t="s">
        <v>150</v>
      </c>
      <c r="AU146" s="203" t="s">
        <v>84</v>
      </c>
      <c r="AY146" s="18" t="s">
        <v>147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8" t="s">
        <v>84</v>
      </c>
      <c r="BK146" s="204">
        <f t="shared" si="19"/>
        <v>0</v>
      </c>
      <c r="BL146" s="18" t="s">
        <v>155</v>
      </c>
      <c r="BM146" s="203" t="s">
        <v>966</v>
      </c>
    </row>
    <row r="147" spans="1:65" s="2" customFormat="1" ht="16.5" customHeight="1">
      <c r="A147" s="35"/>
      <c r="B147" s="36"/>
      <c r="C147" s="192" t="s">
        <v>295</v>
      </c>
      <c r="D147" s="192" t="s">
        <v>150</v>
      </c>
      <c r="E147" s="193" t="s">
        <v>967</v>
      </c>
      <c r="F147" s="194" t="s">
        <v>961</v>
      </c>
      <c r="G147" s="195" t="s">
        <v>674</v>
      </c>
      <c r="H147" s="196">
        <v>1</v>
      </c>
      <c r="I147" s="197"/>
      <c r="J147" s="198">
        <f t="shared" si="10"/>
        <v>0</v>
      </c>
      <c r="K147" s="194" t="s">
        <v>1</v>
      </c>
      <c r="L147" s="40"/>
      <c r="M147" s="199" t="s">
        <v>1</v>
      </c>
      <c r="N147" s="200" t="s">
        <v>41</v>
      </c>
      <c r="O147" s="72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155</v>
      </c>
      <c r="AT147" s="203" t="s">
        <v>150</v>
      </c>
      <c r="AU147" s="203" t="s">
        <v>84</v>
      </c>
      <c r="AY147" s="18" t="s">
        <v>147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8" t="s">
        <v>84</v>
      </c>
      <c r="BK147" s="204">
        <f t="shared" si="19"/>
        <v>0</v>
      </c>
      <c r="BL147" s="18" t="s">
        <v>155</v>
      </c>
      <c r="BM147" s="203" t="s">
        <v>968</v>
      </c>
    </row>
    <row r="148" spans="1:65" s="2" customFormat="1" ht="16.5" customHeight="1">
      <c r="A148" s="35"/>
      <c r="B148" s="36"/>
      <c r="C148" s="192" t="s">
        <v>319</v>
      </c>
      <c r="D148" s="192" t="s">
        <v>150</v>
      </c>
      <c r="E148" s="193" t="s">
        <v>969</v>
      </c>
      <c r="F148" s="194" t="s">
        <v>970</v>
      </c>
      <c r="G148" s="195" t="s">
        <v>674</v>
      </c>
      <c r="H148" s="196">
        <v>6</v>
      </c>
      <c r="I148" s="197"/>
      <c r="J148" s="198">
        <f t="shared" si="10"/>
        <v>0</v>
      </c>
      <c r="K148" s="194" t="s">
        <v>1</v>
      </c>
      <c r="L148" s="40"/>
      <c r="M148" s="199" t="s">
        <v>1</v>
      </c>
      <c r="N148" s="200" t="s">
        <v>41</v>
      </c>
      <c r="O148" s="72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155</v>
      </c>
      <c r="AT148" s="203" t="s">
        <v>150</v>
      </c>
      <c r="AU148" s="203" t="s">
        <v>84</v>
      </c>
      <c r="AY148" s="18" t="s">
        <v>147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8" t="s">
        <v>84</v>
      </c>
      <c r="BK148" s="204">
        <f t="shared" si="19"/>
        <v>0</v>
      </c>
      <c r="BL148" s="18" t="s">
        <v>155</v>
      </c>
      <c r="BM148" s="203" t="s">
        <v>971</v>
      </c>
    </row>
    <row r="149" spans="1:65" s="2" customFormat="1" ht="21.75" customHeight="1">
      <c r="A149" s="35"/>
      <c r="B149" s="36"/>
      <c r="C149" s="192" t="s">
        <v>431</v>
      </c>
      <c r="D149" s="192" t="s">
        <v>150</v>
      </c>
      <c r="E149" s="193" t="s">
        <v>972</v>
      </c>
      <c r="F149" s="194" t="s">
        <v>973</v>
      </c>
      <c r="G149" s="195" t="s">
        <v>674</v>
      </c>
      <c r="H149" s="196">
        <v>3</v>
      </c>
      <c r="I149" s="197"/>
      <c r="J149" s="198">
        <f t="shared" si="10"/>
        <v>0</v>
      </c>
      <c r="K149" s="194" t="s">
        <v>1</v>
      </c>
      <c r="L149" s="40"/>
      <c r="M149" s="199" t="s">
        <v>1</v>
      </c>
      <c r="N149" s="200" t="s">
        <v>41</v>
      </c>
      <c r="O149" s="72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155</v>
      </c>
      <c r="AT149" s="203" t="s">
        <v>150</v>
      </c>
      <c r="AU149" s="203" t="s">
        <v>84</v>
      </c>
      <c r="AY149" s="18" t="s">
        <v>147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8" t="s">
        <v>84</v>
      </c>
      <c r="BK149" s="204">
        <f t="shared" si="19"/>
        <v>0</v>
      </c>
      <c r="BL149" s="18" t="s">
        <v>155</v>
      </c>
      <c r="BM149" s="203" t="s">
        <v>974</v>
      </c>
    </row>
    <row r="150" spans="1:65" s="2" customFormat="1" ht="16.5" customHeight="1">
      <c r="A150" s="35"/>
      <c r="B150" s="36"/>
      <c r="C150" s="192" t="s">
        <v>435</v>
      </c>
      <c r="D150" s="192" t="s">
        <v>150</v>
      </c>
      <c r="E150" s="193" t="s">
        <v>975</v>
      </c>
      <c r="F150" s="194" t="s">
        <v>976</v>
      </c>
      <c r="G150" s="195" t="s">
        <v>674</v>
      </c>
      <c r="H150" s="196">
        <v>7</v>
      </c>
      <c r="I150" s="197"/>
      <c r="J150" s="198">
        <f t="shared" si="10"/>
        <v>0</v>
      </c>
      <c r="K150" s="194" t="s">
        <v>1</v>
      </c>
      <c r="L150" s="40"/>
      <c r="M150" s="199" t="s">
        <v>1</v>
      </c>
      <c r="N150" s="200" t="s">
        <v>41</v>
      </c>
      <c r="O150" s="72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155</v>
      </c>
      <c r="AT150" s="203" t="s">
        <v>150</v>
      </c>
      <c r="AU150" s="203" t="s">
        <v>84</v>
      </c>
      <c r="AY150" s="18" t="s">
        <v>147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8" t="s">
        <v>84</v>
      </c>
      <c r="BK150" s="204">
        <f t="shared" si="19"/>
        <v>0</v>
      </c>
      <c r="BL150" s="18" t="s">
        <v>155</v>
      </c>
      <c r="BM150" s="203" t="s">
        <v>977</v>
      </c>
    </row>
    <row r="151" spans="1:65" s="2" customFormat="1" ht="16.5" customHeight="1">
      <c r="A151" s="35"/>
      <c r="B151" s="36"/>
      <c r="C151" s="192" t="s">
        <v>439</v>
      </c>
      <c r="D151" s="192" t="s">
        <v>150</v>
      </c>
      <c r="E151" s="193" t="s">
        <v>978</v>
      </c>
      <c r="F151" s="194" t="s">
        <v>979</v>
      </c>
      <c r="G151" s="195" t="s">
        <v>674</v>
      </c>
      <c r="H151" s="196">
        <v>1</v>
      </c>
      <c r="I151" s="197"/>
      <c r="J151" s="198">
        <f t="shared" si="10"/>
        <v>0</v>
      </c>
      <c r="K151" s="194" t="s">
        <v>1</v>
      </c>
      <c r="L151" s="40"/>
      <c r="M151" s="199" t="s">
        <v>1</v>
      </c>
      <c r="N151" s="200" t="s">
        <v>41</v>
      </c>
      <c r="O151" s="72"/>
      <c r="P151" s="201">
        <f t="shared" si="11"/>
        <v>0</v>
      </c>
      <c r="Q151" s="201">
        <v>0</v>
      </c>
      <c r="R151" s="201">
        <f t="shared" si="12"/>
        <v>0</v>
      </c>
      <c r="S151" s="201">
        <v>0</v>
      </c>
      <c r="T151" s="202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155</v>
      </c>
      <c r="AT151" s="203" t="s">
        <v>150</v>
      </c>
      <c r="AU151" s="203" t="s">
        <v>84</v>
      </c>
      <c r="AY151" s="18" t="s">
        <v>147</v>
      </c>
      <c r="BE151" s="204">
        <f t="shared" si="14"/>
        <v>0</v>
      </c>
      <c r="BF151" s="204">
        <f t="shared" si="15"/>
        <v>0</v>
      </c>
      <c r="BG151" s="204">
        <f t="shared" si="16"/>
        <v>0</v>
      </c>
      <c r="BH151" s="204">
        <f t="shared" si="17"/>
        <v>0</v>
      </c>
      <c r="BI151" s="204">
        <f t="shared" si="18"/>
        <v>0</v>
      </c>
      <c r="BJ151" s="18" t="s">
        <v>84</v>
      </c>
      <c r="BK151" s="204">
        <f t="shared" si="19"/>
        <v>0</v>
      </c>
      <c r="BL151" s="18" t="s">
        <v>155</v>
      </c>
      <c r="BM151" s="203" t="s">
        <v>980</v>
      </c>
    </row>
    <row r="152" spans="2:63" s="12" customFormat="1" ht="25.9" customHeight="1">
      <c r="B152" s="176"/>
      <c r="C152" s="177"/>
      <c r="D152" s="178" t="s">
        <v>75</v>
      </c>
      <c r="E152" s="179" t="s">
        <v>722</v>
      </c>
      <c r="F152" s="179" t="s">
        <v>981</v>
      </c>
      <c r="G152" s="177"/>
      <c r="H152" s="177"/>
      <c r="I152" s="180"/>
      <c r="J152" s="181">
        <f>BK152</f>
        <v>0</v>
      </c>
      <c r="K152" s="177"/>
      <c r="L152" s="182"/>
      <c r="M152" s="183"/>
      <c r="N152" s="184"/>
      <c r="O152" s="184"/>
      <c r="P152" s="185">
        <f>SUM(P153:P157)</f>
        <v>0</v>
      </c>
      <c r="Q152" s="184"/>
      <c r="R152" s="185">
        <f>SUM(R153:R157)</f>
        <v>0</v>
      </c>
      <c r="S152" s="184"/>
      <c r="T152" s="186">
        <f>SUM(T153:T157)</f>
        <v>0</v>
      </c>
      <c r="AR152" s="187" t="s">
        <v>84</v>
      </c>
      <c r="AT152" s="188" t="s">
        <v>75</v>
      </c>
      <c r="AU152" s="188" t="s">
        <v>76</v>
      </c>
      <c r="AY152" s="187" t="s">
        <v>147</v>
      </c>
      <c r="BK152" s="189">
        <f>SUM(BK153:BK157)</f>
        <v>0</v>
      </c>
    </row>
    <row r="153" spans="1:65" s="2" customFormat="1" ht="16.5" customHeight="1">
      <c r="A153" s="35"/>
      <c r="B153" s="36"/>
      <c r="C153" s="192" t="s">
        <v>7</v>
      </c>
      <c r="D153" s="192" t="s">
        <v>150</v>
      </c>
      <c r="E153" s="193" t="s">
        <v>982</v>
      </c>
      <c r="F153" s="194" t="s">
        <v>983</v>
      </c>
      <c r="G153" s="195" t="s">
        <v>674</v>
      </c>
      <c r="H153" s="196">
        <v>88</v>
      </c>
      <c r="I153" s="197"/>
      <c r="J153" s="198">
        <f>ROUND(I153*H153,2)</f>
        <v>0</v>
      </c>
      <c r="K153" s="194" t="s">
        <v>1</v>
      </c>
      <c r="L153" s="40"/>
      <c r="M153" s="199" t="s">
        <v>1</v>
      </c>
      <c r="N153" s="200" t="s">
        <v>41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155</v>
      </c>
      <c r="AT153" s="203" t="s">
        <v>150</v>
      </c>
      <c r="AU153" s="203" t="s">
        <v>84</v>
      </c>
      <c r="AY153" s="18" t="s">
        <v>147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84</v>
      </c>
      <c r="BK153" s="204">
        <f>ROUND(I153*H153,2)</f>
        <v>0</v>
      </c>
      <c r="BL153" s="18" t="s">
        <v>155</v>
      </c>
      <c r="BM153" s="203" t="s">
        <v>984</v>
      </c>
    </row>
    <row r="154" spans="1:65" s="2" customFormat="1" ht="16.5" customHeight="1">
      <c r="A154" s="35"/>
      <c r="B154" s="36"/>
      <c r="C154" s="192" t="s">
        <v>449</v>
      </c>
      <c r="D154" s="192" t="s">
        <v>150</v>
      </c>
      <c r="E154" s="193" t="s">
        <v>985</v>
      </c>
      <c r="F154" s="194" t="s">
        <v>986</v>
      </c>
      <c r="G154" s="195" t="s">
        <v>674</v>
      </c>
      <c r="H154" s="196">
        <v>4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41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155</v>
      </c>
      <c r="AT154" s="203" t="s">
        <v>150</v>
      </c>
      <c r="AU154" s="203" t="s">
        <v>84</v>
      </c>
      <c r="AY154" s="18" t="s">
        <v>147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84</v>
      </c>
      <c r="BK154" s="204">
        <f>ROUND(I154*H154,2)</f>
        <v>0</v>
      </c>
      <c r="BL154" s="18" t="s">
        <v>155</v>
      </c>
      <c r="BM154" s="203" t="s">
        <v>987</v>
      </c>
    </row>
    <row r="155" spans="1:65" s="2" customFormat="1" ht="16.5" customHeight="1">
      <c r="A155" s="35"/>
      <c r="B155" s="36"/>
      <c r="C155" s="192" t="s">
        <v>454</v>
      </c>
      <c r="D155" s="192" t="s">
        <v>150</v>
      </c>
      <c r="E155" s="193" t="s">
        <v>988</v>
      </c>
      <c r="F155" s="194" t="s">
        <v>989</v>
      </c>
      <c r="G155" s="195" t="s">
        <v>674</v>
      </c>
      <c r="H155" s="196">
        <v>350</v>
      </c>
      <c r="I155" s="197"/>
      <c r="J155" s="198">
        <f>ROUND(I155*H155,2)</f>
        <v>0</v>
      </c>
      <c r="K155" s="194" t="s">
        <v>1</v>
      </c>
      <c r="L155" s="40"/>
      <c r="M155" s="199" t="s">
        <v>1</v>
      </c>
      <c r="N155" s="200" t="s">
        <v>41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155</v>
      </c>
      <c r="AT155" s="203" t="s">
        <v>150</v>
      </c>
      <c r="AU155" s="203" t="s">
        <v>84</v>
      </c>
      <c r="AY155" s="18" t="s">
        <v>147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84</v>
      </c>
      <c r="BK155" s="204">
        <f>ROUND(I155*H155,2)</f>
        <v>0</v>
      </c>
      <c r="BL155" s="18" t="s">
        <v>155</v>
      </c>
      <c r="BM155" s="203" t="s">
        <v>990</v>
      </c>
    </row>
    <row r="156" spans="1:65" s="2" customFormat="1" ht="16.5" customHeight="1">
      <c r="A156" s="35"/>
      <c r="B156" s="36"/>
      <c r="C156" s="192" t="s">
        <v>460</v>
      </c>
      <c r="D156" s="192" t="s">
        <v>150</v>
      </c>
      <c r="E156" s="193" t="s">
        <v>991</v>
      </c>
      <c r="F156" s="194" t="s">
        <v>992</v>
      </c>
      <c r="G156" s="195" t="s">
        <v>674</v>
      </c>
      <c r="H156" s="196">
        <v>46</v>
      </c>
      <c r="I156" s="197"/>
      <c r="J156" s="198">
        <f>ROUND(I156*H156,2)</f>
        <v>0</v>
      </c>
      <c r="K156" s="194" t="s">
        <v>1</v>
      </c>
      <c r="L156" s="40"/>
      <c r="M156" s="199" t="s">
        <v>1</v>
      </c>
      <c r="N156" s="200" t="s">
        <v>41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155</v>
      </c>
      <c r="AT156" s="203" t="s">
        <v>150</v>
      </c>
      <c r="AU156" s="203" t="s">
        <v>84</v>
      </c>
      <c r="AY156" s="18" t="s">
        <v>147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8" t="s">
        <v>84</v>
      </c>
      <c r="BK156" s="204">
        <f>ROUND(I156*H156,2)</f>
        <v>0</v>
      </c>
      <c r="BL156" s="18" t="s">
        <v>155</v>
      </c>
      <c r="BM156" s="203" t="s">
        <v>993</v>
      </c>
    </row>
    <row r="157" spans="1:65" s="2" customFormat="1" ht="16.5" customHeight="1">
      <c r="A157" s="35"/>
      <c r="B157" s="36"/>
      <c r="C157" s="192" t="s">
        <v>377</v>
      </c>
      <c r="D157" s="192" t="s">
        <v>150</v>
      </c>
      <c r="E157" s="193" t="s">
        <v>994</v>
      </c>
      <c r="F157" s="194" t="s">
        <v>995</v>
      </c>
      <c r="G157" s="195" t="s">
        <v>674</v>
      </c>
      <c r="H157" s="196">
        <v>220</v>
      </c>
      <c r="I157" s="197"/>
      <c r="J157" s="198">
        <f>ROUND(I157*H157,2)</f>
        <v>0</v>
      </c>
      <c r="K157" s="194" t="s">
        <v>1</v>
      </c>
      <c r="L157" s="40"/>
      <c r="M157" s="199" t="s">
        <v>1</v>
      </c>
      <c r="N157" s="200" t="s">
        <v>41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155</v>
      </c>
      <c r="AT157" s="203" t="s">
        <v>150</v>
      </c>
      <c r="AU157" s="203" t="s">
        <v>84</v>
      </c>
      <c r="AY157" s="18" t="s">
        <v>147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84</v>
      </c>
      <c r="BK157" s="204">
        <f>ROUND(I157*H157,2)</f>
        <v>0</v>
      </c>
      <c r="BL157" s="18" t="s">
        <v>155</v>
      </c>
      <c r="BM157" s="203" t="s">
        <v>996</v>
      </c>
    </row>
    <row r="158" spans="2:63" s="12" customFormat="1" ht="25.9" customHeight="1">
      <c r="B158" s="176"/>
      <c r="C158" s="177"/>
      <c r="D158" s="178" t="s">
        <v>75</v>
      </c>
      <c r="E158" s="179" t="s">
        <v>733</v>
      </c>
      <c r="F158" s="179" t="s">
        <v>997</v>
      </c>
      <c r="G158" s="177"/>
      <c r="H158" s="177"/>
      <c r="I158" s="180"/>
      <c r="J158" s="181">
        <f>BK158</f>
        <v>0</v>
      </c>
      <c r="K158" s="177"/>
      <c r="L158" s="182"/>
      <c r="M158" s="183"/>
      <c r="N158" s="184"/>
      <c r="O158" s="184"/>
      <c r="P158" s="185">
        <f>SUM(P159:P161)</f>
        <v>0</v>
      </c>
      <c r="Q158" s="184"/>
      <c r="R158" s="185">
        <f>SUM(R159:R161)</f>
        <v>0</v>
      </c>
      <c r="S158" s="184"/>
      <c r="T158" s="186">
        <f>SUM(T159:T161)</f>
        <v>0</v>
      </c>
      <c r="AR158" s="187" t="s">
        <v>84</v>
      </c>
      <c r="AT158" s="188" t="s">
        <v>75</v>
      </c>
      <c r="AU158" s="188" t="s">
        <v>76</v>
      </c>
      <c r="AY158" s="187" t="s">
        <v>147</v>
      </c>
      <c r="BK158" s="189">
        <f>SUM(BK159:BK161)</f>
        <v>0</v>
      </c>
    </row>
    <row r="159" spans="1:65" s="2" customFormat="1" ht="16.5" customHeight="1">
      <c r="A159" s="35"/>
      <c r="B159" s="36"/>
      <c r="C159" s="192" t="s">
        <v>472</v>
      </c>
      <c r="D159" s="192" t="s">
        <v>150</v>
      </c>
      <c r="E159" s="193" t="s">
        <v>998</v>
      </c>
      <c r="F159" s="194" t="s">
        <v>999</v>
      </c>
      <c r="G159" s="195" t="s">
        <v>200</v>
      </c>
      <c r="H159" s="196">
        <v>230</v>
      </c>
      <c r="I159" s="197"/>
      <c r="J159" s="198">
        <f>ROUND(I159*H159,2)</f>
        <v>0</v>
      </c>
      <c r="K159" s="194" t="s">
        <v>1</v>
      </c>
      <c r="L159" s="40"/>
      <c r="M159" s="199" t="s">
        <v>1</v>
      </c>
      <c r="N159" s="200" t="s">
        <v>41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155</v>
      </c>
      <c r="AT159" s="203" t="s">
        <v>150</v>
      </c>
      <c r="AU159" s="203" t="s">
        <v>84</v>
      </c>
      <c r="AY159" s="18" t="s">
        <v>147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84</v>
      </c>
      <c r="BK159" s="204">
        <f>ROUND(I159*H159,2)</f>
        <v>0</v>
      </c>
      <c r="BL159" s="18" t="s">
        <v>155</v>
      </c>
      <c r="BM159" s="203" t="s">
        <v>1000</v>
      </c>
    </row>
    <row r="160" spans="1:65" s="2" customFormat="1" ht="16.5" customHeight="1">
      <c r="A160" s="35"/>
      <c r="B160" s="36"/>
      <c r="C160" s="192" t="s">
        <v>477</v>
      </c>
      <c r="D160" s="192" t="s">
        <v>150</v>
      </c>
      <c r="E160" s="193" t="s">
        <v>1001</v>
      </c>
      <c r="F160" s="194" t="s">
        <v>1002</v>
      </c>
      <c r="G160" s="195" t="s">
        <v>200</v>
      </c>
      <c r="H160" s="196">
        <v>40</v>
      </c>
      <c r="I160" s="197"/>
      <c r="J160" s="198">
        <f>ROUND(I160*H160,2)</f>
        <v>0</v>
      </c>
      <c r="K160" s="194" t="s">
        <v>1</v>
      </c>
      <c r="L160" s="40"/>
      <c r="M160" s="199" t="s">
        <v>1</v>
      </c>
      <c r="N160" s="200" t="s">
        <v>41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155</v>
      </c>
      <c r="AT160" s="203" t="s">
        <v>150</v>
      </c>
      <c r="AU160" s="203" t="s">
        <v>84</v>
      </c>
      <c r="AY160" s="18" t="s">
        <v>147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84</v>
      </c>
      <c r="BK160" s="204">
        <f>ROUND(I160*H160,2)</f>
        <v>0</v>
      </c>
      <c r="BL160" s="18" t="s">
        <v>155</v>
      </c>
      <c r="BM160" s="203" t="s">
        <v>1003</v>
      </c>
    </row>
    <row r="161" spans="1:65" s="2" customFormat="1" ht="16.5" customHeight="1">
      <c r="A161" s="35"/>
      <c r="B161" s="36"/>
      <c r="C161" s="192" t="s">
        <v>481</v>
      </c>
      <c r="D161" s="192" t="s">
        <v>150</v>
      </c>
      <c r="E161" s="193" t="s">
        <v>1004</v>
      </c>
      <c r="F161" s="194" t="s">
        <v>1005</v>
      </c>
      <c r="G161" s="195" t="s">
        <v>674</v>
      </c>
      <c r="H161" s="196">
        <v>240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41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155</v>
      </c>
      <c r="AT161" s="203" t="s">
        <v>150</v>
      </c>
      <c r="AU161" s="203" t="s">
        <v>84</v>
      </c>
      <c r="AY161" s="18" t="s">
        <v>147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84</v>
      </c>
      <c r="BK161" s="204">
        <f>ROUND(I161*H161,2)</f>
        <v>0</v>
      </c>
      <c r="BL161" s="18" t="s">
        <v>155</v>
      </c>
      <c r="BM161" s="203" t="s">
        <v>1006</v>
      </c>
    </row>
    <row r="162" spans="2:63" s="12" customFormat="1" ht="25.9" customHeight="1">
      <c r="B162" s="176"/>
      <c r="C162" s="177"/>
      <c r="D162" s="178" t="s">
        <v>75</v>
      </c>
      <c r="E162" s="179" t="s">
        <v>756</v>
      </c>
      <c r="F162" s="179" t="s">
        <v>1007</v>
      </c>
      <c r="G162" s="177"/>
      <c r="H162" s="177"/>
      <c r="I162" s="180"/>
      <c r="J162" s="181">
        <f>BK162</f>
        <v>0</v>
      </c>
      <c r="K162" s="177"/>
      <c r="L162" s="182"/>
      <c r="M162" s="183"/>
      <c r="N162" s="184"/>
      <c r="O162" s="184"/>
      <c r="P162" s="185">
        <f>SUM(P163:P167)</f>
        <v>0</v>
      </c>
      <c r="Q162" s="184"/>
      <c r="R162" s="185">
        <f>SUM(R163:R167)</f>
        <v>0</v>
      </c>
      <c r="S162" s="184"/>
      <c r="T162" s="186">
        <f>SUM(T163:T167)</f>
        <v>0</v>
      </c>
      <c r="AR162" s="187" t="s">
        <v>84</v>
      </c>
      <c r="AT162" s="188" t="s">
        <v>75</v>
      </c>
      <c r="AU162" s="188" t="s">
        <v>76</v>
      </c>
      <c r="AY162" s="187" t="s">
        <v>147</v>
      </c>
      <c r="BK162" s="189">
        <f>SUM(BK163:BK167)</f>
        <v>0</v>
      </c>
    </row>
    <row r="163" spans="1:65" s="2" customFormat="1" ht="21.75" customHeight="1">
      <c r="A163" s="35"/>
      <c r="B163" s="36"/>
      <c r="C163" s="192" t="s">
        <v>486</v>
      </c>
      <c r="D163" s="192" t="s">
        <v>150</v>
      </c>
      <c r="E163" s="193" t="s">
        <v>1008</v>
      </c>
      <c r="F163" s="194" t="s">
        <v>1009</v>
      </c>
      <c r="G163" s="195" t="s">
        <v>674</v>
      </c>
      <c r="H163" s="196">
        <v>20</v>
      </c>
      <c r="I163" s="197"/>
      <c r="J163" s="198">
        <f>ROUND(I163*H163,2)</f>
        <v>0</v>
      </c>
      <c r="K163" s="194" t="s">
        <v>1</v>
      </c>
      <c r="L163" s="40"/>
      <c r="M163" s="199" t="s">
        <v>1</v>
      </c>
      <c r="N163" s="200" t="s">
        <v>41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155</v>
      </c>
      <c r="AT163" s="203" t="s">
        <v>150</v>
      </c>
      <c r="AU163" s="203" t="s">
        <v>84</v>
      </c>
      <c r="AY163" s="18" t="s">
        <v>147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84</v>
      </c>
      <c r="BK163" s="204">
        <f>ROUND(I163*H163,2)</f>
        <v>0</v>
      </c>
      <c r="BL163" s="18" t="s">
        <v>155</v>
      </c>
      <c r="BM163" s="203" t="s">
        <v>1010</v>
      </c>
    </row>
    <row r="164" spans="1:65" s="2" customFormat="1" ht="24.2" customHeight="1">
      <c r="A164" s="35"/>
      <c r="B164" s="36"/>
      <c r="C164" s="192" t="s">
        <v>490</v>
      </c>
      <c r="D164" s="192" t="s">
        <v>150</v>
      </c>
      <c r="E164" s="193" t="s">
        <v>1011</v>
      </c>
      <c r="F164" s="194" t="s">
        <v>1012</v>
      </c>
      <c r="G164" s="195" t="s">
        <v>674</v>
      </c>
      <c r="H164" s="196">
        <v>35</v>
      </c>
      <c r="I164" s="197"/>
      <c r="J164" s="198">
        <f>ROUND(I164*H164,2)</f>
        <v>0</v>
      </c>
      <c r="K164" s="194" t="s">
        <v>1</v>
      </c>
      <c r="L164" s="40"/>
      <c r="M164" s="199" t="s">
        <v>1</v>
      </c>
      <c r="N164" s="200" t="s">
        <v>41</v>
      </c>
      <c r="O164" s="7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155</v>
      </c>
      <c r="AT164" s="203" t="s">
        <v>150</v>
      </c>
      <c r="AU164" s="203" t="s">
        <v>84</v>
      </c>
      <c r="AY164" s="18" t="s">
        <v>147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8" t="s">
        <v>84</v>
      </c>
      <c r="BK164" s="204">
        <f>ROUND(I164*H164,2)</f>
        <v>0</v>
      </c>
      <c r="BL164" s="18" t="s">
        <v>155</v>
      </c>
      <c r="BM164" s="203" t="s">
        <v>1013</v>
      </c>
    </row>
    <row r="165" spans="1:65" s="2" customFormat="1" ht="16.5" customHeight="1">
      <c r="A165" s="35"/>
      <c r="B165" s="36"/>
      <c r="C165" s="192" t="s">
        <v>496</v>
      </c>
      <c r="D165" s="192" t="s">
        <v>150</v>
      </c>
      <c r="E165" s="193" t="s">
        <v>1014</v>
      </c>
      <c r="F165" s="194" t="s">
        <v>1015</v>
      </c>
      <c r="G165" s="195" t="s">
        <v>674</v>
      </c>
      <c r="H165" s="196">
        <v>6</v>
      </c>
      <c r="I165" s="197"/>
      <c r="J165" s="198">
        <f>ROUND(I165*H165,2)</f>
        <v>0</v>
      </c>
      <c r="K165" s="194" t="s">
        <v>1</v>
      </c>
      <c r="L165" s="40"/>
      <c r="M165" s="199" t="s">
        <v>1</v>
      </c>
      <c r="N165" s="200" t="s">
        <v>41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155</v>
      </c>
      <c r="AT165" s="203" t="s">
        <v>150</v>
      </c>
      <c r="AU165" s="203" t="s">
        <v>84</v>
      </c>
      <c r="AY165" s="18" t="s">
        <v>147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84</v>
      </c>
      <c r="BK165" s="204">
        <f>ROUND(I165*H165,2)</f>
        <v>0</v>
      </c>
      <c r="BL165" s="18" t="s">
        <v>155</v>
      </c>
      <c r="BM165" s="203" t="s">
        <v>1016</v>
      </c>
    </row>
    <row r="166" spans="1:65" s="2" customFormat="1" ht="16.5" customHeight="1">
      <c r="A166" s="35"/>
      <c r="B166" s="36"/>
      <c r="C166" s="192" t="s">
        <v>442</v>
      </c>
      <c r="D166" s="192" t="s">
        <v>150</v>
      </c>
      <c r="E166" s="193" t="s">
        <v>1017</v>
      </c>
      <c r="F166" s="194" t="s">
        <v>1018</v>
      </c>
      <c r="G166" s="195" t="s">
        <v>674</v>
      </c>
      <c r="H166" s="196">
        <v>6</v>
      </c>
      <c r="I166" s="197"/>
      <c r="J166" s="198">
        <f>ROUND(I166*H166,2)</f>
        <v>0</v>
      </c>
      <c r="K166" s="194" t="s">
        <v>1</v>
      </c>
      <c r="L166" s="40"/>
      <c r="M166" s="199" t="s">
        <v>1</v>
      </c>
      <c r="N166" s="200" t="s">
        <v>41</v>
      </c>
      <c r="O166" s="7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155</v>
      </c>
      <c r="AT166" s="203" t="s">
        <v>150</v>
      </c>
      <c r="AU166" s="203" t="s">
        <v>84</v>
      </c>
      <c r="AY166" s="18" t="s">
        <v>147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84</v>
      </c>
      <c r="BK166" s="204">
        <f>ROUND(I166*H166,2)</f>
        <v>0</v>
      </c>
      <c r="BL166" s="18" t="s">
        <v>155</v>
      </c>
      <c r="BM166" s="203" t="s">
        <v>1019</v>
      </c>
    </row>
    <row r="167" spans="1:47" s="2" customFormat="1" ht="29.25">
      <c r="A167" s="35"/>
      <c r="B167" s="36"/>
      <c r="C167" s="37"/>
      <c r="D167" s="207" t="s">
        <v>417</v>
      </c>
      <c r="E167" s="37"/>
      <c r="F167" s="262" t="s">
        <v>1020</v>
      </c>
      <c r="G167" s="37"/>
      <c r="H167" s="37"/>
      <c r="I167" s="263"/>
      <c r="J167" s="37"/>
      <c r="K167" s="37"/>
      <c r="L167" s="40"/>
      <c r="M167" s="264"/>
      <c r="N167" s="265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417</v>
      </c>
      <c r="AU167" s="18" t="s">
        <v>84</v>
      </c>
    </row>
    <row r="168" spans="2:63" s="12" customFormat="1" ht="25.9" customHeight="1">
      <c r="B168" s="176"/>
      <c r="C168" s="177"/>
      <c r="D168" s="178" t="s">
        <v>75</v>
      </c>
      <c r="E168" s="179" t="s">
        <v>892</v>
      </c>
      <c r="F168" s="179" t="s">
        <v>1021</v>
      </c>
      <c r="G168" s="177"/>
      <c r="H168" s="177"/>
      <c r="I168" s="180"/>
      <c r="J168" s="181">
        <f>BK168</f>
        <v>0</v>
      </c>
      <c r="K168" s="177"/>
      <c r="L168" s="182"/>
      <c r="M168" s="183"/>
      <c r="N168" s="184"/>
      <c r="O168" s="184"/>
      <c r="P168" s="185">
        <f>SUM(P169:P185)</f>
        <v>0</v>
      </c>
      <c r="Q168" s="184"/>
      <c r="R168" s="185">
        <f>SUM(R169:R185)</f>
        <v>0</v>
      </c>
      <c r="S168" s="184"/>
      <c r="T168" s="186">
        <f>SUM(T169:T185)</f>
        <v>0</v>
      </c>
      <c r="AR168" s="187" t="s">
        <v>84</v>
      </c>
      <c r="AT168" s="188" t="s">
        <v>75</v>
      </c>
      <c r="AU168" s="188" t="s">
        <v>76</v>
      </c>
      <c r="AY168" s="187" t="s">
        <v>147</v>
      </c>
      <c r="BK168" s="189">
        <f>SUM(BK169:BK185)</f>
        <v>0</v>
      </c>
    </row>
    <row r="169" spans="1:65" s="2" customFormat="1" ht="16.5" customHeight="1">
      <c r="A169" s="35"/>
      <c r="B169" s="36"/>
      <c r="C169" s="192" t="s">
        <v>505</v>
      </c>
      <c r="D169" s="192" t="s">
        <v>150</v>
      </c>
      <c r="E169" s="193" t="s">
        <v>1022</v>
      </c>
      <c r="F169" s="194" t="s">
        <v>1023</v>
      </c>
      <c r="G169" s="195" t="s">
        <v>674</v>
      </c>
      <c r="H169" s="196">
        <v>3</v>
      </c>
      <c r="I169" s="197"/>
      <c r="J169" s="198">
        <f aca="true" t="shared" si="20" ref="J169:J185">ROUND(I169*H169,2)</f>
        <v>0</v>
      </c>
      <c r="K169" s="194" t="s">
        <v>1</v>
      </c>
      <c r="L169" s="40"/>
      <c r="M169" s="199" t="s">
        <v>1</v>
      </c>
      <c r="N169" s="200" t="s">
        <v>41</v>
      </c>
      <c r="O169" s="72"/>
      <c r="P169" s="201">
        <f aca="true" t="shared" si="21" ref="P169:P185">O169*H169</f>
        <v>0</v>
      </c>
      <c r="Q169" s="201">
        <v>0</v>
      </c>
      <c r="R169" s="201">
        <f aca="true" t="shared" si="22" ref="R169:R185">Q169*H169</f>
        <v>0</v>
      </c>
      <c r="S169" s="201">
        <v>0</v>
      </c>
      <c r="T169" s="202">
        <f aca="true" t="shared" si="23" ref="T169:T185"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155</v>
      </c>
      <c r="AT169" s="203" t="s">
        <v>150</v>
      </c>
      <c r="AU169" s="203" t="s">
        <v>84</v>
      </c>
      <c r="AY169" s="18" t="s">
        <v>147</v>
      </c>
      <c r="BE169" s="204">
        <f aca="true" t="shared" si="24" ref="BE169:BE185">IF(N169="základní",J169,0)</f>
        <v>0</v>
      </c>
      <c r="BF169" s="204">
        <f aca="true" t="shared" si="25" ref="BF169:BF185">IF(N169="snížená",J169,0)</f>
        <v>0</v>
      </c>
      <c r="BG169" s="204">
        <f aca="true" t="shared" si="26" ref="BG169:BG185">IF(N169="zákl. přenesená",J169,0)</f>
        <v>0</v>
      </c>
      <c r="BH169" s="204">
        <f aca="true" t="shared" si="27" ref="BH169:BH185">IF(N169="sníž. přenesená",J169,0)</f>
        <v>0</v>
      </c>
      <c r="BI169" s="204">
        <f aca="true" t="shared" si="28" ref="BI169:BI185">IF(N169="nulová",J169,0)</f>
        <v>0</v>
      </c>
      <c r="BJ169" s="18" t="s">
        <v>84</v>
      </c>
      <c r="BK169" s="204">
        <f aca="true" t="shared" si="29" ref="BK169:BK185">ROUND(I169*H169,2)</f>
        <v>0</v>
      </c>
      <c r="BL169" s="18" t="s">
        <v>155</v>
      </c>
      <c r="BM169" s="203" t="s">
        <v>1024</v>
      </c>
    </row>
    <row r="170" spans="1:65" s="2" customFormat="1" ht="16.5" customHeight="1">
      <c r="A170" s="35"/>
      <c r="B170" s="36"/>
      <c r="C170" s="192" t="s">
        <v>512</v>
      </c>
      <c r="D170" s="192" t="s">
        <v>150</v>
      </c>
      <c r="E170" s="193" t="s">
        <v>1025</v>
      </c>
      <c r="F170" s="194" t="s">
        <v>1026</v>
      </c>
      <c r="G170" s="195" t="s">
        <v>674</v>
      </c>
      <c r="H170" s="196">
        <v>3</v>
      </c>
      <c r="I170" s="197"/>
      <c r="J170" s="198">
        <f t="shared" si="20"/>
        <v>0</v>
      </c>
      <c r="K170" s="194" t="s">
        <v>1</v>
      </c>
      <c r="L170" s="40"/>
      <c r="M170" s="199" t="s">
        <v>1</v>
      </c>
      <c r="N170" s="200" t="s">
        <v>41</v>
      </c>
      <c r="O170" s="72"/>
      <c r="P170" s="201">
        <f t="shared" si="21"/>
        <v>0</v>
      </c>
      <c r="Q170" s="201">
        <v>0</v>
      </c>
      <c r="R170" s="201">
        <f t="shared" si="22"/>
        <v>0</v>
      </c>
      <c r="S170" s="201">
        <v>0</v>
      </c>
      <c r="T170" s="202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155</v>
      </c>
      <c r="AT170" s="203" t="s">
        <v>150</v>
      </c>
      <c r="AU170" s="203" t="s">
        <v>84</v>
      </c>
      <c r="AY170" s="18" t="s">
        <v>147</v>
      </c>
      <c r="BE170" s="204">
        <f t="shared" si="24"/>
        <v>0</v>
      </c>
      <c r="BF170" s="204">
        <f t="shared" si="25"/>
        <v>0</v>
      </c>
      <c r="BG170" s="204">
        <f t="shared" si="26"/>
        <v>0</v>
      </c>
      <c r="BH170" s="204">
        <f t="shared" si="27"/>
        <v>0</v>
      </c>
      <c r="BI170" s="204">
        <f t="shared" si="28"/>
        <v>0</v>
      </c>
      <c r="BJ170" s="18" t="s">
        <v>84</v>
      </c>
      <c r="BK170" s="204">
        <f t="shared" si="29"/>
        <v>0</v>
      </c>
      <c r="BL170" s="18" t="s">
        <v>155</v>
      </c>
      <c r="BM170" s="203" t="s">
        <v>1027</v>
      </c>
    </row>
    <row r="171" spans="1:65" s="2" customFormat="1" ht="21.75" customHeight="1">
      <c r="A171" s="35"/>
      <c r="B171" s="36"/>
      <c r="C171" s="192" t="s">
        <v>517</v>
      </c>
      <c r="D171" s="192" t="s">
        <v>150</v>
      </c>
      <c r="E171" s="193" t="s">
        <v>1028</v>
      </c>
      <c r="F171" s="194" t="s">
        <v>1029</v>
      </c>
      <c r="G171" s="195" t="s">
        <v>674</v>
      </c>
      <c r="H171" s="196">
        <v>2</v>
      </c>
      <c r="I171" s="197"/>
      <c r="J171" s="198">
        <f t="shared" si="20"/>
        <v>0</v>
      </c>
      <c r="K171" s="194" t="s">
        <v>1</v>
      </c>
      <c r="L171" s="40"/>
      <c r="M171" s="199" t="s">
        <v>1</v>
      </c>
      <c r="N171" s="200" t="s">
        <v>41</v>
      </c>
      <c r="O171" s="72"/>
      <c r="P171" s="201">
        <f t="shared" si="21"/>
        <v>0</v>
      </c>
      <c r="Q171" s="201">
        <v>0</v>
      </c>
      <c r="R171" s="201">
        <f t="shared" si="22"/>
        <v>0</v>
      </c>
      <c r="S171" s="201">
        <v>0</v>
      </c>
      <c r="T171" s="202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155</v>
      </c>
      <c r="AT171" s="203" t="s">
        <v>150</v>
      </c>
      <c r="AU171" s="203" t="s">
        <v>84</v>
      </c>
      <c r="AY171" s="18" t="s">
        <v>147</v>
      </c>
      <c r="BE171" s="204">
        <f t="shared" si="24"/>
        <v>0</v>
      </c>
      <c r="BF171" s="204">
        <f t="shared" si="25"/>
        <v>0</v>
      </c>
      <c r="BG171" s="204">
        <f t="shared" si="26"/>
        <v>0</v>
      </c>
      <c r="BH171" s="204">
        <f t="shared" si="27"/>
        <v>0</v>
      </c>
      <c r="BI171" s="204">
        <f t="shared" si="28"/>
        <v>0</v>
      </c>
      <c r="BJ171" s="18" t="s">
        <v>84</v>
      </c>
      <c r="BK171" s="204">
        <f t="shared" si="29"/>
        <v>0</v>
      </c>
      <c r="BL171" s="18" t="s">
        <v>155</v>
      </c>
      <c r="BM171" s="203" t="s">
        <v>1030</v>
      </c>
    </row>
    <row r="172" spans="1:65" s="2" customFormat="1" ht="16.5" customHeight="1">
      <c r="A172" s="35"/>
      <c r="B172" s="36"/>
      <c r="C172" s="192" t="s">
        <v>523</v>
      </c>
      <c r="D172" s="192" t="s">
        <v>150</v>
      </c>
      <c r="E172" s="193" t="s">
        <v>1031</v>
      </c>
      <c r="F172" s="194" t="s">
        <v>1032</v>
      </c>
      <c r="G172" s="195" t="s">
        <v>674</v>
      </c>
      <c r="H172" s="196">
        <v>3</v>
      </c>
      <c r="I172" s="197"/>
      <c r="J172" s="198">
        <f t="shared" si="20"/>
        <v>0</v>
      </c>
      <c r="K172" s="194" t="s">
        <v>1</v>
      </c>
      <c r="L172" s="40"/>
      <c r="M172" s="199" t="s">
        <v>1</v>
      </c>
      <c r="N172" s="200" t="s">
        <v>41</v>
      </c>
      <c r="O172" s="72"/>
      <c r="P172" s="201">
        <f t="shared" si="21"/>
        <v>0</v>
      </c>
      <c r="Q172" s="201">
        <v>0</v>
      </c>
      <c r="R172" s="201">
        <f t="shared" si="22"/>
        <v>0</v>
      </c>
      <c r="S172" s="201">
        <v>0</v>
      </c>
      <c r="T172" s="202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155</v>
      </c>
      <c r="AT172" s="203" t="s">
        <v>150</v>
      </c>
      <c r="AU172" s="203" t="s">
        <v>84</v>
      </c>
      <c r="AY172" s="18" t="s">
        <v>147</v>
      </c>
      <c r="BE172" s="204">
        <f t="shared" si="24"/>
        <v>0</v>
      </c>
      <c r="BF172" s="204">
        <f t="shared" si="25"/>
        <v>0</v>
      </c>
      <c r="BG172" s="204">
        <f t="shared" si="26"/>
        <v>0</v>
      </c>
      <c r="BH172" s="204">
        <f t="shared" si="27"/>
        <v>0</v>
      </c>
      <c r="BI172" s="204">
        <f t="shared" si="28"/>
        <v>0</v>
      </c>
      <c r="BJ172" s="18" t="s">
        <v>84</v>
      </c>
      <c r="BK172" s="204">
        <f t="shared" si="29"/>
        <v>0</v>
      </c>
      <c r="BL172" s="18" t="s">
        <v>155</v>
      </c>
      <c r="BM172" s="203" t="s">
        <v>1033</v>
      </c>
    </row>
    <row r="173" spans="1:65" s="2" customFormat="1" ht="16.5" customHeight="1">
      <c r="A173" s="35"/>
      <c r="B173" s="36"/>
      <c r="C173" s="192" t="s">
        <v>527</v>
      </c>
      <c r="D173" s="192" t="s">
        <v>150</v>
      </c>
      <c r="E173" s="193" t="s">
        <v>1034</v>
      </c>
      <c r="F173" s="194" t="s">
        <v>1035</v>
      </c>
      <c r="G173" s="195" t="s">
        <v>674</v>
      </c>
      <c r="H173" s="196">
        <v>3</v>
      </c>
      <c r="I173" s="197"/>
      <c r="J173" s="198">
        <f t="shared" si="20"/>
        <v>0</v>
      </c>
      <c r="K173" s="194" t="s">
        <v>1</v>
      </c>
      <c r="L173" s="40"/>
      <c r="M173" s="199" t="s">
        <v>1</v>
      </c>
      <c r="N173" s="200" t="s">
        <v>41</v>
      </c>
      <c r="O173" s="72"/>
      <c r="P173" s="201">
        <f t="shared" si="21"/>
        <v>0</v>
      </c>
      <c r="Q173" s="201">
        <v>0</v>
      </c>
      <c r="R173" s="201">
        <f t="shared" si="22"/>
        <v>0</v>
      </c>
      <c r="S173" s="201">
        <v>0</v>
      </c>
      <c r="T173" s="202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155</v>
      </c>
      <c r="AT173" s="203" t="s">
        <v>150</v>
      </c>
      <c r="AU173" s="203" t="s">
        <v>84</v>
      </c>
      <c r="AY173" s="18" t="s">
        <v>147</v>
      </c>
      <c r="BE173" s="204">
        <f t="shared" si="24"/>
        <v>0</v>
      </c>
      <c r="BF173" s="204">
        <f t="shared" si="25"/>
        <v>0</v>
      </c>
      <c r="BG173" s="204">
        <f t="shared" si="26"/>
        <v>0</v>
      </c>
      <c r="BH173" s="204">
        <f t="shared" si="27"/>
        <v>0</v>
      </c>
      <c r="BI173" s="204">
        <f t="shared" si="28"/>
        <v>0</v>
      </c>
      <c r="BJ173" s="18" t="s">
        <v>84</v>
      </c>
      <c r="BK173" s="204">
        <f t="shared" si="29"/>
        <v>0</v>
      </c>
      <c r="BL173" s="18" t="s">
        <v>155</v>
      </c>
      <c r="BM173" s="203" t="s">
        <v>1036</v>
      </c>
    </row>
    <row r="174" spans="1:65" s="2" customFormat="1" ht="16.5" customHeight="1">
      <c r="A174" s="35"/>
      <c r="B174" s="36"/>
      <c r="C174" s="192" t="s">
        <v>531</v>
      </c>
      <c r="D174" s="192" t="s">
        <v>150</v>
      </c>
      <c r="E174" s="193" t="s">
        <v>1037</v>
      </c>
      <c r="F174" s="194" t="s">
        <v>1038</v>
      </c>
      <c r="G174" s="195" t="s">
        <v>674</v>
      </c>
      <c r="H174" s="196">
        <v>6</v>
      </c>
      <c r="I174" s="197"/>
      <c r="J174" s="198">
        <f t="shared" si="20"/>
        <v>0</v>
      </c>
      <c r="K174" s="194" t="s">
        <v>1</v>
      </c>
      <c r="L174" s="40"/>
      <c r="M174" s="199" t="s">
        <v>1</v>
      </c>
      <c r="N174" s="200" t="s">
        <v>41</v>
      </c>
      <c r="O174" s="72"/>
      <c r="P174" s="201">
        <f t="shared" si="21"/>
        <v>0</v>
      </c>
      <c r="Q174" s="201">
        <v>0</v>
      </c>
      <c r="R174" s="201">
        <f t="shared" si="22"/>
        <v>0</v>
      </c>
      <c r="S174" s="201">
        <v>0</v>
      </c>
      <c r="T174" s="202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155</v>
      </c>
      <c r="AT174" s="203" t="s">
        <v>150</v>
      </c>
      <c r="AU174" s="203" t="s">
        <v>84</v>
      </c>
      <c r="AY174" s="18" t="s">
        <v>147</v>
      </c>
      <c r="BE174" s="204">
        <f t="shared" si="24"/>
        <v>0</v>
      </c>
      <c r="BF174" s="204">
        <f t="shared" si="25"/>
        <v>0</v>
      </c>
      <c r="BG174" s="204">
        <f t="shared" si="26"/>
        <v>0</v>
      </c>
      <c r="BH174" s="204">
        <f t="shared" si="27"/>
        <v>0</v>
      </c>
      <c r="BI174" s="204">
        <f t="shared" si="28"/>
        <v>0</v>
      </c>
      <c r="BJ174" s="18" t="s">
        <v>84</v>
      </c>
      <c r="BK174" s="204">
        <f t="shared" si="29"/>
        <v>0</v>
      </c>
      <c r="BL174" s="18" t="s">
        <v>155</v>
      </c>
      <c r="BM174" s="203" t="s">
        <v>1039</v>
      </c>
    </row>
    <row r="175" spans="1:65" s="2" customFormat="1" ht="16.5" customHeight="1">
      <c r="A175" s="35"/>
      <c r="B175" s="36"/>
      <c r="C175" s="192" t="s">
        <v>536</v>
      </c>
      <c r="D175" s="192" t="s">
        <v>150</v>
      </c>
      <c r="E175" s="193" t="s">
        <v>1040</v>
      </c>
      <c r="F175" s="194" t="s">
        <v>1041</v>
      </c>
      <c r="G175" s="195" t="s">
        <v>200</v>
      </c>
      <c r="H175" s="196">
        <v>1280</v>
      </c>
      <c r="I175" s="197"/>
      <c r="J175" s="198">
        <f t="shared" si="20"/>
        <v>0</v>
      </c>
      <c r="K175" s="194" t="s">
        <v>1</v>
      </c>
      <c r="L175" s="40"/>
      <c r="M175" s="199" t="s">
        <v>1</v>
      </c>
      <c r="N175" s="200" t="s">
        <v>41</v>
      </c>
      <c r="O175" s="72"/>
      <c r="P175" s="201">
        <f t="shared" si="21"/>
        <v>0</v>
      </c>
      <c r="Q175" s="201">
        <v>0</v>
      </c>
      <c r="R175" s="201">
        <f t="shared" si="22"/>
        <v>0</v>
      </c>
      <c r="S175" s="201">
        <v>0</v>
      </c>
      <c r="T175" s="202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155</v>
      </c>
      <c r="AT175" s="203" t="s">
        <v>150</v>
      </c>
      <c r="AU175" s="203" t="s">
        <v>84</v>
      </c>
      <c r="AY175" s="18" t="s">
        <v>147</v>
      </c>
      <c r="BE175" s="204">
        <f t="shared" si="24"/>
        <v>0</v>
      </c>
      <c r="BF175" s="204">
        <f t="shared" si="25"/>
        <v>0</v>
      </c>
      <c r="BG175" s="204">
        <f t="shared" si="26"/>
        <v>0</v>
      </c>
      <c r="BH175" s="204">
        <f t="shared" si="27"/>
        <v>0</v>
      </c>
      <c r="BI175" s="204">
        <f t="shared" si="28"/>
        <v>0</v>
      </c>
      <c r="BJ175" s="18" t="s">
        <v>84</v>
      </c>
      <c r="BK175" s="204">
        <f t="shared" si="29"/>
        <v>0</v>
      </c>
      <c r="BL175" s="18" t="s">
        <v>155</v>
      </c>
      <c r="BM175" s="203" t="s">
        <v>1042</v>
      </c>
    </row>
    <row r="176" spans="1:65" s="2" customFormat="1" ht="16.5" customHeight="1">
      <c r="A176" s="35"/>
      <c r="B176" s="36"/>
      <c r="C176" s="192" t="s">
        <v>541</v>
      </c>
      <c r="D176" s="192" t="s">
        <v>150</v>
      </c>
      <c r="E176" s="193" t="s">
        <v>1043</v>
      </c>
      <c r="F176" s="194" t="s">
        <v>1044</v>
      </c>
      <c r="G176" s="195" t="s">
        <v>674</v>
      </c>
      <c r="H176" s="196">
        <v>40</v>
      </c>
      <c r="I176" s="197"/>
      <c r="J176" s="198">
        <f t="shared" si="20"/>
        <v>0</v>
      </c>
      <c r="K176" s="194" t="s">
        <v>1</v>
      </c>
      <c r="L176" s="40"/>
      <c r="M176" s="199" t="s">
        <v>1</v>
      </c>
      <c r="N176" s="200" t="s">
        <v>41</v>
      </c>
      <c r="O176" s="72"/>
      <c r="P176" s="201">
        <f t="shared" si="21"/>
        <v>0</v>
      </c>
      <c r="Q176" s="201">
        <v>0</v>
      </c>
      <c r="R176" s="201">
        <f t="shared" si="22"/>
        <v>0</v>
      </c>
      <c r="S176" s="201">
        <v>0</v>
      </c>
      <c r="T176" s="202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155</v>
      </c>
      <c r="AT176" s="203" t="s">
        <v>150</v>
      </c>
      <c r="AU176" s="203" t="s">
        <v>84</v>
      </c>
      <c r="AY176" s="18" t="s">
        <v>147</v>
      </c>
      <c r="BE176" s="204">
        <f t="shared" si="24"/>
        <v>0</v>
      </c>
      <c r="BF176" s="204">
        <f t="shared" si="25"/>
        <v>0</v>
      </c>
      <c r="BG176" s="204">
        <f t="shared" si="26"/>
        <v>0</v>
      </c>
      <c r="BH176" s="204">
        <f t="shared" si="27"/>
        <v>0</v>
      </c>
      <c r="BI176" s="204">
        <f t="shared" si="28"/>
        <v>0</v>
      </c>
      <c r="BJ176" s="18" t="s">
        <v>84</v>
      </c>
      <c r="BK176" s="204">
        <f t="shared" si="29"/>
        <v>0</v>
      </c>
      <c r="BL176" s="18" t="s">
        <v>155</v>
      </c>
      <c r="BM176" s="203" t="s">
        <v>1045</v>
      </c>
    </row>
    <row r="177" spans="1:65" s="2" customFormat="1" ht="16.5" customHeight="1">
      <c r="A177" s="35"/>
      <c r="B177" s="36"/>
      <c r="C177" s="192" t="s">
        <v>545</v>
      </c>
      <c r="D177" s="192" t="s">
        <v>150</v>
      </c>
      <c r="E177" s="193" t="s">
        <v>1046</v>
      </c>
      <c r="F177" s="194" t="s">
        <v>1047</v>
      </c>
      <c r="G177" s="195" t="s">
        <v>674</v>
      </c>
      <c r="H177" s="196">
        <v>1</v>
      </c>
      <c r="I177" s="197"/>
      <c r="J177" s="198">
        <f t="shared" si="20"/>
        <v>0</v>
      </c>
      <c r="K177" s="194" t="s">
        <v>1</v>
      </c>
      <c r="L177" s="40"/>
      <c r="M177" s="199" t="s">
        <v>1</v>
      </c>
      <c r="N177" s="200" t="s">
        <v>41</v>
      </c>
      <c r="O177" s="72"/>
      <c r="P177" s="201">
        <f t="shared" si="21"/>
        <v>0</v>
      </c>
      <c r="Q177" s="201">
        <v>0</v>
      </c>
      <c r="R177" s="201">
        <f t="shared" si="22"/>
        <v>0</v>
      </c>
      <c r="S177" s="201">
        <v>0</v>
      </c>
      <c r="T177" s="202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155</v>
      </c>
      <c r="AT177" s="203" t="s">
        <v>150</v>
      </c>
      <c r="AU177" s="203" t="s">
        <v>84</v>
      </c>
      <c r="AY177" s="18" t="s">
        <v>147</v>
      </c>
      <c r="BE177" s="204">
        <f t="shared" si="24"/>
        <v>0</v>
      </c>
      <c r="BF177" s="204">
        <f t="shared" si="25"/>
        <v>0</v>
      </c>
      <c r="BG177" s="204">
        <f t="shared" si="26"/>
        <v>0</v>
      </c>
      <c r="BH177" s="204">
        <f t="shared" si="27"/>
        <v>0</v>
      </c>
      <c r="BI177" s="204">
        <f t="shared" si="28"/>
        <v>0</v>
      </c>
      <c r="BJ177" s="18" t="s">
        <v>84</v>
      </c>
      <c r="BK177" s="204">
        <f t="shared" si="29"/>
        <v>0</v>
      </c>
      <c r="BL177" s="18" t="s">
        <v>155</v>
      </c>
      <c r="BM177" s="203" t="s">
        <v>1048</v>
      </c>
    </row>
    <row r="178" spans="1:65" s="2" customFormat="1" ht="16.5" customHeight="1">
      <c r="A178" s="35"/>
      <c r="B178" s="36"/>
      <c r="C178" s="192" t="s">
        <v>549</v>
      </c>
      <c r="D178" s="192" t="s">
        <v>150</v>
      </c>
      <c r="E178" s="193" t="s">
        <v>1049</v>
      </c>
      <c r="F178" s="194" t="s">
        <v>1050</v>
      </c>
      <c r="G178" s="195" t="s">
        <v>674</v>
      </c>
      <c r="H178" s="196">
        <v>12</v>
      </c>
      <c r="I178" s="197"/>
      <c r="J178" s="198">
        <f t="shared" si="20"/>
        <v>0</v>
      </c>
      <c r="K178" s="194" t="s">
        <v>1</v>
      </c>
      <c r="L178" s="40"/>
      <c r="M178" s="199" t="s">
        <v>1</v>
      </c>
      <c r="N178" s="200" t="s">
        <v>41</v>
      </c>
      <c r="O178" s="72"/>
      <c r="P178" s="201">
        <f t="shared" si="21"/>
        <v>0</v>
      </c>
      <c r="Q178" s="201">
        <v>0</v>
      </c>
      <c r="R178" s="201">
        <f t="shared" si="22"/>
        <v>0</v>
      </c>
      <c r="S178" s="201">
        <v>0</v>
      </c>
      <c r="T178" s="202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155</v>
      </c>
      <c r="AT178" s="203" t="s">
        <v>150</v>
      </c>
      <c r="AU178" s="203" t="s">
        <v>84</v>
      </c>
      <c r="AY178" s="18" t="s">
        <v>147</v>
      </c>
      <c r="BE178" s="204">
        <f t="shared" si="24"/>
        <v>0</v>
      </c>
      <c r="BF178" s="204">
        <f t="shared" si="25"/>
        <v>0</v>
      </c>
      <c r="BG178" s="204">
        <f t="shared" si="26"/>
        <v>0</v>
      </c>
      <c r="BH178" s="204">
        <f t="shared" si="27"/>
        <v>0</v>
      </c>
      <c r="BI178" s="204">
        <f t="shared" si="28"/>
        <v>0</v>
      </c>
      <c r="BJ178" s="18" t="s">
        <v>84</v>
      </c>
      <c r="BK178" s="204">
        <f t="shared" si="29"/>
        <v>0</v>
      </c>
      <c r="BL178" s="18" t="s">
        <v>155</v>
      </c>
      <c r="BM178" s="203" t="s">
        <v>1051</v>
      </c>
    </row>
    <row r="179" spans="1:65" s="2" customFormat="1" ht="16.5" customHeight="1">
      <c r="A179" s="35"/>
      <c r="B179" s="36"/>
      <c r="C179" s="192" t="s">
        <v>556</v>
      </c>
      <c r="D179" s="192" t="s">
        <v>150</v>
      </c>
      <c r="E179" s="193" t="s">
        <v>1052</v>
      </c>
      <c r="F179" s="194" t="s">
        <v>1053</v>
      </c>
      <c r="G179" s="195" t="s">
        <v>200</v>
      </c>
      <c r="H179" s="196">
        <v>690</v>
      </c>
      <c r="I179" s="197"/>
      <c r="J179" s="198">
        <f t="shared" si="20"/>
        <v>0</v>
      </c>
      <c r="K179" s="194" t="s">
        <v>1</v>
      </c>
      <c r="L179" s="40"/>
      <c r="M179" s="199" t="s">
        <v>1</v>
      </c>
      <c r="N179" s="200" t="s">
        <v>41</v>
      </c>
      <c r="O179" s="72"/>
      <c r="P179" s="201">
        <f t="shared" si="21"/>
        <v>0</v>
      </c>
      <c r="Q179" s="201">
        <v>0</v>
      </c>
      <c r="R179" s="201">
        <f t="shared" si="22"/>
        <v>0</v>
      </c>
      <c r="S179" s="201">
        <v>0</v>
      </c>
      <c r="T179" s="202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155</v>
      </c>
      <c r="AT179" s="203" t="s">
        <v>150</v>
      </c>
      <c r="AU179" s="203" t="s">
        <v>84</v>
      </c>
      <c r="AY179" s="18" t="s">
        <v>147</v>
      </c>
      <c r="BE179" s="204">
        <f t="shared" si="24"/>
        <v>0</v>
      </c>
      <c r="BF179" s="204">
        <f t="shared" si="25"/>
        <v>0</v>
      </c>
      <c r="BG179" s="204">
        <f t="shared" si="26"/>
        <v>0</v>
      </c>
      <c r="BH179" s="204">
        <f t="shared" si="27"/>
        <v>0</v>
      </c>
      <c r="BI179" s="204">
        <f t="shared" si="28"/>
        <v>0</v>
      </c>
      <c r="BJ179" s="18" t="s">
        <v>84</v>
      </c>
      <c r="BK179" s="204">
        <f t="shared" si="29"/>
        <v>0</v>
      </c>
      <c r="BL179" s="18" t="s">
        <v>155</v>
      </c>
      <c r="BM179" s="203" t="s">
        <v>1054</v>
      </c>
    </row>
    <row r="180" spans="1:65" s="2" customFormat="1" ht="16.5" customHeight="1">
      <c r="A180" s="35"/>
      <c r="B180" s="36"/>
      <c r="C180" s="192" t="s">
        <v>560</v>
      </c>
      <c r="D180" s="192" t="s">
        <v>150</v>
      </c>
      <c r="E180" s="193" t="s">
        <v>1055</v>
      </c>
      <c r="F180" s="194" t="s">
        <v>1056</v>
      </c>
      <c r="G180" s="195" t="s">
        <v>200</v>
      </c>
      <c r="H180" s="196">
        <v>22</v>
      </c>
      <c r="I180" s="197"/>
      <c r="J180" s="198">
        <f t="shared" si="20"/>
        <v>0</v>
      </c>
      <c r="K180" s="194" t="s">
        <v>1</v>
      </c>
      <c r="L180" s="40"/>
      <c r="M180" s="199" t="s">
        <v>1</v>
      </c>
      <c r="N180" s="200" t="s">
        <v>41</v>
      </c>
      <c r="O180" s="72"/>
      <c r="P180" s="201">
        <f t="shared" si="21"/>
        <v>0</v>
      </c>
      <c r="Q180" s="201">
        <v>0</v>
      </c>
      <c r="R180" s="201">
        <f t="shared" si="22"/>
        <v>0</v>
      </c>
      <c r="S180" s="201">
        <v>0</v>
      </c>
      <c r="T180" s="202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155</v>
      </c>
      <c r="AT180" s="203" t="s">
        <v>150</v>
      </c>
      <c r="AU180" s="203" t="s">
        <v>84</v>
      </c>
      <c r="AY180" s="18" t="s">
        <v>147</v>
      </c>
      <c r="BE180" s="204">
        <f t="shared" si="24"/>
        <v>0</v>
      </c>
      <c r="BF180" s="204">
        <f t="shared" si="25"/>
        <v>0</v>
      </c>
      <c r="BG180" s="204">
        <f t="shared" si="26"/>
        <v>0</v>
      </c>
      <c r="BH180" s="204">
        <f t="shared" si="27"/>
        <v>0</v>
      </c>
      <c r="BI180" s="204">
        <f t="shared" si="28"/>
        <v>0</v>
      </c>
      <c r="BJ180" s="18" t="s">
        <v>84</v>
      </c>
      <c r="BK180" s="204">
        <f t="shared" si="29"/>
        <v>0</v>
      </c>
      <c r="BL180" s="18" t="s">
        <v>155</v>
      </c>
      <c r="BM180" s="203" t="s">
        <v>1057</v>
      </c>
    </row>
    <row r="181" spans="1:65" s="2" customFormat="1" ht="24.2" customHeight="1">
      <c r="A181" s="35"/>
      <c r="B181" s="36"/>
      <c r="C181" s="192" t="s">
        <v>565</v>
      </c>
      <c r="D181" s="192" t="s">
        <v>150</v>
      </c>
      <c r="E181" s="193" t="s">
        <v>1058</v>
      </c>
      <c r="F181" s="194" t="s">
        <v>1059</v>
      </c>
      <c r="G181" s="195" t="s">
        <v>200</v>
      </c>
      <c r="H181" s="196">
        <v>20</v>
      </c>
      <c r="I181" s="197"/>
      <c r="J181" s="198">
        <f t="shared" si="20"/>
        <v>0</v>
      </c>
      <c r="K181" s="194" t="s">
        <v>1</v>
      </c>
      <c r="L181" s="40"/>
      <c r="M181" s="199" t="s">
        <v>1</v>
      </c>
      <c r="N181" s="200" t="s">
        <v>41</v>
      </c>
      <c r="O181" s="72"/>
      <c r="P181" s="201">
        <f t="shared" si="21"/>
        <v>0</v>
      </c>
      <c r="Q181" s="201">
        <v>0</v>
      </c>
      <c r="R181" s="201">
        <f t="shared" si="22"/>
        <v>0</v>
      </c>
      <c r="S181" s="201">
        <v>0</v>
      </c>
      <c r="T181" s="202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155</v>
      </c>
      <c r="AT181" s="203" t="s">
        <v>150</v>
      </c>
      <c r="AU181" s="203" t="s">
        <v>84</v>
      </c>
      <c r="AY181" s="18" t="s">
        <v>147</v>
      </c>
      <c r="BE181" s="204">
        <f t="shared" si="24"/>
        <v>0</v>
      </c>
      <c r="BF181" s="204">
        <f t="shared" si="25"/>
        <v>0</v>
      </c>
      <c r="BG181" s="204">
        <f t="shared" si="26"/>
        <v>0</v>
      </c>
      <c r="BH181" s="204">
        <f t="shared" si="27"/>
        <v>0</v>
      </c>
      <c r="BI181" s="204">
        <f t="shared" si="28"/>
        <v>0</v>
      </c>
      <c r="BJ181" s="18" t="s">
        <v>84</v>
      </c>
      <c r="BK181" s="204">
        <f t="shared" si="29"/>
        <v>0</v>
      </c>
      <c r="BL181" s="18" t="s">
        <v>155</v>
      </c>
      <c r="BM181" s="203" t="s">
        <v>1060</v>
      </c>
    </row>
    <row r="182" spans="1:65" s="2" customFormat="1" ht="16.5" customHeight="1">
      <c r="A182" s="35"/>
      <c r="B182" s="36"/>
      <c r="C182" s="192" t="s">
        <v>570</v>
      </c>
      <c r="D182" s="192" t="s">
        <v>150</v>
      </c>
      <c r="E182" s="193" t="s">
        <v>994</v>
      </c>
      <c r="F182" s="194" t="s">
        <v>995</v>
      </c>
      <c r="G182" s="195" t="s">
        <v>674</v>
      </c>
      <c r="H182" s="196">
        <v>240</v>
      </c>
      <c r="I182" s="197"/>
      <c r="J182" s="198">
        <f t="shared" si="20"/>
        <v>0</v>
      </c>
      <c r="K182" s="194" t="s">
        <v>1</v>
      </c>
      <c r="L182" s="40"/>
      <c r="M182" s="199" t="s">
        <v>1</v>
      </c>
      <c r="N182" s="200" t="s">
        <v>41</v>
      </c>
      <c r="O182" s="72"/>
      <c r="P182" s="201">
        <f t="shared" si="21"/>
        <v>0</v>
      </c>
      <c r="Q182" s="201">
        <v>0</v>
      </c>
      <c r="R182" s="201">
        <f t="shared" si="22"/>
        <v>0</v>
      </c>
      <c r="S182" s="201">
        <v>0</v>
      </c>
      <c r="T182" s="202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155</v>
      </c>
      <c r="AT182" s="203" t="s">
        <v>150</v>
      </c>
      <c r="AU182" s="203" t="s">
        <v>84</v>
      </c>
      <c r="AY182" s="18" t="s">
        <v>147</v>
      </c>
      <c r="BE182" s="204">
        <f t="shared" si="24"/>
        <v>0</v>
      </c>
      <c r="BF182" s="204">
        <f t="shared" si="25"/>
        <v>0</v>
      </c>
      <c r="BG182" s="204">
        <f t="shared" si="26"/>
        <v>0</v>
      </c>
      <c r="BH182" s="204">
        <f t="shared" si="27"/>
        <v>0</v>
      </c>
      <c r="BI182" s="204">
        <f t="shared" si="28"/>
        <v>0</v>
      </c>
      <c r="BJ182" s="18" t="s">
        <v>84</v>
      </c>
      <c r="BK182" s="204">
        <f t="shared" si="29"/>
        <v>0</v>
      </c>
      <c r="BL182" s="18" t="s">
        <v>155</v>
      </c>
      <c r="BM182" s="203" t="s">
        <v>1061</v>
      </c>
    </row>
    <row r="183" spans="1:65" s="2" customFormat="1" ht="16.5" customHeight="1">
      <c r="A183" s="35"/>
      <c r="B183" s="36"/>
      <c r="C183" s="192" t="s">
        <v>574</v>
      </c>
      <c r="D183" s="192" t="s">
        <v>150</v>
      </c>
      <c r="E183" s="193" t="s">
        <v>1062</v>
      </c>
      <c r="F183" s="194" t="s">
        <v>1063</v>
      </c>
      <c r="G183" s="195" t="s">
        <v>798</v>
      </c>
      <c r="H183" s="196">
        <v>1</v>
      </c>
      <c r="I183" s="197"/>
      <c r="J183" s="198">
        <f t="shared" si="20"/>
        <v>0</v>
      </c>
      <c r="K183" s="194" t="s">
        <v>1</v>
      </c>
      <c r="L183" s="40"/>
      <c r="M183" s="199" t="s">
        <v>1</v>
      </c>
      <c r="N183" s="200" t="s">
        <v>41</v>
      </c>
      <c r="O183" s="72"/>
      <c r="P183" s="201">
        <f t="shared" si="21"/>
        <v>0</v>
      </c>
      <c r="Q183" s="201">
        <v>0</v>
      </c>
      <c r="R183" s="201">
        <f t="shared" si="22"/>
        <v>0</v>
      </c>
      <c r="S183" s="201">
        <v>0</v>
      </c>
      <c r="T183" s="202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155</v>
      </c>
      <c r="AT183" s="203" t="s">
        <v>150</v>
      </c>
      <c r="AU183" s="203" t="s">
        <v>84</v>
      </c>
      <c r="AY183" s="18" t="s">
        <v>147</v>
      </c>
      <c r="BE183" s="204">
        <f t="shared" si="24"/>
        <v>0</v>
      </c>
      <c r="BF183" s="204">
        <f t="shared" si="25"/>
        <v>0</v>
      </c>
      <c r="BG183" s="204">
        <f t="shared" si="26"/>
        <v>0</v>
      </c>
      <c r="BH183" s="204">
        <f t="shared" si="27"/>
        <v>0</v>
      </c>
      <c r="BI183" s="204">
        <f t="shared" si="28"/>
        <v>0</v>
      </c>
      <c r="BJ183" s="18" t="s">
        <v>84</v>
      </c>
      <c r="BK183" s="204">
        <f t="shared" si="29"/>
        <v>0</v>
      </c>
      <c r="BL183" s="18" t="s">
        <v>155</v>
      </c>
      <c r="BM183" s="203" t="s">
        <v>1064</v>
      </c>
    </row>
    <row r="184" spans="1:65" s="2" customFormat="1" ht="16.5" customHeight="1">
      <c r="A184" s="35"/>
      <c r="B184" s="36"/>
      <c r="C184" s="192" t="s">
        <v>578</v>
      </c>
      <c r="D184" s="192" t="s">
        <v>150</v>
      </c>
      <c r="E184" s="193" t="s">
        <v>1065</v>
      </c>
      <c r="F184" s="194" t="s">
        <v>1066</v>
      </c>
      <c r="G184" s="195" t="s">
        <v>866</v>
      </c>
      <c r="H184" s="274"/>
      <c r="I184" s="197"/>
      <c r="J184" s="198">
        <f t="shared" si="20"/>
        <v>0</v>
      </c>
      <c r="K184" s="194" t="s">
        <v>1</v>
      </c>
      <c r="L184" s="40"/>
      <c r="M184" s="199" t="s">
        <v>1</v>
      </c>
      <c r="N184" s="200" t="s">
        <v>41</v>
      </c>
      <c r="O184" s="72"/>
      <c r="P184" s="201">
        <f t="shared" si="21"/>
        <v>0</v>
      </c>
      <c r="Q184" s="201">
        <v>0</v>
      </c>
      <c r="R184" s="201">
        <f t="shared" si="22"/>
        <v>0</v>
      </c>
      <c r="S184" s="201">
        <v>0</v>
      </c>
      <c r="T184" s="202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155</v>
      </c>
      <c r="AT184" s="203" t="s">
        <v>150</v>
      </c>
      <c r="AU184" s="203" t="s">
        <v>84</v>
      </c>
      <c r="AY184" s="18" t="s">
        <v>147</v>
      </c>
      <c r="BE184" s="204">
        <f t="shared" si="24"/>
        <v>0</v>
      </c>
      <c r="BF184" s="204">
        <f t="shared" si="25"/>
        <v>0</v>
      </c>
      <c r="BG184" s="204">
        <f t="shared" si="26"/>
        <v>0</v>
      </c>
      <c r="BH184" s="204">
        <f t="shared" si="27"/>
        <v>0</v>
      </c>
      <c r="BI184" s="204">
        <f t="shared" si="28"/>
        <v>0</v>
      </c>
      <c r="BJ184" s="18" t="s">
        <v>84</v>
      </c>
      <c r="BK184" s="204">
        <f t="shared" si="29"/>
        <v>0</v>
      </c>
      <c r="BL184" s="18" t="s">
        <v>155</v>
      </c>
      <c r="BM184" s="203" t="s">
        <v>1067</v>
      </c>
    </row>
    <row r="185" spans="1:65" s="2" customFormat="1" ht="16.5" customHeight="1">
      <c r="A185" s="35"/>
      <c r="B185" s="36"/>
      <c r="C185" s="192" t="s">
        <v>582</v>
      </c>
      <c r="D185" s="192" t="s">
        <v>150</v>
      </c>
      <c r="E185" s="193" t="s">
        <v>1068</v>
      </c>
      <c r="F185" s="194" t="s">
        <v>1069</v>
      </c>
      <c r="G185" s="195" t="s">
        <v>812</v>
      </c>
      <c r="H185" s="196">
        <v>185</v>
      </c>
      <c r="I185" s="197"/>
      <c r="J185" s="198">
        <f t="shared" si="20"/>
        <v>0</v>
      </c>
      <c r="K185" s="194" t="s">
        <v>1</v>
      </c>
      <c r="L185" s="40"/>
      <c r="M185" s="199" t="s">
        <v>1</v>
      </c>
      <c r="N185" s="200" t="s">
        <v>41</v>
      </c>
      <c r="O185" s="72"/>
      <c r="P185" s="201">
        <f t="shared" si="21"/>
        <v>0</v>
      </c>
      <c r="Q185" s="201">
        <v>0</v>
      </c>
      <c r="R185" s="201">
        <f t="shared" si="22"/>
        <v>0</v>
      </c>
      <c r="S185" s="201">
        <v>0</v>
      </c>
      <c r="T185" s="202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155</v>
      </c>
      <c r="AT185" s="203" t="s">
        <v>150</v>
      </c>
      <c r="AU185" s="203" t="s">
        <v>84</v>
      </c>
      <c r="AY185" s="18" t="s">
        <v>147</v>
      </c>
      <c r="BE185" s="204">
        <f t="shared" si="24"/>
        <v>0</v>
      </c>
      <c r="BF185" s="204">
        <f t="shared" si="25"/>
        <v>0</v>
      </c>
      <c r="BG185" s="204">
        <f t="shared" si="26"/>
        <v>0</v>
      </c>
      <c r="BH185" s="204">
        <f t="shared" si="27"/>
        <v>0</v>
      </c>
      <c r="BI185" s="204">
        <f t="shared" si="28"/>
        <v>0</v>
      </c>
      <c r="BJ185" s="18" t="s">
        <v>84</v>
      </c>
      <c r="BK185" s="204">
        <f t="shared" si="29"/>
        <v>0</v>
      </c>
      <c r="BL185" s="18" t="s">
        <v>155</v>
      </c>
      <c r="BM185" s="203" t="s">
        <v>1070</v>
      </c>
    </row>
    <row r="186" spans="2:63" s="12" customFormat="1" ht="25.9" customHeight="1">
      <c r="B186" s="176"/>
      <c r="C186" s="177"/>
      <c r="D186" s="178" t="s">
        <v>75</v>
      </c>
      <c r="E186" s="179" t="s">
        <v>1071</v>
      </c>
      <c r="F186" s="179" t="s">
        <v>1072</v>
      </c>
      <c r="G186" s="177"/>
      <c r="H186" s="177"/>
      <c r="I186" s="180"/>
      <c r="J186" s="181">
        <f>BK186</f>
        <v>0</v>
      </c>
      <c r="K186" s="177"/>
      <c r="L186" s="182"/>
      <c r="M186" s="183"/>
      <c r="N186" s="184"/>
      <c r="O186" s="184"/>
      <c r="P186" s="185">
        <f>SUM(P187:P192)</f>
        <v>0</v>
      </c>
      <c r="Q186" s="184"/>
      <c r="R186" s="185">
        <f>SUM(R187:R192)</f>
        <v>0</v>
      </c>
      <c r="S186" s="184"/>
      <c r="T186" s="186">
        <f>SUM(T187:T192)</f>
        <v>0</v>
      </c>
      <c r="AR186" s="187" t="s">
        <v>84</v>
      </c>
      <c r="AT186" s="188" t="s">
        <v>75</v>
      </c>
      <c r="AU186" s="188" t="s">
        <v>76</v>
      </c>
      <c r="AY186" s="187" t="s">
        <v>147</v>
      </c>
      <c r="BK186" s="189">
        <f>SUM(BK187:BK192)</f>
        <v>0</v>
      </c>
    </row>
    <row r="187" spans="1:65" s="2" customFormat="1" ht="16.5" customHeight="1">
      <c r="A187" s="35"/>
      <c r="B187" s="36"/>
      <c r="C187" s="192" t="s">
        <v>589</v>
      </c>
      <c r="D187" s="192" t="s">
        <v>150</v>
      </c>
      <c r="E187" s="193" t="s">
        <v>1073</v>
      </c>
      <c r="F187" s="194" t="s">
        <v>1074</v>
      </c>
      <c r="G187" s="195" t="s">
        <v>200</v>
      </c>
      <c r="H187" s="196">
        <v>2</v>
      </c>
      <c r="I187" s="197"/>
      <c r="J187" s="198">
        <f aca="true" t="shared" si="30" ref="J187:J192">ROUND(I187*H187,2)</f>
        <v>0</v>
      </c>
      <c r="K187" s="194" t="s">
        <v>1</v>
      </c>
      <c r="L187" s="40"/>
      <c r="M187" s="199" t="s">
        <v>1</v>
      </c>
      <c r="N187" s="200" t="s">
        <v>41</v>
      </c>
      <c r="O187" s="72"/>
      <c r="P187" s="201">
        <f aca="true" t="shared" si="31" ref="P187:P192">O187*H187</f>
        <v>0</v>
      </c>
      <c r="Q187" s="201">
        <v>0</v>
      </c>
      <c r="R187" s="201">
        <f aca="true" t="shared" si="32" ref="R187:R192">Q187*H187</f>
        <v>0</v>
      </c>
      <c r="S187" s="201">
        <v>0</v>
      </c>
      <c r="T187" s="202">
        <f aca="true" t="shared" si="33" ref="T187:T192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155</v>
      </c>
      <c r="AT187" s="203" t="s">
        <v>150</v>
      </c>
      <c r="AU187" s="203" t="s">
        <v>84</v>
      </c>
      <c r="AY187" s="18" t="s">
        <v>147</v>
      </c>
      <c r="BE187" s="204">
        <f aca="true" t="shared" si="34" ref="BE187:BE192">IF(N187="základní",J187,0)</f>
        <v>0</v>
      </c>
      <c r="BF187" s="204">
        <f aca="true" t="shared" si="35" ref="BF187:BF192">IF(N187="snížená",J187,0)</f>
        <v>0</v>
      </c>
      <c r="BG187" s="204">
        <f aca="true" t="shared" si="36" ref="BG187:BG192">IF(N187="zákl. přenesená",J187,0)</f>
        <v>0</v>
      </c>
      <c r="BH187" s="204">
        <f aca="true" t="shared" si="37" ref="BH187:BH192">IF(N187="sníž. přenesená",J187,0)</f>
        <v>0</v>
      </c>
      <c r="BI187" s="204">
        <f aca="true" t="shared" si="38" ref="BI187:BI192">IF(N187="nulová",J187,0)</f>
        <v>0</v>
      </c>
      <c r="BJ187" s="18" t="s">
        <v>84</v>
      </c>
      <c r="BK187" s="204">
        <f aca="true" t="shared" si="39" ref="BK187:BK192">ROUND(I187*H187,2)</f>
        <v>0</v>
      </c>
      <c r="BL187" s="18" t="s">
        <v>155</v>
      </c>
      <c r="BM187" s="203" t="s">
        <v>1075</v>
      </c>
    </row>
    <row r="188" spans="1:65" s="2" customFormat="1" ht="16.5" customHeight="1">
      <c r="A188" s="35"/>
      <c r="B188" s="36"/>
      <c r="C188" s="192" t="s">
        <v>593</v>
      </c>
      <c r="D188" s="192" t="s">
        <v>150</v>
      </c>
      <c r="E188" s="193" t="s">
        <v>1076</v>
      </c>
      <c r="F188" s="194" t="s">
        <v>1077</v>
      </c>
      <c r="G188" s="195" t="s">
        <v>674</v>
      </c>
      <c r="H188" s="196">
        <v>3</v>
      </c>
      <c r="I188" s="197"/>
      <c r="J188" s="198">
        <f t="shared" si="30"/>
        <v>0</v>
      </c>
      <c r="K188" s="194" t="s">
        <v>1</v>
      </c>
      <c r="L188" s="40"/>
      <c r="M188" s="199" t="s">
        <v>1</v>
      </c>
      <c r="N188" s="200" t="s">
        <v>41</v>
      </c>
      <c r="O188" s="72"/>
      <c r="P188" s="201">
        <f t="shared" si="31"/>
        <v>0</v>
      </c>
      <c r="Q188" s="201">
        <v>0</v>
      </c>
      <c r="R188" s="201">
        <f t="shared" si="32"/>
        <v>0</v>
      </c>
      <c r="S188" s="201">
        <v>0</v>
      </c>
      <c r="T188" s="202">
        <f t="shared" si="3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155</v>
      </c>
      <c r="AT188" s="203" t="s">
        <v>150</v>
      </c>
      <c r="AU188" s="203" t="s">
        <v>84</v>
      </c>
      <c r="AY188" s="18" t="s">
        <v>147</v>
      </c>
      <c r="BE188" s="204">
        <f t="shared" si="34"/>
        <v>0</v>
      </c>
      <c r="BF188" s="204">
        <f t="shared" si="35"/>
        <v>0</v>
      </c>
      <c r="BG188" s="204">
        <f t="shared" si="36"/>
        <v>0</v>
      </c>
      <c r="BH188" s="204">
        <f t="shared" si="37"/>
        <v>0</v>
      </c>
      <c r="BI188" s="204">
        <f t="shared" si="38"/>
        <v>0</v>
      </c>
      <c r="BJ188" s="18" t="s">
        <v>84</v>
      </c>
      <c r="BK188" s="204">
        <f t="shared" si="39"/>
        <v>0</v>
      </c>
      <c r="BL188" s="18" t="s">
        <v>155</v>
      </c>
      <c r="BM188" s="203" t="s">
        <v>1078</v>
      </c>
    </row>
    <row r="189" spans="1:65" s="2" customFormat="1" ht="16.5" customHeight="1">
      <c r="A189" s="35"/>
      <c r="B189" s="36"/>
      <c r="C189" s="192" t="s">
        <v>602</v>
      </c>
      <c r="D189" s="192" t="s">
        <v>150</v>
      </c>
      <c r="E189" s="193" t="s">
        <v>1079</v>
      </c>
      <c r="F189" s="194" t="s">
        <v>1080</v>
      </c>
      <c r="G189" s="195" t="s">
        <v>200</v>
      </c>
      <c r="H189" s="196">
        <v>15</v>
      </c>
      <c r="I189" s="197"/>
      <c r="J189" s="198">
        <f t="shared" si="30"/>
        <v>0</v>
      </c>
      <c r="K189" s="194" t="s">
        <v>1</v>
      </c>
      <c r="L189" s="40"/>
      <c r="M189" s="199" t="s">
        <v>1</v>
      </c>
      <c r="N189" s="200" t="s">
        <v>41</v>
      </c>
      <c r="O189" s="72"/>
      <c r="P189" s="201">
        <f t="shared" si="31"/>
        <v>0</v>
      </c>
      <c r="Q189" s="201">
        <v>0</v>
      </c>
      <c r="R189" s="201">
        <f t="shared" si="32"/>
        <v>0</v>
      </c>
      <c r="S189" s="201">
        <v>0</v>
      </c>
      <c r="T189" s="202">
        <f t="shared" si="3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155</v>
      </c>
      <c r="AT189" s="203" t="s">
        <v>150</v>
      </c>
      <c r="AU189" s="203" t="s">
        <v>84</v>
      </c>
      <c r="AY189" s="18" t="s">
        <v>147</v>
      </c>
      <c r="BE189" s="204">
        <f t="shared" si="34"/>
        <v>0</v>
      </c>
      <c r="BF189" s="204">
        <f t="shared" si="35"/>
        <v>0</v>
      </c>
      <c r="BG189" s="204">
        <f t="shared" si="36"/>
        <v>0</v>
      </c>
      <c r="BH189" s="204">
        <f t="shared" si="37"/>
        <v>0</v>
      </c>
      <c r="BI189" s="204">
        <f t="shared" si="38"/>
        <v>0</v>
      </c>
      <c r="BJ189" s="18" t="s">
        <v>84</v>
      </c>
      <c r="BK189" s="204">
        <f t="shared" si="39"/>
        <v>0</v>
      </c>
      <c r="BL189" s="18" t="s">
        <v>155</v>
      </c>
      <c r="BM189" s="203" t="s">
        <v>1081</v>
      </c>
    </row>
    <row r="190" spans="1:65" s="2" customFormat="1" ht="16.5" customHeight="1">
      <c r="A190" s="35"/>
      <c r="B190" s="36"/>
      <c r="C190" s="192" t="s">
        <v>607</v>
      </c>
      <c r="D190" s="192" t="s">
        <v>150</v>
      </c>
      <c r="E190" s="193" t="s">
        <v>1082</v>
      </c>
      <c r="F190" s="194" t="s">
        <v>1083</v>
      </c>
      <c r="G190" s="195" t="s">
        <v>674</v>
      </c>
      <c r="H190" s="196">
        <v>4</v>
      </c>
      <c r="I190" s="197"/>
      <c r="J190" s="198">
        <f t="shared" si="30"/>
        <v>0</v>
      </c>
      <c r="K190" s="194" t="s">
        <v>1</v>
      </c>
      <c r="L190" s="40"/>
      <c r="M190" s="199" t="s">
        <v>1</v>
      </c>
      <c r="N190" s="200" t="s">
        <v>41</v>
      </c>
      <c r="O190" s="72"/>
      <c r="P190" s="201">
        <f t="shared" si="31"/>
        <v>0</v>
      </c>
      <c r="Q190" s="201">
        <v>0</v>
      </c>
      <c r="R190" s="201">
        <f t="shared" si="32"/>
        <v>0</v>
      </c>
      <c r="S190" s="201">
        <v>0</v>
      </c>
      <c r="T190" s="202">
        <f t="shared" si="3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155</v>
      </c>
      <c r="AT190" s="203" t="s">
        <v>150</v>
      </c>
      <c r="AU190" s="203" t="s">
        <v>84</v>
      </c>
      <c r="AY190" s="18" t="s">
        <v>147</v>
      </c>
      <c r="BE190" s="204">
        <f t="shared" si="34"/>
        <v>0</v>
      </c>
      <c r="BF190" s="204">
        <f t="shared" si="35"/>
        <v>0</v>
      </c>
      <c r="BG190" s="204">
        <f t="shared" si="36"/>
        <v>0</v>
      </c>
      <c r="BH190" s="204">
        <f t="shared" si="37"/>
        <v>0</v>
      </c>
      <c r="BI190" s="204">
        <f t="shared" si="38"/>
        <v>0</v>
      </c>
      <c r="BJ190" s="18" t="s">
        <v>84</v>
      </c>
      <c r="BK190" s="204">
        <f t="shared" si="39"/>
        <v>0</v>
      </c>
      <c r="BL190" s="18" t="s">
        <v>155</v>
      </c>
      <c r="BM190" s="203" t="s">
        <v>1084</v>
      </c>
    </row>
    <row r="191" spans="1:65" s="2" customFormat="1" ht="16.5" customHeight="1">
      <c r="A191" s="35"/>
      <c r="B191" s="36"/>
      <c r="C191" s="192" t="s">
        <v>611</v>
      </c>
      <c r="D191" s="192" t="s">
        <v>150</v>
      </c>
      <c r="E191" s="193" t="s">
        <v>1085</v>
      </c>
      <c r="F191" s="194" t="s">
        <v>1086</v>
      </c>
      <c r="G191" s="195" t="s">
        <v>760</v>
      </c>
      <c r="H191" s="196">
        <v>1</v>
      </c>
      <c r="I191" s="197"/>
      <c r="J191" s="198">
        <f t="shared" si="30"/>
        <v>0</v>
      </c>
      <c r="K191" s="194" t="s">
        <v>1</v>
      </c>
      <c r="L191" s="40"/>
      <c r="M191" s="199" t="s">
        <v>1</v>
      </c>
      <c r="N191" s="200" t="s">
        <v>41</v>
      </c>
      <c r="O191" s="72"/>
      <c r="P191" s="201">
        <f t="shared" si="31"/>
        <v>0</v>
      </c>
      <c r="Q191" s="201">
        <v>0</v>
      </c>
      <c r="R191" s="201">
        <f t="shared" si="32"/>
        <v>0</v>
      </c>
      <c r="S191" s="201">
        <v>0</v>
      </c>
      <c r="T191" s="202">
        <f t="shared" si="3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155</v>
      </c>
      <c r="AT191" s="203" t="s">
        <v>150</v>
      </c>
      <c r="AU191" s="203" t="s">
        <v>84</v>
      </c>
      <c r="AY191" s="18" t="s">
        <v>147</v>
      </c>
      <c r="BE191" s="204">
        <f t="shared" si="34"/>
        <v>0</v>
      </c>
      <c r="BF191" s="204">
        <f t="shared" si="35"/>
        <v>0</v>
      </c>
      <c r="BG191" s="204">
        <f t="shared" si="36"/>
        <v>0</v>
      </c>
      <c r="BH191" s="204">
        <f t="shared" si="37"/>
        <v>0</v>
      </c>
      <c r="BI191" s="204">
        <f t="shared" si="38"/>
        <v>0</v>
      </c>
      <c r="BJ191" s="18" t="s">
        <v>84</v>
      </c>
      <c r="BK191" s="204">
        <f t="shared" si="39"/>
        <v>0</v>
      </c>
      <c r="BL191" s="18" t="s">
        <v>155</v>
      </c>
      <c r="BM191" s="203" t="s">
        <v>1087</v>
      </c>
    </row>
    <row r="192" spans="1:65" s="2" customFormat="1" ht="16.5" customHeight="1">
      <c r="A192" s="35"/>
      <c r="B192" s="36"/>
      <c r="C192" s="192" t="s">
        <v>616</v>
      </c>
      <c r="D192" s="192" t="s">
        <v>150</v>
      </c>
      <c r="E192" s="193" t="s">
        <v>1088</v>
      </c>
      <c r="F192" s="194" t="s">
        <v>1089</v>
      </c>
      <c r="G192" s="195" t="s">
        <v>812</v>
      </c>
      <c r="H192" s="196">
        <v>6</v>
      </c>
      <c r="I192" s="197"/>
      <c r="J192" s="198">
        <f t="shared" si="30"/>
        <v>0</v>
      </c>
      <c r="K192" s="194" t="s">
        <v>1</v>
      </c>
      <c r="L192" s="40"/>
      <c r="M192" s="199" t="s">
        <v>1</v>
      </c>
      <c r="N192" s="200" t="s">
        <v>41</v>
      </c>
      <c r="O192" s="72"/>
      <c r="P192" s="201">
        <f t="shared" si="31"/>
        <v>0</v>
      </c>
      <c r="Q192" s="201">
        <v>0</v>
      </c>
      <c r="R192" s="201">
        <f t="shared" si="32"/>
        <v>0</v>
      </c>
      <c r="S192" s="201">
        <v>0</v>
      </c>
      <c r="T192" s="202">
        <f t="shared" si="3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155</v>
      </c>
      <c r="AT192" s="203" t="s">
        <v>150</v>
      </c>
      <c r="AU192" s="203" t="s">
        <v>84</v>
      </c>
      <c r="AY192" s="18" t="s">
        <v>147</v>
      </c>
      <c r="BE192" s="204">
        <f t="shared" si="34"/>
        <v>0</v>
      </c>
      <c r="BF192" s="204">
        <f t="shared" si="35"/>
        <v>0</v>
      </c>
      <c r="BG192" s="204">
        <f t="shared" si="36"/>
        <v>0</v>
      </c>
      <c r="BH192" s="204">
        <f t="shared" si="37"/>
        <v>0</v>
      </c>
      <c r="BI192" s="204">
        <f t="shared" si="38"/>
        <v>0</v>
      </c>
      <c r="BJ192" s="18" t="s">
        <v>84</v>
      </c>
      <c r="BK192" s="204">
        <f t="shared" si="39"/>
        <v>0</v>
      </c>
      <c r="BL192" s="18" t="s">
        <v>155</v>
      </c>
      <c r="BM192" s="203" t="s">
        <v>1090</v>
      </c>
    </row>
    <row r="193" spans="2:63" s="12" customFormat="1" ht="25.9" customHeight="1">
      <c r="B193" s="176"/>
      <c r="C193" s="177"/>
      <c r="D193" s="178" t="s">
        <v>75</v>
      </c>
      <c r="E193" s="179" t="s">
        <v>1091</v>
      </c>
      <c r="F193" s="179" t="s">
        <v>1092</v>
      </c>
      <c r="G193" s="177"/>
      <c r="H193" s="177"/>
      <c r="I193" s="180"/>
      <c r="J193" s="181">
        <f>BK193</f>
        <v>0</v>
      </c>
      <c r="K193" s="177"/>
      <c r="L193" s="182"/>
      <c r="M193" s="183"/>
      <c r="N193" s="184"/>
      <c r="O193" s="184"/>
      <c r="P193" s="185">
        <f>SUM(P194:P201)</f>
        <v>0</v>
      </c>
      <c r="Q193" s="184"/>
      <c r="R193" s="185">
        <f>SUM(R194:R201)</f>
        <v>0</v>
      </c>
      <c r="S193" s="184"/>
      <c r="T193" s="186">
        <f>SUM(T194:T201)</f>
        <v>0</v>
      </c>
      <c r="AR193" s="187" t="s">
        <v>84</v>
      </c>
      <c r="AT193" s="188" t="s">
        <v>75</v>
      </c>
      <c r="AU193" s="188" t="s">
        <v>76</v>
      </c>
      <c r="AY193" s="187" t="s">
        <v>147</v>
      </c>
      <c r="BK193" s="189">
        <f>SUM(BK194:BK201)</f>
        <v>0</v>
      </c>
    </row>
    <row r="194" spans="1:65" s="2" customFormat="1" ht="16.5" customHeight="1">
      <c r="A194" s="35"/>
      <c r="B194" s="36"/>
      <c r="C194" s="192" t="s">
        <v>620</v>
      </c>
      <c r="D194" s="192" t="s">
        <v>150</v>
      </c>
      <c r="E194" s="193" t="s">
        <v>1093</v>
      </c>
      <c r="F194" s="194" t="s">
        <v>1094</v>
      </c>
      <c r="G194" s="195" t="s">
        <v>674</v>
      </c>
      <c r="H194" s="196">
        <v>6</v>
      </c>
      <c r="I194" s="197"/>
      <c r="J194" s="198">
        <f aca="true" t="shared" si="40" ref="J194:J200">ROUND(I194*H194,2)</f>
        <v>0</v>
      </c>
      <c r="K194" s="194" t="s">
        <v>1</v>
      </c>
      <c r="L194" s="40"/>
      <c r="M194" s="199" t="s">
        <v>1</v>
      </c>
      <c r="N194" s="200" t="s">
        <v>41</v>
      </c>
      <c r="O194" s="72"/>
      <c r="P194" s="201">
        <f aca="true" t="shared" si="41" ref="P194:P200">O194*H194</f>
        <v>0</v>
      </c>
      <c r="Q194" s="201">
        <v>0</v>
      </c>
      <c r="R194" s="201">
        <f aca="true" t="shared" si="42" ref="R194:R200">Q194*H194</f>
        <v>0</v>
      </c>
      <c r="S194" s="201">
        <v>0</v>
      </c>
      <c r="T194" s="202">
        <f aca="true" t="shared" si="43" ref="T194:T200"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155</v>
      </c>
      <c r="AT194" s="203" t="s">
        <v>150</v>
      </c>
      <c r="AU194" s="203" t="s">
        <v>84</v>
      </c>
      <c r="AY194" s="18" t="s">
        <v>147</v>
      </c>
      <c r="BE194" s="204">
        <f aca="true" t="shared" si="44" ref="BE194:BE200">IF(N194="základní",J194,0)</f>
        <v>0</v>
      </c>
      <c r="BF194" s="204">
        <f aca="true" t="shared" si="45" ref="BF194:BF200">IF(N194="snížená",J194,0)</f>
        <v>0</v>
      </c>
      <c r="BG194" s="204">
        <f aca="true" t="shared" si="46" ref="BG194:BG200">IF(N194="zákl. přenesená",J194,0)</f>
        <v>0</v>
      </c>
      <c r="BH194" s="204">
        <f aca="true" t="shared" si="47" ref="BH194:BH200">IF(N194="sníž. přenesená",J194,0)</f>
        <v>0</v>
      </c>
      <c r="BI194" s="204">
        <f aca="true" t="shared" si="48" ref="BI194:BI200">IF(N194="nulová",J194,0)</f>
        <v>0</v>
      </c>
      <c r="BJ194" s="18" t="s">
        <v>84</v>
      </c>
      <c r="BK194" s="204">
        <f aca="true" t="shared" si="49" ref="BK194:BK200">ROUND(I194*H194,2)</f>
        <v>0</v>
      </c>
      <c r="BL194" s="18" t="s">
        <v>155</v>
      </c>
      <c r="BM194" s="203" t="s">
        <v>1095</v>
      </c>
    </row>
    <row r="195" spans="1:65" s="2" customFormat="1" ht="16.5" customHeight="1">
      <c r="A195" s="35"/>
      <c r="B195" s="36"/>
      <c r="C195" s="192" t="s">
        <v>624</v>
      </c>
      <c r="D195" s="192" t="s">
        <v>150</v>
      </c>
      <c r="E195" s="193" t="s">
        <v>1096</v>
      </c>
      <c r="F195" s="194" t="s">
        <v>1097</v>
      </c>
      <c r="G195" s="195" t="s">
        <v>812</v>
      </c>
      <c r="H195" s="196">
        <v>55</v>
      </c>
      <c r="I195" s="197"/>
      <c r="J195" s="198">
        <f t="shared" si="40"/>
        <v>0</v>
      </c>
      <c r="K195" s="194" t="s">
        <v>1</v>
      </c>
      <c r="L195" s="40"/>
      <c r="M195" s="199" t="s">
        <v>1</v>
      </c>
      <c r="N195" s="200" t="s">
        <v>41</v>
      </c>
      <c r="O195" s="72"/>
      <c r="P195" s="201">
        <f t="shared" si="41"/>
        <v>0</v>
      </c>
      <c r="Q195" s="201">
        <v>0</v>
      </c>
      <c r="R195" s="201">
        <f t="shared" si="42"/>
        <v>0</v>
      </c>
      <c r="S195" s="201">
        <v>0</v>
      </c>
      <c r="T195" s="202">
        <f t="shared" si="4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155</v>
      </c>
      <c r="AT195" s="203" t="s">
        <v>150</v>
      </c>
      <c r="AU195" s="203" t="s">
        <v>84</v>
      </c>
      <c r="AY195" s="18" t="s">
        <v>147</v>
      </c>
      <c r="BE195" s="204">
        <f t="shared" si="44"/>
        <v>0</v>
      </c>
      <c r="BF195" s="204">
        <f t="shared" si="45"/>
        <v>0</v>
      </c>
      <c r="BG195" s="204">
        <f t="shared" si="46"/>
        <v>0</v>
      </c>
      <c r="BH195" s="204">
        <f t="shared" si="47"/>
        <v>0</v>
      </c>
      <c r="BI195" s="204">
        <f t="shared" si="48"/>
        <v>0</v>
      </c>
      <c r="BJ195" s="18" t="s">
        <v>84</v>
      </c>
      <c r="BK195" s="204">
        <f t="shared" si="49"/>
        <v>0</v>
      </c>
      <c r="BL195" s="18" t="s">
        <v>155</v>
      </c>
      <c r="BM195" s="203" t="s">
        <v>1098</v>
      </c>
    </row>
    <row r="196" spans="1:65" s="2" customFormat="1" ht="16.5" customHeight="1">
      <c r="A196" s="35"/>
      <c r="B196" s="36"/>
      <c r="C196" s="192" t="s">
        <v>628</v>
      </c>
      <c r="D196" s="192" t="s">
        <v>150</v>
      </c>
      <c r="E196" s="193" t="s">
        <v>1099</v>
      </c>
      <c r="F196" s="194" t="s">
        <v>1100</v>
      </c>
      <c r="G196" s="195" t="s">
        <v>1101</v>
      </c>
      <c r="H196" s="196">
        <v>96</v>
      </c>
      <c r="I196" s="197"/>
      <c r="J196" s="198">
        <f t="shared" si="40"/>
        <v>0</v>
      </c>
      <c r="K196" s="194" t="s">
        <v>1</v>
      </c>
      <c r="L196" s="40"/>
      <c r="M196" s="199" t="s">
        <v>1</v>
      </c>
      <c r="N196" s="200" t="s">
        <v>41</v>
      </c>
      <c r="O196" s="72"/>
      <c r="P196" s="201">
        <f t="shared" si="41"/>
        <v>0</v>
      </c>
      <c r="Q196" s="201">
        <v>0</v>
      </c>
      <c r="R196" s="201">
        <f t="shared" si="42"/>
        <v>0</v>
      </c>
      <c r="S196" s="201">
        <v>0</v>
      </c>
      <c r="T196" s="202">
        <f t="shared" si="4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155</v>
      </c>
      <c r="AT196" s="203" t="s">
        <v>150</v>
      </c>
      <c r="AU196" s="203" t="s">
        <v>84</v>
      </c>
      <c r="AY196" s="18" t="s">
        <v>147</v>
      </c>
      <c r="BE196" s="204">
        <f t="shared" si="44"/>
        <v>0</v>
      </c>
      <c r="BF196" s="204">
        <f t="shared" si="45"/>
        <v>0</v>
      </c>
      <c r="BG196" s="204">
        <f t="shared" si="46"/>
        <v>0</v>
      </c>
      <c r="BH196" s="204">
        <f t="shared" si="47"/>
        <v>0</v>
      </c>
      <c r="BI196" s="204">
        <f t="shared" si="48"/>
        <v>0</v>
      </c>
      <c r="BJ196" s="18" t="s">
        <v>84</v>
      </c>
      <c r="BK196" s="204">
        <f t="shared" si="49"/>
        <v>0</v>
      </c>
      <c r="BL196" s="18" t="s">
        <v>155</v>
      </c>
      <c r="BM196" s="203" t="s">
        <v>1102</v>
      </c>
    </row>
    <row r="197" spans="1:65" s="2" customFormat="1" ht="16.5" customHeight="1">
      <c r="A197" s="35"/>
      <c r="B197" s="36"/>
      <c r="C197" s="192" t="s">
        <v>636</v>
      </c>
      <c r="D197" s="192" t="s">
        <v>150</v>
      </c>
      <c r="E197" s="193" t="s">
        <v>1103</v>
      </c>
      <c r="F197" s="194" t="s">
        <v>1104</v>
      </c>
      <c r="G197" s="195" t="s">
        <v>153</v>
      </c>
      <c r="H197" s="196">
        <v>0.6</v>
      </c>
      <c r="I197" s="197"/>
      <c r="J197" s="198">
        <f t="shared" si="40"/>
        <v>0</v>
      </c>
      <c r="K197" s="194" t="s">
        <v>1</v>
      </c>
      <c r="L197" s="40"/>
      <c r="M197" s="199" t="s">
        <v>1</v>
      </c>
      <c r="N197" s="200" t="s">
        <v>41</v>
      </c>
      <c r="O197" s="72"/>
      <c r="P197" s="201">
        <f t="shared" si="41"/>
        <v>0</v>
      </c>
      <c r="Q197" s="201">
        <v>0</v>
      </c>
      <c r="R197" s="201">
        <f t="shared" si="42"/>
        <v>0</v>
      </c>
      <c r="S197" s="201">
        <v>0</v>
      </c>
      <c r="T197" s="202">
        <f t="shared" si="4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155</v>
      </c>
      <c r="AT197" s="203" t="s">
        <v>150</v>
      </c>
      <c r="AU197" s="203" t="s">
        <v>84</v>
      </c>
      <c r="AY197" s="18" t="s">
        <v>147</v>
      </c>
      <c r="BE197" s="204">
        <f t="shared" si="44"/>
        <v>0</v>
      </c>
      <c r="BF197" s="204">
        <f t="shared" si="45"/>
        <v>0</v>
      </c>
      <c r="BG197" s="204">
        <f t="shared" si="46"/>
        <v>0</v>
      </c>
      <c r="BH197" s="204">
        <f t="shared" si="47"/>
        <v>0</v>
      </c>
      <c r="BI197" s="204">
        <f t="shared" si="48"/>
        <v>0</v>
      </c>
      <c r="BJ197" s="18" t="s">
        <v>84</v>
      </c>
      <c r="BK197" s="204">
        <f t="shared" si="49"/>
        <v>0</v>
      </c>
      <c r="BL197" s="18" t="s">
        <v>155</v>
      </c>
      <c r="BM197" s="203" t="s">
        <v>1105</v>
      </c>
    </row>
    <row r="198" spans="1:65" s="2" customFormat="1" ht="16.5" customHeight="1">
      <c r="A198" s="35"/>
      <c r="B198" s="36"/>
      <c r="C198" s="192" t="s">
        <v>642</v>
      </c>
      <c r="D198" s="192" t="s">
        <v>150</v>
      </c>
      <c r="E198" s="193" t="s">
        <v>1068</v>
      </c>
      <c r="F198" s="194" t="s">
        <v>1069</v>
      </c>
      <c r="G198" s="195" t="s">
        <v>812</v>
      </c>
      <c r="H198" s="196">
        <v>210</v>
      </c>
      <c r="I198" s="197"/>
      <c r="J198" s="198">
        <f t="shared" si="40"/>
        <v>0</v>
      </c>
      <c r="K198" s="194" t="s">
        <v>1</v>
      </c>
      <c r="L198" s="40"/>
      <c r="M198" s="199" t="s">
        <v>1</v>
      </c>
      <c r="N198" s="200" t="s">
        <v>41</v>
      </c>
      <c r="O198" s="72"/>
      <c r="P198" s="201">
        <f t="shared" si="41"/>
        <v>0</v>
      </c>
      <c r="Q198" s="201">
        <v>0</v>
      </c>
      <c r="R198" s="201">
        <f t="shared" si="42"/>
        <v>0</v>
      </c>
      <c r="S198" s="201">
        <v>0</v>
      </c>
      <c r="T198" s="202">
        <f t="shared" si="4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155</v>
      </c>
      <c r="AT198" s="203" t="s">
        <v>150</v>
      </c>
      <c r="AU198" s="203" t="s">
        <v>84</v>
      </c>
      <c r="AY198" s="18" t="s">
        <v>147</v>
      </c>
      <c r="BE198" s="204">
        <f t="shared" si="44"/>
        <v>0</v>
      </c>
      <c r="BF198" s="204">
        <f t="shared" si="45"/>
        <v>0</v>
      </c>
      <c r="BG198" s="204">
        <f t="shared" si="46"/>
        <v>0</v>
      </c>
      <c r="BH198" s="204">
        <f t="shared" si="47"/>
        <v>0</v>
      </c>
      <c r="BI198" s="204">
        <f t="shared" si="48"/>
        <v>0</v>
      </c>
      <c r="BJ198" s="18" t="s">
        <v>84</v>
      </c>
      <c r="BK198" s="204">
        <f t="shared" si="49"/>
        <v>0</v>
      </c>
      <c r="BL198" s="18" t="s">
        <v>155</v>
      </c>
      <c r="BM198" s="203" t="s">
        <v>1106</v>
      </c>
    </row>
    <row r="199" spans="1:65" s="2" customFormat="1" ht="16.5" customHeight="1">
      <c r="A199" s="35"/>
      <c r="B199" s="36"/>
      <c r="C199" s="192" t="s">
        <v>646</v>
      </c>
      <c r="D199" s="192" t="s">
        <v>150</v>
      </c>
      <c r="E199" s="193" t="s">
        <v>1107</v>
      </c>
      <c r="F199" s="194" t="s">
        <v>1108</v>
      </c>
      <c r="G199" s="195" t="s">
        <v>264</v>
      </c>
      <c r="H199" s="196">
        <v>2.5</v>
      </c>
      <c r="I199" s="197"/>
      <c r="J199" s="198">
        <f t="shared" si="40"/>
        <v>0</v>
      </c>
      <c r="K199" s="194" t="s">
        <v>1</v>
      </c>
      <c r="L199" s="40"/>
      <c r="M199" s="199" t="s">
        <v>1</v>
      </c>
      <c r="N199" s="200" t="s">
        <v>41</v>
      </c>
      <c r="O199" s="72"/>
      <c r="P199" s="201">
        <f t="shared" si="41"/>
        <v>0</v>
      </c>
      <c r="Q199" s="201">
        <v>0</v>
      </c>
      <c r="R199" s="201">
        <f t="shared" si="42"/>
        <v>0</v>
      </c>
      <c r="S199" s="201">
        <v>0</v>
      </c>
      <c r="T199" s="202">
        <f t="shared" si="4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155</v>
      </c>
      <c r="AT199" s="203" t="s">
        <v>150</v>
      </c>
      <c r="AU199" s="203" t="s">
        <v>84</v>
      </c>
      <c r="AY199" s="18" t="s">
        <v>147</v>
      </c>
      <c r="BE199" s="204">
        <f t="shared" si="44"/>
        <v>0</v>
      </c>
      <c r="BF199" s="204">
        <f t="shared" si="45"/>
        <v>0</v>
      </c>
      <c r="BG199" s="204">
        <f t="shared" si="46"/>
        <v>0</v>
      </c>
      <c r="BH199" s="204">
        <f t="shared" si="47"/>
        <v>0</v>
      </c>
      <c r="BI199" s="204">
        <f t="shared" si="48"/>
        <v>0</v>
      </c>
      <c r="BJ199" s="18" t="s">
        <v>84</v>
      </c>
      <c r="BK199" s="204">
        <f t="shared" si="49"/>
        <v>0</v>
      </c>
      <c r="BL199" s="18" t="s">
        <v>155</v>
      </c>
      <c r="BM199" s="203" t="s">
        <v>1109</v>
      </c>
    </row>
    <row r="200" spans="1:65" s="2" customFormat="1" ht="16.5" customHeight="1">
      <c r="A200" s="35"/>
      <c r="B200" s="36"/>
      <c r="C200" s="192" t="s">
        <v>656</v>
      </c>
      <c r="D200" s="192" t="s">
        <v>150</v>
      </c>
      <c r="E200" s="193" t="s">
        <v>693</v>
      </c>
      <c r="F200" s="194" t="s">
        <v>821</v>
      </c>
      <c r="G200" s="195" t="s">
        <v>812</v>
      </c>
      <c r="H200" s="196">
        <v>30</v>
      </c>
      <c r="I200" s="197"/>
      <c r="J200" s="198">
        <f t="shared" si="40"/>
        <v>0</v>
      </c>
      <c r="K200" s="194" t="s">
        <v>1</v>
      </c>
      <c r="L200" s="40"/>
      <c r="M200" s="199" t="s">
        <v>1</v>
      </c>
      <c r="N200" s="200" t="s">
        <v>41</v>
      </c>
      <c r="O200" s="72"/>
      <c r="P200" s="201">
        <f t="shared" si="41"/>
        <v>0</v>
      </c>
      <c r="Q200" s="201">
        <v>0</v>
      </c>
      <c r="R200" s="201">
        <f t="shared" si="42"/>
        <v>0</v>
      </c>
      <c r="S200" s="201">
        <v>0</v>
      </c>
      <c r="T200" s="202">
        <f t="shared" si="4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155</v>
      </c>
      <c r="AT200" s="203" t="s">
        <v>150</v>
      </c>
      <c r="AU200" s="203" t="s">
        <v>84</v>
      </c>
      <c r="AY200" s="18" t="s">
        <v>147</v>
      </c>
      <c r="BE200" s="204">
        <f t="shared" si="44"/>
        <v>0</v>
      </c>
      <c r="BF200" s="204">
        <f t="shared" si="45"/>
        <v>0</v>
      </c>
      <c r="BG200" s="204">
        <f t="shared" si="46"/>
        <v>0</v>
      </c>
      <c r="BH200" s="204">
        <f t="shared" si="47"/>
        <v>0</v>
      </c>
      <c r="BI200" s="204">
        <f t="shared" si="48"/>
        <v>0</v>
      </c>
      <c r="BJ200" s="18" t="s">
        <v>84</v>
      </c>
      <c r="BK200" s="204">
        <f t="shared" si="49"/>
        <v>0</v>
      </c>
      <c r="BL200" s="18" t="s">
        <v>155</v>
      </c>
      <c r="BM200" s="203" t="s">
        <v>1110</v>
      </c>
    </row>
    <row r="201" spans="1:47" s="2" customFormat="1" ht="48.75">
      <c r="A201" s="35"/>
      <c r="B201" s="36"/>
      <c r="C201" s="37"/>
      <c r="D201" s="207" t="s">
        <v>417</v>
      </c>
      <c r="E201" s="37"/>
      <c r="F201" s="262" t="s">
        <v>1111</v>
      </c>
      <c r="G201" s="37"/>
      <c r="H201" s="37"/>
      <c r="I201" s="263"/>
      <c r="J201" s="37"/>
      <c r="K201" s="37"/>
      <c r="L201" s="40"/>
      <c r="M201" s="275"/>
      <c r="N201" s="276"/>
      <c r="O201" s="271"/>
      <c r="P201" s="271"/>
      <c r="Q201" s="271"/>
      <c r="R201" s="271"/>
      <c r="S201" s="271"/>
      <c r="T201" s="277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417</v>
      </c>
      <c r="AU201" s="18" t="s">
        <v>84</v>
      </c>
    </row>
    <row r="202" spans="1:31" s="2" customFormat="1" ht="6.95" customHeight="1">
      <c r="A202" s="35"/>
      <c r="B202" s="55"/>
      <c r="C202" s="56"/>
      <c r="D202" s="56"/>
      <c r="E202" s="56"/>
      <c r="F202" s="56"/>
      <c r="G202" s="56"/>
      <c r="H202" s="56"/>
      <c r="I202" s="56"/>
      <c r="J202" s="56"/>
      <c r="K202" s="56"/>
      <c r="L202" s="40"/>
      <c r="M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</row>
  </sheetData>
  <sheetProtection algorithmName="SHA-512" hashValue="eNWy3pKUfamuR6Lpnk8bVztnHcHuTmEOrDpr69+R6P2PHnBsv0lBJbKZklQkv//6ifaWpNGkkUwtckwkTZuxug==" saltValue="dId8rSV72b9uU4G1tcqsFVTpG2pubvlqZL25QQ2MPzicKWyxQQjf8fUrfJgUKFbBi2hA9N4+UqtMWzbcLOFUYg==" spinCount="100000" sheet="1" objects="1" scenarios="1" formatColumns="0" formatRows="0" autoFilter="0"/>
  <autoFilter ref="C127:K201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9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111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2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20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1112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6. 6. 2022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26</v>
      </c>
      <c r="F15" s="35"/>
      <c r="G15" s="35"/>
      <c r="H15" s="35"/>
      <c r="I15" s="120" t="s">
        <v>27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31</v>
      </c>
      <c r="F21" s="35"/>
      <c r="G21" s="35"/>
      <c r="H21" s="35"/>
      <c r="I21" s="120" t="s">
        <v>27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33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9" t="s">
        <v>1</v>
      </c>
      <c r="F27" s="329"/>
      <c r="G27" s="329"/>
      <c r="H27" s="32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35"/>
      <c r="J30" s="127">
        <f>ROUND(J116,2)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8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40</v>
      </c>
      <c r="E33" s="120" t="s">
        <v>41</v>
      </c>
      <c r="F33" s="130">
        <f>ROUND((SUM(BE116:BE123)),2)</f>
        <v>0</v>
      </c>
      <c r="G33" s="35"/>
      <c r="H33" s="35"/>
      <c r="I33" s="131">
        <v>0.21</v>
      </c>
      <c r="J33" s="130">
        <f>ROUND(((SUM(BE116:BE123))*I33),2)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42</v>
      </c>
      <c r="F34" s="130">
        <f>ROUND((SUM(BF116:BF123)),2)</f>
        <v>0</v>
      </c>
      <c r="G34" s="35"/>
      <c r="H34" s="35"/>
      <c r="I34" s="131">
        <v>0.15</v>
      </c>
      <c r="J34" s="130">
        <f>ROUND(((SUM(BF116:BF123))*I34),2)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43</v>
      </c>
      <c r="F35" s="130">
        <f>ROUND((SUM(BG116:BG123)),2)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44</v>
      </c>
      <c r="F36" s="130">
        <f>ROUND((SUM(BH116:BH123)),2)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ROUND((SUM(BI116:BI123)),2)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3" t="str">
        <f>E9</f>
        <v>07 - ÚT - SO02 - dle samostatné cenové nabídky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Nový Bydžov</v>
      </c>
      <c r="G89" s="37"/>
      <c r="H89" s="37"/>
      <c r="I89" s="30" t="s">
        <v>22</v>
      </c>
      <c r="J89" s="67" t="str">
        <f>IF(J12="","",J12)</f>
        <v>6. 6. 2022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Gymnázium, SOŠ a VOŠ, Nový Bydžov</v>
      </c>
      <c r="G91" s="37"/>
      <c r="H91" s="37"/>
      <c r="I91" s="30" t="s">
        <v>30</v>
      </c>
      <c r="J91" s="33" t="str">
        <f>E21</f>
        <v>IRBOS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J116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2" customFormat="1" ht="21.7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4" t="s">
        <v>132</v>
      </c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30" t="s">
        <v>16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6.25" customHeight="1">
      <c r="A106" s="35"/>
      <c r="B106" s="36"/>
      <c r="C106" s="37"/>
      <c r="D106" s="37"/>
      <c r="E106" s="330" t="str">
        <f>E7</f>
        <v>Rekonstrukce laboratoří fyziky, biologie a chemie, Komenského 77, Nový Bydžov</v>
      </c>
      <c r="F106" s="331"/>
      <c r="G106" s="331"/>
      <c r="H106" s="331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283" t="str">
        <f>E9</f>
        <v>07 - ÚT - SO02 - dle samostatné cenové nabídky</v>
      </c>
      <c r="F108" s="332"/>
      <c r="G108" s="332"/>
      <c r="H108" s="332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20</v>
      </c>
      <c r="D110" s="37"/>
      <c r="E110" s="37"/>
      <c r="F110" s="28" t="str">
        <f>F12</f>
        <v>Nový Bydžov</v>
      </c>
      <c r="G110" s="37"/>
      <c r="H110" s="37"/>
      <c r="I110" s="30" t="s">
        <v>22</v>
      </c>
      <c r="J110" s="67" t="str">
        <f>IF(J12="","",J12)</f>
        <v>6. 6. 2022</v>
      </c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2" customHeight="1">
      <c r="A112" s="35"/>
      <c r="B112" s="36"/>
      <c r="C112" s="30" t="s">
        <v>24</v>
      </c>
      <c r="D112" s="37"/>
      <c r="E112" s="37"/>
      <c r="F112" s="28" t="str">
        <f>E15</f>
        <v>Gymnázium, SOŠ a VOŠ, Nový Bydžov</v>
      </c>
      <c r="G112" s="37"/>
      <c r="H112" s="37"/>
      <c r="I112" s="30" t="s">
        <v>30</v>
      </c>
      <c r="J112" s="33" t="str">
        <f>E21</f>
        <v>IRBOS s.r.o.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28</v>
      </c>
      <c r="D113" s="37"/>
      <c r="E113" s="37"/>
      <c r="F113" s="28" t="str">
        <f>IF(E18="","",E18)</f>
        <v>Vyplň údaj</v>
      </c>
      <c r="G113" s="37"/>
      <c r="H113" s="37"/>
      <c r="I113" s="30" t="s">
        <v>33</v>
      </c>
      <c r="J113" s="33" t="str">
        <f>E24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1" customFormat="1" ht="29.25" customHeight="1">
      <c r="A115" s="165"/>
      <c r="B115" s="166"/>
      <c r="C115" s="167" t="s">
        <v>133</v>
      </c>
      <c r="D115" s="168" t="s">
        <v>61</v>
      </c>
      <c r="E115" s="168" t="s">
        <v>57</v>
      </c>
      <c r="F115" s="168" t="s">
        <v>58</v>
      </c>
      <c r="G115" s="168" t="s">
        <v>134</v>
      </c>
      <c r="H115" s="168" t="s">
        <v>135</v>
      </c>
      <c r="I115" s="168" t="s">
        <v>136</v>
      </c>
      <c r="J115" s="168" t="s">
        <v>120</v>
      </c>
      <c r="K115" s="169" t="s">
        <v>137</v>
      </c>
      <c r="L115" s="170"/>
      <c r="M115" s="76" t="s">
        <v>1</v>
      </c>
      <c r="N115" s="77" t="s">
        <v>40</v>
      </c>
      <c r="O115" s="77" t="s">
        <v>138</v>
      </c>
      <c r="P115" s="77" t="s">
        <v>139</v>
      </c>
      <c r="Q115" s="77" t="s">
        <v>140</v>
      </c>
      <c r="R115" s="77" t="s">
        <v>141</v>
      </c>
      <c r="S115" s="77" t="s">
        <v>142</v>
      </c>
      <c r="T115" s="78" t="s">
        <v>143</v>
      </c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</row>
    <row r="116" spans="1:63" s="2" customFormat="1" ht="22.9" customHeight="1">
      <c r="A116" s="35"/>
      <c r="B116" s="36"/>
      <c r="C116" s="83" t="s">
        <v>144</v>
      </c>
      <c r="D116" s="37"/>
      <c r="E116" s="37"/>
      <c r="F116" s="37"/>
      <c r="G116" s="37"/>
      <c r="H116" s="37"/>
      <c r="I116" s="37"/>
      <c r="J116" s="171">
        <f>BK116</f>
        <v>0</v>
      </c>
      <c r="K116" s="37"/>
      <c r="L116" s="40"/>
      <c r="M116" s="79"/>
      <c r="N116" s="172"/>
      <c r="O116" s="80"/>
      <c r="P116" s="173">
        <f>SUM(P117:P123)</f>
        <v>0</v>
      </c>
      <c r="Q116" s="80"/>
      <c r="R116" s="173">
        <f>SUM(R117:R123)</f>
        <v>0</v>
      </c>
      <c r="S116" s="80"/>
      <c r="T116" s="174">
        <f>SUM(T117:T123)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75</v>
      </c>
      <c r="AU116" s="18" t="s">
        <v>122</v>
      </c>
      <c r="BK116" s="175">
        <f>SUM(BK117:BK123)</f>
        <v>0</v>
      </c>
    </row>
    <row r="117" spans="1:65" s="2" customFormat="1" ht="16.5" customHeight="1">
      <c r="A117" s="35"/>
      <c r="B117" s="36"/>
      <c r="C117" s="192" t="s">
        <v>84</v>
      </c>
      <c r="D117" s="192" t="s">
        <v>150</v>
      </c>
      <c r="E117" s="193" t="s">
        <v>1113</v>
      </c>
      <c r="F117" s="194" t="s">
        <v>1114</v>
      </c>
      <c r="G117" s="195" t="s">
        <v>303</v>
      </c>
      <c r="H117" s="196">
        <v>2</v>
      </c>
      <c r="I117" s="197"/>
      <c r="J117" s="198">
        <f aca="true" t="shared" si="0" ref="J117:J123">ROUND(I117*H117,2)</f>
        <v>0</v>
      </c>
      <c r="K117" s="194" t="s">
        <v>1</v>
      </c>
      <c r="L117" s="40"/>
      <c r="M117" s="199" t="s">
        <v>1</v>
      </c>
      <c r="N117" s="200" t="s">
        <v>41</v>
      </c>
      <c r="O117" s="72"/>
      <c r="P117" s="201">
        <f aca="true" t="shared" si="1" ref="P117:P123">O117*H117</f>
        <v>0</v>
      </c>
      <c r="Q117" s="201">
        <v>0</v>
      </c>
      <c r="R117" s="201">
        <f aca="true" t="shared" si="2" ref="R117:R123">Q117*H117</f>
        <v>0</v>
      </c>
      <c r="S117" s="201">
        <v>0</v>
      </c>
      <c r="T117" s="202">
        <f aca="true" t="shared" si="3" ref="T117:T123"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3" t="s">
        <v>155</v>
      </c>
      <c r="AT117" s="203" t="s">
        <v>150</v>
      </c>
      <c r="AU117" s="203" t="s">
        <v>76</v>
      </c>
      <c r="AY117" s="18" t="s">
        <v>147</v>
      </c>
      <c r="BE117" s="204">
        <f aca="true" t="shared" si="4" ref="BE117:BE123">IF(N117="základní",J117,0)</f>
        <v>0</v>
      </c>
      <c r="BF117" s="204">
        <f aca="true" t="shared" si="5" ref="BF117:BF123">IF(N117="snížená",J117,0)</f>
        <v>0</v>
      </c>
      <c r="BG117" s="204">
        <f aca="true" t="shared" si="6" ref="BG117:BG123">IF(N117="zákl. přenesená",J117,0)</f>
        <v>0</v>
      </c>
      <c r="BH117" s="204">
        <f aca="true" t="shared" si="7" ref="BH117:BH123">IF(N117="sníž. přenesená",J117,0)</f>
        <v>0</v>
      </c>
      <c r="BI117" s="204">
        <f aca="true" t="shared" si="8" ref="BI117:BI123">IF(N117="nulová",J117,0)</f>
        <v>0</v>
      </c>
      <c r="BJ117" s="18" t="s">
        <v>84</v>
      </c>
      <c r="BK117" s="204">
        <f aca="true" t="shared" si="9" ref="BK117:BK123">ROUND(I117*H117,2)</f>
        <v>0</v>
      </c>
      <c r="BL117" s="18" t="s">
        <v>155</v>
      </c>
      <c r="BM117" s="203" t="s">
        <v>1115</v>
      </c>
    </row>
    <row r="118" spans="1:65" s="2" customFormat="1" ht="16.5" customHeight="1">
      <c r="A118" s="35"/>
      <c r="B118" s="36"/>
      <c r="C118" s="192" t="s">
        <v>86</v>
      </c>
      <c r="D118" s="192" t="s">
        <v>150</v>
      </c>
      <c r="E118" s="193" t="s">
        <v>1116</v>
      </c>
      <c r="F118" s="194" t="s">
        <v>1117</v>
      </c>
      <c r="G118" s="195" t="s">
        <v>303</v>
      </c>
      <c r="H118" s="196">
        <v>2</v>
      </c>
      <c r="I118" s="197"/>
      <c r="J118" s="198">
        <f t="shared" si="0"/>
        <v>0</v>
      </c>
      <c r="K118" s="194" t="s">
        <v>1</v>
      </c>
      <c r="L118" s="40"/>
      <c r="M118" s="199" t="s">
        <v>1</v>
      </c>
      <c r="N118" s="200" t="s">
        <v>41</v>
      </c>
      <c r="O118" s="72"/>
      <c r="P118" s="201">
        <f t="shared" si="1"/>
        <v>0</v>
      </c>
      <c r="Q118" s="201">
        <v>0</v>
      </c>
      <c r="R118" s="201">
        <f t="shared" si="2"/>
        <v>0</v>
      </c>
      <c r="S118" s="201">
        <v>0</v>
      </c>
      <c r="T118" s="202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3" t="s">
        <v>155</v>
      </c>
      <c r="AT118" s="203" t="s">
        <v>150</v>
      </c>
      <c r="AU118" s="203" t="s">
        <v>76</v>
      </c>
      <c r="AY118" s="18" t="s">
        <v>147</v>
      </c>
      <c r="BE118" s="204">
        <f t="shared" si="4"/>
        <v>0</v>
      </c>
      <c r="BF118" s="204">
        <f t="shared" si="5"/>
        <v>0</v>
      </c>
      <c r="BG118" s="204">
        <f t="shared" si="6"/>
        <v>0</v>
      </c>
      <c r="BH118" s="204">
        <f t="shared" si="7"/>
        <v>0</v>
      </c>
      <c r="BI118" s="204">
        <f t="shared" si="8"/>
        <v>0</v>
      </c>
      <c r="BJ118" s="18" t="s">
        <v>84</v>
      </c>
      <c r="BK118" s="204">
        <f t="shared" si="9"/>
        <v>0</v>
      </c>
      <c r="BL118" s="18" t="s">
        <v>155</v>
      </c>
      <c r="BM118" s="203" t="s">
        <v>1118</v>
      </c>
    </row>
    <row r="119" spans="1:65" s="2" customFormat="1" ht="16.5" customHeight="1">
      <c r="A119" s="35"/>
      <c r="B119" s="36"/>
      <c r="C119" s="192" t="s">
        <v>170</v>
      </c>
      <c r="D119" s="192" t="s">
        <v>150</v>
      </c>
      <c r="E119" s="193" t="s">
        <v>1119</v>
      </c>
      <c r="F119" s="194" t="s">
        <v>1120</v>
      </c>
      <c r="G119" s="195" t="s">
        <v>303</v>
      </c>
      <c r="H119" s="196">
        <v>4</v>
      </c>
      <c r="I119" s="197"/>
      <c r="J119" s="198">
        <f t="shared" si="0"/>
        <v>0</v>
      </c>
      <c r="K119" s="194" t="s">
        <v>1</v>
      </c>
      <c r="L119" s="40"/>
      <c r="M119" s="199" t="s">
        <v>1</v>
      </c>
      <c r="N119" s="200" t="s">
        <v>41</v>
      </c>
      <c r="O119" s="72"/>
      <c r="P119" s="201">
        <f t="shared" si="1"/>
        <v>0</v>
      </c>
      <c r="Q119" s="201">
        <v>0</v>
      </c>
      <c r="R119" s="201">
        <f t="shared" si="2"/>
        <v>0</v>
      </c>
      <c r="S119" s="201">
        <v>0</v>
      </c>
      <c r="T119" s="202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3" t="s">
        <v>155</v>
      </c>
      <c r="AT119" s="203" t="s">
        <v>150</v>
      </c>
      <c r="AU119" s="203" t="s">
        <v>76</v>
      </c>
      <c r="AY119" s="18" t="s">
        <v>147</v>
      </c>
      <c r="BE119" s="204">
        <f t="shared" si="4"/>
        <v>0</v>
      </c>
      <c r="BF119" s="204">
        <f t="shared" si="5"/>
        <v>0</v>
      </c>
      <c r="BG119" s="204">
        <f t="shared" si="6"/>
        <v>0</v>
      </c>
      <c r="BH119" s="204">
        <f t="shared" si="7"/>
        <v>0</v>
      </c>
      <c r="BI119" s="204">
        <f t="shared" si="8"/>
        <v>0</v>
      </c>
      <c r="BJ119" s="18" t="s">
        <v>84</v>
      </c>
      <c r="BK119" s="204">
        <f t="shared" si="9"/>
        <v>0</v>
      </c>
      <c r="BL119" s="18" t="s">
        <v>155</v>
      </c>
      <c r="BM119" s="203" t="s">
        <v>1121</v>
      </c>
    </row>
    <row r="120" spans="1:65" s="2" customFormat="1" ht="16.5" customHeight="1">
      <c r="A120" s="35"/>
      <c r="B120" s="36"/>
      <c r="C120" s="192" t="s">
        <v>155</v>
      </c>
      <c r="D120" s="192" t="s">
        <v>150</v>
      </c>
      <c r="E120" s="193" t="s">
        <v>1122</v>
      </c>
      <c r="F120" s="194" t="s">
        <v>1123</v>
      </c>
      <c r="G120" s="195" t="s">
        <v>303</v>
      </c>
      <c r="H120" s="196">
        <v>3</v>
      </c>
      <c r="I120" s="197"/>
      <c r="J120" s="198">
        <f t="shared" si="0"/>
        <v>0</v>
      </c>
      <c r="K120" s="194" t="s">
        <v>1</v>
      </c>
      <c r="L120" s="40"/>
      <c r="M120" s="199" t="s">
        <v>1</v>
      </c>
      <c r="N120" s="200" t="s">
        <v>41</v>
      </c>
      <c r="O120" s="72"/>
      <c r="P120" s="201">
        <f t="shared" si="1"/>
        <v>0</v>
      </c>
      <c r="Q120" s="201">
        <v>0</v>
      </c>
      <c r="R120" s="201">
        <f t="shared" si="2"/>
        <v>0</v>
      </c>
      <c r="S120" s="201">
        <v>0</v>
      </c>
      <c r="T120" s="202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3" t="s">
        <v>155</v>
      </c>
      <c r="AT120" s="203" t="s">
        <v>150</v>
      </c>
      <c r="AU120" s="203" t="s">
        <v>76</v>
      </c>
      <c r="AY120" s="18" t="s">
        <v>147</v>
      </c>
      <c r="BE120" s="204">
        <f t="shared" si="4"/>
        <v>0</v>
      </c>
      <c r="BF120" s="204">
        <f t="shared" si="5"/>
        <v>0</v>
      </c>
      <c r="BG120" s="204">
        <f t="shared" si="6"/>
        <v>0</v>
      </c>
      <c r="BH120" s="204">
        <f t="shared" si="7"/>
        <v>0</v>
      </c>
      <c r="BI120" s="204">
        <f t="shared" si="8"/>
        <v>0</v>
      </c>
      <c r="BJ120" s="18" t="s">
        <v>84</v>
      </c>
      <c r="BK120" s="204">
        <f t="shared" si="9"/>
        <v>0</v>
      </c>
      <c r="BL120" s="18" t="s">
        <v>155</v>
      </c>
      <c r="BM120" s="203" t="s">
        <v>1124</v>
      </c>
    </row>
    <row r="121" spans="1:65" s="2" customFormat="1" ht="16.5" customHeight="1">
      <c r="A121" s="35"/>
      <c r="B121" s="36"/>
      <c r="C121" s="192" t="s">
        <v>197</v>
      </c>
      <c r="D121" s="192" t="s">
        <v>150</v>
      </c>
      <c r="E121" s="193" t="s">
        <v>1125</v>
      </c>
      <c r="F121" s="194" t="s">
        <v>1126</v>
      </c>
      <c r="G121" s="195" t="s">
        <v>303</v>
      </c>
      <c r="H121" s="196">
        <v>11</v>
      </c>
      <c r="I121" s="197"/>
      <c r="J121" s="198">
        <f t="shared" si="0"/>
        <v>0</v>
      </c>
      <c r="K121" s="194" t="s">
        <v>1</v>
      </c>
      <c r="L121" s="40"/>
      <c r="M121" s="199" t="s">
        <v>1</v>
      </c>
      <c r="N121" s="200" t="s">
        <v>41</v>
      </c>
      <c r="O121" s="72"/>
      <c r="P121" s="201">
        <f t="shared" si="1"/>
        <v>0</v>
      </c>
      <c r="Q121" s="201">
        <v>0</v>
      </c>
      <c r="R121" s="201">
        <f t="shared" si="2"/>
        <v>0</v>
      </c>
      <c r="S121" s="201">
        <v>0</v>
      </c>
      <c r="T121" s="202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3" t="s">
        <v>155</v>
      </c>
      <c r="AT121" s="203" t="s">
        <v>150</v>
      </c>
      <c r="AU121" s="203" t="s">
        <v>76</v>
      </c>
      <c r="AY121" s="18" t="s">
        <v>147</v>
      </c>
      <c r="BE121" s="204">
        <f t="shared" si="4"/>
        <v>0</v>
      </c>
      <c r="BF121" s="204">
        <f t="shared" si="5"/>
        <v>0</v>
      </c>
      <c r="BG121" s="204">
        <f t="shared" si="6"/>
        <v>0</v>
      </c>
      <c r="BH121" s="204">
        <f t="shared" si="7"/>
        <v>0</v>
      </c>
      <c r="BI121" s="204">
        <f t="shared" si="8"/>
        <v>0</v>
      </c>
      <c r="BJ121" s="18" t="s">
        <v>84</v>
      </c>
      <c r="BK121" s="204">
        <f t="shared" si="9"/>
        <v>0</v>
      </c>
      <c r="BL121" s="18" t="s">
        <v>155</v>
      </c>
      <c r="BM121" s="203" t="s">
        <v>1127</v>
      </c>
    </row>
    <row r="122" spans="1:65" s="2" customFormat="1" ht="16.5" customHeight="1">
      <c r="A122" s="35"/>
      <c r="B122" s="36"/>
      <c r="C122" s="192" t="s">
        <v>209</v>
      </c>
      <c r="D122" s="192" t="s">
        <v>150</v>
      </c>
      <c r="E122" s="193" t="s">
        <v>1128</v>
      </c>
      <c r="F122" s="194" t="s">
        <v>1129</v>
      </c>
      <c r="G122" s="195" t="s">
        <v>200</v>
      </c>
      <c r="H122" s="196">
        <v>67</v>
      </c>
      <c r="I122" s="197"/>
      <c r="J122" s="198">
        <f t="shared" si="0"/>
        <v>0</v>
      </c>
      <c r="K122" s="194" t="s">
        <v>1</v>
      </c>
      <c r="L122" s="40"/>
      <c r="M122" s="199" t="s">
        <v>1</v>
      </c>
      <c r="N122" s="200" t="s">
        <v>41</v>
      </c>
      <c r="O122" s="72"/>
      <c r="P122" s="201">
        <f t="shared" si="1"/>
        <v>0</v>
      </c>
      <c r="Q122" s="201">
        <v>0</v>
      </c>
      <c r="R122" s="201">
        <f t="shared" si="2"/>
        <v>0</v>
      </c>
      <c r="S122" s="201">
        <v>0</v>
      </c>
      <c r="T122" s="202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155</v>
      </c>
      <c r="AT122" s="203" t="s">
        <v>150</v>
      </c>
      <c r="AU122" s="203" t="s">
        <v>76</v>
      </c>
      <c r="AY122" s="18" t="s">
        <v>147</v>
      </c>
      <c r="BE122" s="204">
        <f t="shared" si="4"/>
        <v>0</v>
      </c>
      <c r="BF122" s="204">
        <f t="shared" si="5"/>
        <v>0</v>
      </c>
      <c r="BG122" s="204">
        <f t="shared" si="6"/>
        <v>0</v>
      </c>
      <c r="BH122" s="204">
        <f t="shared" si="7"/>
        <v>0</v>
      </c>
      <c r="BI122" s="204">
        <f t="shared" si="8"/>
        <v>0</v>
      </c>
      <c r="BJ122" s="18" t="s">
        <v>84</v>
      </c>
      <c r="BK122" s="204">
        <f t="shared" si="9"/>
        <v>0</v>
      </c>
      <c r="BL122" s="18" t="s">
        <v>155</v>
      </c>
      <c r="BM122" s="203" t="s">
        <v>1130</v>
      </c>
    </row>
    <row r="123" spans="1:65" s="2" customFormat="1" ht="16.5" customHeight="1">
      <c r="A123" s="35"/>
      <c r="B123" s="36"/>
      <c r="C123" s="192" t="s">
        <v>261</v>
      </c>
      <c r="D123" s="192" t="s">
        <v>150</v>
      </c>
      <c r="E123" s="193" t="s">
        <v>1131</v>
      </c>
      <c r="F123" s="194" t="s">
        <v>1132</v>
      </c>
      <c r="G123" s="195" t="s">
        <v>264</v>
      </c>
      <c r="H123" s="196">
        <v>0.606</v>
      </c>
      <c r="I123" s="197"/>
      <c r="J123" s="198">
        <f t="shared" si="0"/>
        <v>0</v>
      </c>
      <c r="K123" s="194" t="s">
        <v>1</v>
      </c>
      <c r="L123" s="40"/>
      <c r="M123" s="269" t="s">
        <v>1</v>
      </c>
      <c r="N123" s="270" t="s">
        <v>41</v>
      </c>
      <c r="O123" s="271"/>
      <c r="P123" s="272">
        <f t="shared" si="1"/>
        <v>0</v>
      </c>
      <c r="Q123" s="272">
        <v>0</v>
      </c>
      <c r="R123" s="272">
        <f t="shared" si="2"/>
        <v>0</v>
      </c>
      <c r="S123" s="272">
        <v>0</v>
      </c>
      <c r="T123" s="273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155</v>
      </c>
      <c r="AT123" s="203" t="s">
        <v>150</v>
      </c>
      <c r="AU123" s="203" t="s">
        <v>76</v>
      </c>
      <c r="AY123" s="18" t="s">
        <v>147</v>
      </c>
      <c r="BE123" s="204">
        <f t="shared" si="4"/>
        <v>0</v>
      </c>
      <c r="BF123" s="204">
        <f t="shared" si="5"/>
        <v>0</v>
      </c>
      <c r="BG123" s="204">
        <f t="shared" si="6"/>
        <v>0</v>
      </c>
      <c r="BH123" s="204">
        <f t="shared" si="7"/>
        <v>0</v>
      </c>
      <c r="BI123" s="204">
        <f t="shared" si="8"/>
        <v>0</v>
      </c>
      <c r="BJ123" s="18" t="s">
        <v>84</v>
      </c>
      <c r="BK123" s="204">
        <f t="shared" si="9"/>
        <v>0</v>
      </c>
      <c r="BL123" s="18" t="s">
        <v>155</v>
      </c>
      <c r="BM123" s="203" t="s">
        <v>1133</v>
      </c>
    </row>
    <row r="124" spans="1:31" s="2" customFormat="1" ht="6.95" customHeight="1">
      <c r="A124" s="35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40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algorithmName="SHA-512" hashValue="1tDpVlKp+jWnlVJMx2Y/xV9Q0ddyqS0wKdIO3YzcNsQW+LPKM6NRPh0AGRd+uzbh4z2ZciBGd0PjC7pkzR3Isw==" saltValue="O9TOTO+F9B4xQ8dhaNaRXEfDCzdSa2NIpJjBnh866VbByhcwbGrgppgQlznA3dV2VdpnhDE1PfYlpCA34G+0Cw==" spinCount="100000" sheet="1" objects="1" scenarios="1" formatColumns="0" formatRows="0" autoFilter="0"/>
  <autoFilter ref="C115:K123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tabSelected="1" workbookViewId="0" topLeftCell="A106">
      <selection activeCell="AA85" sqref="AA85:AA9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114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2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20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1134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6. 6. 2022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26</v>
      </c>
      <c r="F15" s="35"/>
      <c r="G15" s="35"/>
      <c r="H15" s="35"/>
      <c r="I15" s="120" t="s">
        <v>27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31</v>
      </c>
      <c r="F21" s="35"/>
      <c r="G21" s="35"/>
      <c r="H21" s="35"/>
      <c r="I21" s="120" t="s">
        <v>27</v>
      </c>
      <c r="J21" s="111" t="s">
        <v>1135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33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9" t="s">
        <v>1</v>
      </c>
      <c r="F27" s="329"/>
      <c r="G27" s="329"/>
      <c r="H27" s="32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35"/>
      <c r="J30" s="127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8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40</v>
      </c>
      <c r="E33" s="120" t="s">
        <v>41</v>
      </c>
      <c r="F33" s="130">
        <f>ROUND((SUM(BE117:BE127)),2)</f>
        <v>0</v>
      </c>
      <c r="G33" s="35"/>
      <c r="H33" s="35"/>
      <c r="I33" s="131">
        <v>0.21</v>
      </c>
      <c r="J33" s="130">
        <f>ROUND(((SUM(BE117:BE127))*I33),2)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42</v>
      </c>
      <c r="F34" s="130">
        <f>ROUND((SUM(BF117:BF127)),2)</f>
        <v>0</v>
      </c>
      <c r="G34" s="35"/>
      <c r="H34" s="35"/>
      <c r="I34" s="131">
        <v>0.15</v>
      </c>
      <c r="J34" s="130">
        <f>ROUND(((SUM(BF117:BF127))*I34),2)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43</v>
      </c>
      <c r="F35" s="130">
        <f>ROUND((SUM(BG117:BG127)),2)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44</v>
      </c>
      <c r="F36" s="130">
        <f>ROUND((SUM(BH117:BH127)),2)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ROUND((SUM(BI117:BI127)),2)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3" t="str">
        <f>E9</f>
        <v>VRN - Vedlejší rozpočtové náklady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Nový Bydžov</v>
      </c>
      <c r="G89" s="37"/>
      <c r="H89" s="37"/>
      <c r="I89" s="30" t="s">
        <v>22</v>
      </c>
      <c r="J89" s="67" t="str">
        <f>IF(J12="","",J12)</f>
        <v>6. 6. 2022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Gymnázium, SOŠ a VOŠ, Nový Bydžov</v>
      </c>
      <c r="G91" s="37"/>
      <c r="H91" s="37"/>
      <c r="I91" s="30" t="s">
        <v>30</v>
      </c>
      <c r="J91" s="33" t="str">
        <f>E21</f>
        <v>IRBOS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54"/>
      <c r="C97" s="155"/>
      <c r="D97" s="156" t="s">
        <v>1134</v>
      </c>
      <c r="E97" s="157"/>
      <c r="F97" s="157"/>
      <c r="G97" s="157"/>
      <c r="H97" s="157"/>
      <c r="I97" s="157"/>
      <c r="J97" s="158">
        <f>J118</f>
        <v>0</v>
      </c>
      <c r="K97" s="155"/>
      <c r="L97" s="159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132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6.25" customHeight="1">
      <c r="A107" s="35"/>
      <c r="B107" s="36"/>
      <c r="C107" s="37"/>
      <c r="D107" s="37"/>
      <c r="E107" s="330" t="str">
        <f>E7</f>
        <v>Rekonstrukce laboratoří fyziky, biologie a chemie, Komenského 77, Nový Bydžov</v>
      </c>
      <c r="F107" s="331"/>
      <c r="G107" s="331"/>
      <c r="H107" s="331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83" t="str">
        <f>E9</f>
        <v>VRN - Vedlejší rozpočtové náklady</v>
      </c>
      <c r="F109" s="332"/>
      <c r="G109" s="332"/>
      <c r="H109" s="332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Nový Bydžov</v>
      </c>
      <c r="G111" s="37"/>
      <c r="H111" s="37"/>
      <c r="I111" s="30" t="s">
        <v>22</v>
      </c>
      <c r="J111" s="67" t="str">
        <f>IF(J12="","",J12)</f>
        <v>6. 6. 2022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Gymnázium, SOŠ a VOŠ, Nový Bydžov</v>
      </c>
      <c r="G113" s="37"/>
      <c r="H113" s="37"/>
      <c r="I113" s="30" t="s">
        <v>30</v>
      </c>
      <c r="J113" s="33" t="str">
        <f>E21</f>
        <v>IRBOS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28</v>
      </c>
      <c r="D114" s="37"/>
      <c r="E114" s="37"/>
      <c r="F114" s="28" t="str">
        <f>IF(E18="","",E18)</f>
        <v>Vyplň údaj</v>
      </c>
      <c r="G114" s="37"/>
      <c r="H114" s="37"/>
      <c r="I114" s="30" t="s">
        <v>33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65"/>
      <c r="B116" s="166"/>
      <c r="C116" s="167" t="s">
        <v>133</v>
      </c>
      <c r="D116" s="168" t="s">
        <v>61</v>
      </c>
      <c r="E116" s="168" t="s">
        <v>57</v>
      </c>
      <c r="F116" s="168" t="s">
        <v>58</v>
      </c>
      <c r="G116" s="168" t="s">
        <v>134</v>
      </c>
      <c r="H116" s="168" t="s">
        <v>135</v>
      </c>
      <c r="I116" s="168" t="s">
        <v>136</v>
      </c>
      <c r="J116" s="168" t="s">
        <v>120</v>
      </c>
      <c r="K116" s="169" t="s">
        <v>137</v>
      </c>
      <c r="L116" s="170"/>
      <c r="M116" s="76" t="s">
        <v>1</v>
      </c>
      <c r="N116" s="77" t="s">
        <v>40</v>
      </c>
      <c r="O116" s="77" t="s">
        <v>138</v>
      </c>
      <c r="P116" s="77" t="s">
        <v>139</v>
      </c>
      <c r="Q116" s="77" t="s">
        <v>140</v>
      </c>
      <c r="R116" s="77" t="s">
        <v>141</v>
      </c>
      <c r="S116" s="77" t="s">
        <v>142</v>
      </c>
      <c r="T116" s="78" t="s">
        <v>143</v>
      </c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</row>
    <row r="117" spans="1:63" s="2" customFormat="1" ht="22.9" customHeight="1">
      <c r="A117" s="35"/>
      <c r="B117" s="36"/>
      <c r="C117" s="83" t="s">
        <v>144</v>
      </c>
      <c r="D117" s="37"/>
      <c r="E117" s="37"/>
      <c r="F117" s="37"/>
      <c r="G117" s="37"/>
      <c r="H117" s="37"/>
      <c r="I117" s="37"/>
      <c r="J117" s="171">
        <f>BK117</f>
        <v>0</v>
      </c>
      <c r="K117" s="37"/>
      <c r="L117" s="40"/>
      <c r="M117" s="79"/>
      <c r="N117" s="172"/>
      <c r="O117" s="80"/>
      <c r="P117" s="173">
        <f>P118</f>
        <v>0</v>
      </c>
      <c r="Q117" s="80"/>
      <c r="R117" s="173">
        <f>R118</f>
        <v>0</v>
      </c>
      <c r="S117" s="80"/>
      <c r="T117" s="17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75</v>
      </c>
      <c r="AU117" s="18" t="s">
        <v>122</v>
      </c>
      <c r="BK117" s="175">
        <f>BK118</f>
        <v>0</v>
      </c>
    </row>
    <row r="118" spans="2:63" s="12" customFormat="1" ht="25.9" customHeight="1">
      <c r="B118" s="176"/>
      <c r="C118" s="177"/>
      <c r="D118" s="178" t="s">
        <v>75</v>
      </c>
      <c r="E118" s="179" t="s">
        <v>112</v>
      </c>
      <c r="F118" s="179" t="s">
        <v>113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SUM(P119:P127)</f>
        <v>0</v>
      </c>
      <c r="Q118" s="184"/>
      <c r="R118" s="185">
        <f>SUM(R119:R127)</f>
        <v>0</v>
      </c>
      <c r="S118" s="184"/>
      <c r="T118" s="186">
        <f>SUM(T119:T127)</f>
        <v>0</v>
      </c>
      <c r="AR118" s="187" t="s">
        <v>197</v>
      </c>
      <c r="AT118" s="188" t="s">
        <v>75</v>
      </c>
      <c r="AU118" s="188" t="s">
        <v>76</v>
      </c>
      <c r="AY118" s="187" t="s">
        <v>147</v>
      </c>
      <c r="BK118" s="189">
        <f>SUM(BK119:BK127)</f>
        <v>0</v>
      </c>
    </row>
    <row r="119" spans="1:65" s="2" customFormat="1" ht="16.5" customHeight="1">
      <c r="A119" s="35"/>
      <c r="B119" s="36"/>
      <c r="C119" s="192" t="s">
        <v>84</v>
      </c>
      <c r="D119" s="192" t="s">
        <v>150</v>
      </c>
      <c r="E119" s="193" t="s">
        <v>1136</v>
      </c>
      <c r="F119" s="194" t="s">
        <v>1137</v>
      </c>
      <c r="G119" s="195" t="s">
        <v>1138</v>
      </c>
      <c r="H119" s="196">
        <v>1</v>
      </c>
      <c r="I119" s="197"/>
      <c r="J119" s="198">
        <f>ROUND(I119*H119,2)</f>
        <v>0</v>
      </c>
      <c r="K119" s="194" t="s">
        <v>154</v>
      </c>
      <c r="L119" s="40"/>
      <c r="M119" s="199" t="s">
        <v>1</v>
      </c>
      <c r="N119" s="200" t="s">
        <v>41</v>
      </c>
      <c r="O119" s="7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3" t="s">
        <v>155</v>
      </c>
      <c r="AT119" s="203" t="s">
        <v>150</v>
      </c>
      <c r="AU119" s="203" t="s">
        <v>84</v>
      </c>
      <c r="AY119" s="18" t="s">
        <v>147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8" t="s">
        <v>84</v>
      </c>
      <c r="BK119" s="204">
        <f>ROUND(I119*H119,2)</f>
        <v>0</v>
      </c>
      <c r="BL119" s="18" t="s">
        <v>155</v>
      </c>
      <c r="BM119" s="203" t="s">
        <v>1139</v>
      </c>
    </row>
    <row r="120" spans="1:65" s="2" customFormat="1" ht="16.5" customHeight="1">
      <c r="A120" s="35"/>
      <c r="B120" s="36"/>
      <c r="C120" s="192" t="s">
        <v>86</v>
      </c>
      <c r="D120" s="192" t="s">
        <v>150</v>
      </c>
      <c r="E120" s="193" t="s">
        <v>1140</v>
      </c>
      <c r="F120" s="194" t="s">
        <v>1141</v>
      </c>
      <c r="G120" s="195" t="s">
        <v>1138</v>
      </c>
      <c r="H120" s="196">
        <v>1</v>
      </c>
      <c r="I120" s="197"/>
      <c r="J120" s="198">
        <f>ROUND(I120*H120,2)</f>
        <v>0</v>
      </c>
      <c r="K120" s="194" t="s">
        <v>154</v>
      </c>
      <c r="L120" s="40"/>
      <c r="M120" s="199" t="s">
        <v>1</v>
      </c>
      <c r="N120" s="200" t="s">
        <v>41</v>
      </c>
      <c r="O120" s="7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3" t="s">
        <v>155</v>
      </c>
      <c r="AT120" s="203" t="s">
        <v>150</v>
      </c>
      <c r="AU120" s="203" t="s">
        <v>84</v>
      </c>
      <c r="AY120" s="18" t="s">
        <v>147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8" t="s">
        <v>84</v>
      </c>
      <c r="BK120" s="204">
        <f>ROUND(I120*H120,2)</f>
        <v>0</v>
      </c>
      <c r="BL120" s="18" t="s">
        <v>155</v>
      </c>
      <c r="BM120" s="203" t="s">
        <v>1142</v>
      </c>
    </row>
    <row r="121" spans="1:47" s="2" customFormat="1" ht="39">
      <c r="A121" s="35"/>
      <c r="B121" s="36"/>
      <c r="C121" s="37"/>
      <c r="D121" s="207" t="s">
        <v>417</v>
      </c>
      <c r="E121" s="37"/>
      <c r="F121" s="262" t="s">
        <v>1143</v>
      </c>
      <c r="G121" s="37"/>
      <c r="H121" s="37"/>
      <c r="I121" s="263"/>
      <c r="J121" s="37"/>
      <c r="K121" s="37"/>
      <c r="L121" s="40"/>
      <c r="M121" s="264"/>
      <c r="N121" s="265"/>
      <c r="O121" s="72"/>
      <c r="P121" s="72"/>
      <c r="Q121" s="72"/>
      <c r="R121" s="72"/>
      <c r="S121" s="72"/>
      <c r="T121" s="73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417</v>
      </c>
      <c r="AU121" s="18" t="s">
        <v>84</v>
      </c>
    </row>
    <row r="122" spans="1:65" s="2" customFormat="1" ht="16.5" customHeight="1">
      <c r="A122" s="35"/>
      <c r="B122" s="36"/>
      <c r="C122" s="192" t="s">
        <v>170</v>
      </c>
      <c r="D122" s="192" t="s">
        <v>150</v>
      </c>
      <c r="E122" s="193" t="s">
        <v>1144</v>
      </c>
      <c r="F122" s="194" t="s">
        <v>1145</v>
      </c>
      <c r="G122" s="195" t="s">
        <v>1138</v>
      </c>
      <c r="H122" s="196">
        <v>1</v>
      </c>
      <c r="I122" s="197"/>
      <c r="J122" s="198">
        <f>ROUND(I122*H122,2)</f>
        <v>0</v>
      </c>
      <c r="K122" s="194" t="s">
        <v>154</v>
      </c>
      <c r="L122" s="40"/>
      <c r="M122" s="199" t="s">
        <v>1</v>
      </c>
      <c r="N122" s="200" t="s">
        <v>41</v>
      </c>
      <c r="O122" s="7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155</v>
      </c>
      <c r="AT122" s="203" t="s">
        <v>150</v>
      </c>
      <c r="AU122" s="203" t="s">
        <v>84</v>
      </c>
      <c r="AY122" s="18" t="s">
        <v>147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8" t="s">
        <v>84</v>
      </c>
      <c r="BK122" s="204">
        <f>ROUND(I122*H122,2)</f>
        <v>0</v>
      </c>
      <c r="BL122" s="18" t="s">
        <v>155</v>
      </c>
      <c r="BM122" s="203" t="s">
        <v>1146</v>
      </c>
    </row>
    <row r="123" spans="1:65" s="2" customFormat="1" ht="16.5" customHeight="1">
      <c r="A123" s="35"/>
      <c r="B123" s="36"/>
      <c r="C123" s="192" t="s">
        <v>155</v>
      </c>
      <c r="D123" s="192" t="s">
        <v>150</v>
      </c>
      <c r="E123" s="193" t="s">
        <v>1147</v>
      </c>
      <c r="F123" s="194" t="s">
        <v>1148</v>
      </c>
      <c r="G123" s="195" t="s">
        <v>1138</v>
      </c>
      <c r="H123" s="196">
        <v>1</v>
      </c>
      <c r="I123" s="197"/>
      <c r="J123" s="198">
        <f>ROUND(I123*H123,2)</f>
        <v>0</v>
      </c>
      <c r="K123" s="194" t="s">
        <v>154</v>
      </c>
      <c r="L123" s="40"/>
      <c r="M123" s="199" t="s">
        <v>1</v>
      </c>
      <c r="N123" s="200" t="s">
        <v>41</v>
      </c>
      <c r="O123" s="7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155</v>
      </c>
      <c r="AT123" s="203" t="s">
        <v>150</v>
      </c>
      <c r="AU123" s="203" t="s">
        <v>84</v>
      </c>
      <c r="AY123" s="18" t="s">
        <v>147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8" t="s">
        <v>84</v>
      </c>
      <c r="BK123" s="204">
        <f>ROUND(I123*H123,2)</f>
        <v>0</v>
      </c>
      <c r="BL123" s="18" t="s">
        <v>155</v>
      </c>
      <c r="BM123" s="203" t="s">
        <v>1149</v>
      </c>
    </row>
    <row r="124" spans="1:47" s="2" customFormat="1" ht="39">
      <c r="A124" s="35"/>
      <c r="B124" s="36"/>
      <c r="C124" s="37"/>
      <c r="D124" s="207" t="s">
        <v>417</v>
      </c>
      <c r="E124" s="37"/>
      <c r="F124" s="262" t="s">
        <v>1150</v>
      </c>
      <c r="G124" s="37"/>
      <c r="H124" s="37"/>
      <c r="I124" s="263"/>
      <c r="J124" s="37"/>
      <c r="K124" s="37"/>
      <c r="L124" s="40"/>
      <c r="M124" s="264"/>
      <c r="N124" s="265"/>
      <c r="O124" s="72"/>
      <c r="P124" s="72"/>
      <c r="Q124" s="72"/>
      <c r="R124" s="72"/>
      <c r="S124" s="72"/>
      <c r="T124" s="73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417</v>
      </c>
      <c r="AU124" s="18" t="s">
        <v>84</v>
      </c>
    </row>
    <row r="125" spans="1:65" s="2" customFormat="1" ht="16.5" customHeight="1">
      <c r="A125" s="35"/>
      <c r="B125" s="36"/>
      <c r="C125" s="192" t="s">
        <v>197</v>
      </c>
      <c r="D125" s="192" t="s">
        <v>150</v>
      </c>
      <c r="E125" s="193" t="s">
        <v>1151</v>
      </c>
      <c r="F125" s="194" t="s">
        <v>1152</v>
      </c>
      <c r="G125" s="195" t="s">
        <v>1138</v>
      </c>
      <c r="H125" s="196">
        <v>1</v>
      </c>
      <c r="I125" s="197"/>
      <c r="J125" s="198">
        <f>ROUND(I125*H125,2)</f>
        <v>0</v>
      </c>
      <c r="K125" s="194" t="s">
        <v>154</v>
      </c>
      <c r="L125" s="40"/>
      <c r="M125" s="199" t="s">
        <v>1</v>
      </c>
      <c r="N125" s="200" t="s">
        <v>41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155</v>
      </c>
      <c r="AT125" s="203" t="s">
        <v>150</v>
      </c>
      <c r="AU125" s="203" t="s">
        <v>84</v>
      </c>
      <c r="AY125" s="18" t="s">
        <v>147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84</v>
      </c>
      <c r="BK125" s="204">
        <f>ROUND(I125*H125,2)</f>
        <v>0</v>
      </c>
      <c r="BL125" s="18" t="s">
        <v>155</v>
      </c>
      <c r="BM125" s="203" t="s">
        <v>1153</v>
      </c>
    </row>
    <row r="126" spans="1:47" s="2" customFormat="1" ht="39">
      <c r="A126" s="35"/>
      <c r="B126" s="36"/>
      <c r="C126" s="37"/>
      <c r="D126" s="207" t="s">
        <v>417</v>
      </c>
      <c r="E126" s="37"/>
      <c r="F126" s="262" t="s">
        <v>1154</v>
      </c>
      <c r="G126" s="37"/>
      <c r="H126" s="37"/>
      <c r="I126" s="263"/>
      <c r="J126" s="37"/>
      <c r="K126" s="37"/>
      <c r="L126" s="40"/>
      <c r="M126" s="264"/>
      <c r="N126" s="265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417</v>
      </c>
      <c r="AU126" s="18" t="s">
        <v>84</v>
      </c>
    </row>
    <row r="127" spans="1:65" s="2" customFormat="1" ht="37.9" customHeight="1">
      <c r="A127" s="35"/>
      <c r="B127" s="36"/>
      <c r="C127" s="192" t="s">
        <v>209</v>
      </c>
      <c r="D127" s="192" t="s">
        <v>150</v>
      </c>
      <c r="E127" s="193" t="s">
        <v>1155</v>
      </c>
      <c r="F127" s="194" t="s">
        <v>1156</v>
      </c>
      <c r="G127" s="195" t="s">
        <v>1138</v>
      </c>
      <c r="H127" s="196">
        <v>1</v>
      </c>
      <c r="I127" s="197"/>
      <c r="J127" s="198">
        <f>ROUND(I127*H127,2)</f>
        <v>0</v>
      </c>
      <c r="K127" s="194" t="s">
        <v>154</v>
      </c>
      <c r="L127" s="40"/>
      <c r="M127" s="269" t="s">
        <v>1</v>
      </c>
      <c r="N127" s="270" t="s">
        <v>41</v>
      </c>
      <c r="O127" s="271"/>
      <c r="P127" s="272">
        <f>O127*H127</f>
        <v>0</v>
      </c>
      <c r="Q127" s="272">
        <v>0</v>
      </c>
      <c r="R127" s="272">
        <f>Q127*H127</f>
        <v>0</v>
      </c>
      <c r="S127" s="272">
        <v>0</v>
      </c>
      <c r="T127" s="27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1157</v>
      </c>
      <c r="AT127" s="203" t="s">
        <v>150</v>
      </c>
      <c r="AU127" s="203" t="s">
        <v>84</v>
      </c>
      <c r="AY127" s="18" t="s">
        <v>147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84</v>
      </c>
      <c r="BK127" s="204">
        <f>ROUND(I127*H127,2)</f>
        <v>0</v>
      </c>
      <c r="BL127" s="18" t="s">
        <v>1157</v>
      </c>
      <c r="BM127" s="203" t="s">
        <v>1158</v>
      </c>
    </row>
    <row r="128" spans="1:31" s="2" customFormat="1" ht="6.95" customHeight="1">
      <c r="A128" s="35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40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algorithmName="SHA-512" hashValue="Rnqzz1/DyhBG0GmiqkPMFStmbitZyEEaLsEL7eIuQxxQ3YPjn85a1pamyKrfP2WT8IR0UptYg2Y4RlnW5ViFCg==" saltValue="DFX0LxJ7Q0+cI1bIKIWlENDFx/P35bb4tV9AcznVDOiA9hIUciaLIxYfC+/xsyDyI/WxLfmeTBHKMLQ8ztA+aw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LAPTOP-N0CRFKLO\Líba</dc:creator>
  <cp:keywords/>
  <dc:description/>
  <cp:lastModifiedBy>Jana Kymrová</cp:lastModifiedBy>
  <dcterms:created xsi:type="dcterms:W3CDTF">2022-11-16T10:20:31Z</dcterms:created>
  <dcterms:modified xsi:type="dcterms:W3CDTF">2022-11-18T07:10:50Z</dcterms:modified>
  <cp:category/>
  <cp:version/>
  <cp:contentType/>
  <cp:contentStatus/>
</cp:coreProperties>
</file>