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Regenerace a oprava š..." sheetId="2" r:id="rId2"/>
    <sheet name="2 - Vedlejší a ostatní ná..." sheetId="3" r:id="rId3"/>
    <sheet name="Pokyny pro vyplnění" sheetId="4" r:id="rId4"/>
  </sheets>
  <definedNames>
    <definedName name="_xlnm._FilterDatabase" localSheetId="1" hidden="1">'1 - Regenerace a oprava š...'!$C$96:$K$96</definedName>
    <definedName name="_xlnm._FilterDatabase" localSheetId="2" hidden="1">'2 - Vedlejší a ostatní ná...'!$C$85:$K$85</definedName>
    <definedName name="_xlnm.Print_Titles" localSheetId="1">'1 - Regenerace a oprava š...'!$96:$96</definedName>
    <definedName name="_xlnm.Print_Titles" localSheetId="2">'2 - Vedlejší a ostatní ná...'!$85:$85</definedName>
    <definedName name="_xlnm.Print_Titles" localSheetId="0">'Rekapitulace stavby'!$49:$49</definedName>
    <definedName name="_xlnm.Print_Area" localSheetId="1">'1 - Regenerace a oprava š...'!$C$4:$J$36,'1 - Regenerace a oprava š...'!$C$42:$J$78,'1 - Regenerace a oprava š...'!$C$84:$K$508</definedName>
    <definedName name="_xlnm.Print_Area" localSheetId="2">'2 - Vedlejší a ostatní ná...'!$C$4:$J$36,'2 - Vedlejší a ostatní ná...'!$C$42:$J$67,'2 - Vedlejší a ostatní ná...'!$C$73:$K$107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<sst xmlns="http://schemas.openxmlformats.org/spreadsheetml/2006/main" count="5078" uniqueCount="1075">
  <si>
    <t>Export VZ</t>
  </si>
  <si>
    <t>List obsahuje:</t>
  </si>
  <si>
    <t>3.0</t>
  </si>
  <si>
    <t>ODOM</t>
  </si>
  <si>
    <t>False</t>
  </si>
  <si>
    <t>{CBB15D2D-05F2-4580-B82C-4189D6D114B9}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</si>
  <si>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</si>
  <si>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</si>
  <si>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</si>
  <si>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</si>
  <si>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</si>
  <si>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</si>
  <si>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</si>
  <si>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</si>
  <si>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</si>
  <si>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</si>
  <si>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Mysak41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</si>
  <si>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</si>
  <si>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</si>
  <si>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Regenerace a oprava školní budovy VOŠ a SPŠ v Rychnově nad Kněžnou</t>
  </si>
  <si>
    <t>KSO:</t>
  </si>
  <si>
    <t>CC-CZ:</t>
  </si>
  <si>
    <t>Místo:</t>
  </si>
  <si>
    <t>Rychnov nad Kněžnou</t>
  </si>
  <si>
    <t>Datum:</t>
  </si>
  <si>
    <t>19.04.2014</t>
  </si>
  <si>
    <t>10</t>
  </si>
  <si>
    <t>100</t>
  </si>
  <si>
    <t>Zadavatel:</t>
  </si>
  <si>
    <t>IČ:</t>
  </si>
  <si>
    <t>VOŠ a SPŠ, U stadionu 1166, Rychnov nad Kněžnou</t>
  </si>
  <si>
    <t>DIČ:</t>
  </si>
  <si>
    <t>Uchazeč:</t>
  </si>
  <si>
    <t>Vyplň údaj</t>
  </si>
  <si>
    <t>Projektant:</t>
  </si>
  <si>
    <t>IRBOS s.r.o., Čestice 115, Kostelec nad Orlicí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</si>
  <si>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</si>
  <si>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</si>
  <si>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</si>
  <si>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</si>
  <si>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</si>
  <si>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</si>
  <si>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</si>
  <si>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</si>
  <si>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</si>
  <si>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</si>
  <si>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</si>
  <si>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</si>
  <si>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</si>
  <si>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</si>
  <si>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</si>
  <si>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</si>
  <si>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</si>
  <si>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</si>
  <si>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</si>
  <si>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</si>
  <si>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</si>
  <si>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</si>
  <si>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</si>
  <si>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</si>
  <si>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</si>
  <si>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</si>
  <si>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</si>
  <si>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</si>
  <si>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</si>
  <si>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</si>
  <si>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</si>
  <si>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</si>
  <si>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</si>
  <si>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</si>
  <si>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</si>
  <si>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</si>
  <si>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</si>
  <si>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</si>
  <si>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</si>
  <si>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</si>
  <si>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</si>
  <si>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{299F182B-56C0-47BD-82DB-85C445F9682D}</t>
  </si>
  <si>
    <t>2</t>
  </si>
  <si>
    <t>Vedlejší a ostatní náklady</t>
  </si>
  <si>
    <t>{065692A3-AB79-4A26-990D-185AA71A6E14}</t>
  </si>
  <si>
    <t>Zpět na list:</t>
  </si>
  <si>
    <t>fig11</t>
  </si>
  <si>
    <t>KZS XPS 160 mm pod terénem</t>
  </si>
  <si>
    <t xml:space="preserve"> </t>
  </si>
  <si>
    <t>49,676</t>
  </si>
  <si>
    <t>fig12</t>
  </si>
  <si>
    <t>KZS XPS 160 mm nad terénem</t>
  </si>
  <si>
    <t>66,74</t>
  </si>
  <si>
    <t>KRYCÍ LIST SOUPISU</t>
  </si>
  <si>
    <t>fig13</t>
  </si>
  <si>
    <t>KZS EPS šedý 160 mm</t>
  </si>
  <si>
    <t>519,242</t>
  </si>
  <si>
    <t>fig14</t>
  </si>
  <si>
    <t>KZS ostění hl. do 200 mm XPS 40 mm</t>
  </si>
  <si>
    <t>63,4</t>
  </si>
  <si>
    <t>fig15</t>
  </si>
  <si>
    <t>KZS ostění hl. do 200 mm EPS šedý 40 mm</t>
  </si>
  <si>
    <t>290,9</t>
  </si>
  <si>
    <t>fig16</t>
  </si>
  <si>
    <t>soklová lišta</t>
  </si>
  <si>
    <t>67,44</t>
  </si>
  <si>
    <t>Objekt:</t>
  </si>
  <si>
    <t>fig17</t>
  </si>
  <si>
    <t>rohové lišty</t>
  </si>
  <si>
    <t>132,9</t>
  </si>
  <si>
    <t>1 - Regenerace a oprava školní budovy VOŠ a SPŠ v Rychnově nad Kněžnou</t>
  </si>
  <si>
    <t>fig18</t>
  </si>
  <si>
    <t>začišťovací lišty</t>
  </si>
  <si>
    <t>269,1</t>
  </si>
  <si>
    <t>fig19</t>
  </si>
  <si>
    <t>parapetní lišty</t>
  </si>
  <si>
    <t>85,2</t>
  </si>
  <si>
    <t>fig2</t>
  </si>
  <si>
    <t>vyzdívka stěn z porobetonových tvárnic</t>
  </si>
  <si>
    <t>93,663</t>
  </si>
  <si>
    <t>fig31</t>
  </si>
  <si>
    <t>plocha tepelné izolace a stávající krytiny</t>
  </si>
  <si>
    <t>255,678</t>
  </si>
  <si>
    <t>fig32</t>
  </si>
  <si>
    <t>plocha parotěsné zábrany</t>
  </si>
  <si>
    <t>287,658</t>
  </si>
  <si>
    <t>fig33</t>
  </si>
  <si>
    <t>plocha povlakové krytiny střechy</t>
  </si>
  <si>
    <t>287,001</t>
  </si>
  <si>
    <t>fig35</t>
  </si>
  <si>
    <t>tepelná izolace vnitřní strany atiky</t>
  </si>
  <si>
    <t>19,188</t>
  </si>
  <si>
    <t>fig36</t>
  </si>
  <si>
    <t>tepelná izolace vrchní hrany atiky</t>
  </si>
  <si>
    <t>13,092</t>
  </si>
  <si>
    <t>fig37</t>
  </si>
  <si>
    <t>OSB 22 mm - bednění říms</t>
  </si>
  <si>
    <t>32,73</t>
  </si>
  <si>
    <t>fig4</t>
  </si>
  <si>
    <t>výkop kolem stěn</t>
  </si>
  <si>
    <t>27,552</t>
  </si>
  <si>
    <t>fig41</t>
  </si>
  <si>
    <t>malování stropů a stěn</t>
  </si>
  <si>
    <t>2961,2</t>
  </si>
  <si>
    <t>fig5</t>
  </si>
  <si>
    <t>rozebrání dlažby</t>
  </si>
  <si>
    <t>25,87</t>
  </si>
  <si>
    <t>fig99</t>
  </si>
  <si>
    <t>fasádní lešení</t>
  </si>
  <si>
    <t>943,84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</si>
  <si>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</si>
  <si>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</si>
  <si>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</si>
  <si>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</si>
  <si>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</si>
  <si>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</si>
  <si>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</si>
  <si>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</si>
  <si>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</si>
  <si>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</si>
  <si>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</si>
  <si>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</si>
  <si>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Přesuny hmot a sutí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</si>
  <si>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</si>
  <si>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</si>
  <si>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</si>
  <si>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</si>
  <si>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</si>
  <si>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</si>
  <si>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</si>
  <si>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</si>
  <si>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</si>
  <si>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</si>
  <si>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</si>
  <si>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</si>
  <si>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</si>
  <si>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</si>
  <si>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</si>
  <si>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</si>
  <si>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</si>
  <si>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</si>
  <si>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</si>
  <si>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</si>
  <si>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</si>
  <si>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</si>
  <si>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</si>
  <si>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</si>
  <si>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</si>
  <si>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</si>
  <si>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</si>
  <si>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</si>
  <si>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</si>
  <si>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</si>
  <si>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</si>
  <si>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</si>
  <si>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</si>
  <si>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</si>
  <si>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</si>
  <si>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</si>
  <si>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2013 02</t>
  </si>
  <si>
    <t>4</t>
  </si>
  <si>
    <t>62622036</t>
  </si>
  <si>
    <t>VV</t>
  </si>
  <si>
    <t>(16,1+0,5*2+(16,06+0,16*2)*2+0,97+0,91)*0,5</t>
  </si>
  <si>
    <t>Mezisoučet</t>
  </si>
  <si>
    <t>3</t>
  </si>
  <si>
    <t>132201101</t>
  </si>
  <si>
    <t>Hloubení rýh š do 600 mm v hornině tř. 3 objemu do 100 m3</t>
  </si>
  <si>
    <t>m3</t>
  </si>
  <si>
    <t>-1826257465</t>
  </si>
  <si>
    <t>(16,1+0,5*2+(16,06+0,16*2)*2+0,97+0,91)*0,5*(1,1+0,3+1,1-0,18+1,1-0,35+1,1+0,09)/4</t>
  </si>
  <si>
    <t>174101101</t>
  </si>
  <si>
    <t>Zásyp jam, šachet rýh nebo kolem objektů sypaninou se zhutněním</t>
  </si>
  <si>
    <t>1594251540</t>
  </si>
  <si>
    <t>Svislé a kompletní konstrukce</t>
  </si>
  <si>
    <t>317941123</t>
  </si>
  <si>
    <t>Osazování ocelových válcovaných nosníků na zdivu I, IE, U, UE nebo L do č 22</t>
  </si>
  <si>
    <t>t</t>
  </si>
  <si>
    <t>283129312</t>
  </si>
  <si>
    <t>(2,8*2*3+2,4*2)*21,9*0,001</t>
  </si>
  <si>
    <t>5</t>
  </si>
  <si>
    <t>M</t>
  </si>
  <si>
    <t>134809100</t>
  </si>
  <si>
    <t>tyč ocelová I, jakost S 235 JR označení průřezu 180</t>
  </si>
  <si>
    <t>8</t>
  </si>
  <si>
    <t>239864778</t>
  </si>
  <si>
    <t>(2,8*2*3+2,4*2)*21,9*0,001*1,08</t>
  </si>
  <si>
    <t>6</t>
  </si>
  <si>
    <t>341272612</t>
  </si>
  <si>
    <t>Stěny nosné tl 200 mm z pórobetonových přesných hladkých tvárnic hmotnosti 500 kg/m3</t>
  </si>
  <si>
    <t>-798426435</t>
  </si>
  <si>
    <t>(16,06-0,2*2)*2,4*3-2,4*2,4*9-1,5*2,4*6                    "SZ"</t>
  </si>
  <si>
    <t>(16,06-0,2*2)*2,4*3-2,4*2,4*9-1,5*2,4*6                    "JV"</t>
  </si>
  <si>
    <t xml:space="preserve"> 2,4*(12,39-0,18)-1,65*2,1-2,4*2,25*2                       "JZ"</t>
  </si>
  <si>
    <t>7</t>
  </si>
  <si>
    <t>342291131</t>
  </si>
  <si>
    <t>Ukotvení příček k betonovým konstrukcím plochými kotvami</t>
  </si>
  <si>
    <t>m</t>
  </si>
  <si>
    <t>1937796535</t>
  </si>
  <si>
    <t>(16,06-0,2*2)*2*3-2,4*2*9-1,5*2*6                    "SZ"</t>
  </si>
  <si>
    <t>(16,06-0,2*2)*2*3-2,4*2*9-1,5*2*6                    "JV"</t>
  </si>
  <si>
    <t xml:space="preserve"> 2,4*2                                                               "JZ"</t>
  </si>
  <si>
    <t>Komunikace</t>
  </si>
  <si>
    <t>596811220</t>
  </si>
  <si>
    <t>Kladení betonové dlažby komunikací pro pěší do lože z kameniva vel do 0,25 m2 plochy do 50 m2</t>
  </si>
  <si>
    <t>-928477472</t>
  </si>
  <si>
    <t>592456010</t>
  </si>
  <si>
    <t>dlažba desková betonová 50x50x5 cm šedá</t>
  </si>
  <si>
    <t>-1905547409</t>
  </si>
  <si>
    <t>fig5*1,03*0,10</t>
  </si>
  <si>
    <t>Úpravy povrchů, podlahy a osazování výplní</t>
  </si>
  <si>
    <t>11</t>
  </si>
  <si>
    <t>612142001</t>
  </si>
  <si>
    <t>Potažení vnitřních stěn sklovláknitým pletivem vtlačeným do tenkovrstvé hmoty</t>
  </si>
  <si>
    <t>1270860186</t>
  </si>
  <si>
    <t>fig14*0,2</t>
  </si>
  <si>
    <t>fig15*0,2</t>
  </si>
  <si>
    <t>12</t>
  </si>
  <si>
    <t>612311131</t>
  </si>
  <si>
    <t>Vápenná omítka štuková jednovrstvá vnitřních stěn nanášená ručně</t>
  </si>
  <si>
    <t>-739309644</t>
  </si>
  <si>
    <t>13</t>
  </si>
  <si>
    <t>622211031</t>
  </si>
  <si>
    <t>Montáž zateplení vnějších stěn z polystyrénových desek tl do 160 mm</t>
  </si>
  <si>
    <t>774087888</t>
  </si>
  <si>
    <t>16,1*(1,1-0,35+1,1-0,18)/2</t>
  </si>
  <si>
    <t>(16,1-6,1-9,8)*(1,1+0,3+1,1+0,09)/2</t>
  </si>
  <si>
    <t>0,91*(1,1+0,09)</t>
  </si>
  <si>
    <t>(16,06+0,16*2)*(1,1+0,09+1,1-0,35)/2</t>
  </si>
  <si>
    <t>(16,06+0,16*2)*(1,1+0,30+1,1-0,18)/2</t>
  </si>
  <si>
    <t>Mezisoučet                                    "XPS 160 mm pod terénem"</t>
  </si>
  <si>
    <t>16,1*(1,98+0,35+1,98+0,18)/2</t>
  </si>
  <si>
    <t>-2,4*(1,98-0,18)</t>
  </si>
  <si>
    <t>(16,1-6,1-9,8)*(1,98-0,3+1,98-0,09)/2</t>
  </si>
  <si>
    <t>0,91*(1,98-0,09)</t>
  </si>
  <si>
    <t>(16,06+0,16*2)*(1,7-0,09+1,7+0,35)/2</t>
  </si>
  <si>
    <t>-(1,2*1,25*2+2,4*1,25*3)</t>
  </si>
  <si>
    <t>(16,06+0,16*2)*(1,7-0,30+1,7+0,18)/2</t>
  </si>
  <si>
    <t>Mezisoučet                                    "XPS 160 mm nad terénem"</t>
  </si>
  <si>
    <t>16,4*(13,7-1,98)</t>
  </si>
  <si>
    <t>-(1,65*(2,28-1,98)+2,4*2,25*2)</t>
  </si>
  <si>
    <t>16,4*(13,7-1,98)-6,1*(3,93-1,98)-9,8*(13,45-1,98+11,72-1,98)/2</t>
  </si>
  <si>
    <t>0,97*(11,34-3,93)+0,91*(11,34-1,98)</t>
  </si>
  <si>
    <t>(16,06+0,16*2)*(13,7-1,7)</t>
  </si>
  <si>
    <t>-(2,4*2,4*9+1,5*2,4*6)</t>
  </si>
  <si>
    <t>Mezisoučet                                   "EPS šedý 160 mm"</t>
  </si>
  <si>
    <t>Součet</t>
  </si>
  <si>
    <t>14</t>
  </si>
  <si>
    <t>283761140</t>
  </si>
  <si>
    <t>deska fasádní polystyrénová  EPS greywall 1000 x 500 x 160 mm</t>
  </si>
  <si>
    <t>-950199452</t>
  </si>
  <si>
    <t>fig13*1,05</t>
  </si>
  <si>
    <t>283764250</t>
  </si>
  <si>
    <t>deska z extrudovaného polystyrénu  XPS 30 SF 160 mm</t>
  </si>
  <si>
    <t>333132811</t>
  </si>
  <si>
    <t>fig11*1,05</t>
  </si>
  <si>
    <t>fig12*1,05</t>
  </si>
  <si>
    <t>16</t>
  </si>
  <si>
    <t>622212001</t>
  </si>
  <si>
    <t>Montáž zateplení vnějšího ostění hl. špalety do 200 mm z polystyrénových desek tl do 40 mm</t>
  </si>
  <si>
    <t>643215008</t>
  </si>
  <si>
    <t>(2,4+1,25)*6*2                                   "A1"</t>
  </si>
  <si>
    <t>(1,2+1,25)*4*2                                   "B1"</t>
  </si>
  <si>
    <t>(2,4+2,4)*18*2                                   "C1"</t>
  </si>
  <si>
    <t>(1,5+2,4)*12*2                                   "D1"</t>
  </si>
  <si>
    <t>(2,4+2,25)*2*2                                   "E1"</t>
  </si>
  <si>
    <t>(1,7+2*2,1)*1                                     "F1"</t>
  </si>
  <si>
    <t>17</t>
  </si>
  <si>
    <t>283761030</t>
  </si>
  <si>
    <t>deska fasádní polystyrénová EPS greywall 1000 x 500 x 40 mm</t>
  </si>
  <si>
    <t>1305286311</t>
  </si>
  <si>
    <t>fig15*0,20*1,05</t>
  </si>
  <si>
    <t>18</t>
  </si>
  <si>
    <t>283764160</t>
  </si>
  <si>
    <t>deska z extrudovaného polystyrénu  XPS 30 SF 40 mm</t>
  </si>
  <si>
    <t>2046753177</t>
  </si>
  <si>
    <t>fig14*0,2*1,05</t>
  </si>
  <si>
    <t>19</t>
  </si>
  <si>
    <t>622251101</t>
  </si>
  <si>
    <t>Příplatek k cenám zateplení vnějších stěn za použití tepelněizolačních zátek z polystyrenu</t>
  </si>
  <si>
    <t>708700146</t>
  </si>
  <si>
    <t>fig11+fig12+fig13</t>
  </si>
  <si>
    <t>fig14*0,20</t>
  </si>
  <si>
    <t>fig15*0,20</t>
  </si>
  <si>
    <t>20</t>
  </si>
  <si>
    <t>622252001</t>
  </si>
  <si>
    <t>Montáž zakládacích soklových lišt zateplení</t>
  </si>
  <si>
    <t>1716440154</t>
  </si>
  <si>
    <t>(16,4+16,06+0,16*2)*2+0,97+0,91</t>
  </si>
  <si>
    <t>590516380</t>
  </si>
  <si>
    <t>lišta zakládací LO 163 mm tl.1,0mm</t>
  </si>
  <si>
    <t>-641223820</t>
  </si>
  <si>
    <t>fig16*1,05</t>
  </si>
  <si>
    <t>22</t>
  </si>
  <si>
    <t>622252002</t>
  </si>
  <si>
    <t>Montáž ostatních lišt zateplení</t>
  </si>
  <si>
    <t>964502408</t>
  </si>
  <si>
    <t>(13,7+1,1)*4</t>
  </si>
  <si>
    <t>(13,7-1,98)*4</t>
  </si>
  <si>
    <t>12,39-0,18+2,4+12,39-0,18</t>
  </si>
  <si>
    <t>Mezisoučet                                    "rohové lišty"</t>
  </si>
  <si>
    <t>(2,4+1,25*2)*6                                   "A"</t>
  </si>
  <si>
    <t>(1,2+1,25*2)*4                                   "B"</t>
  </si>
  <si>
    <t>(2,4+2,4*2)*18                                   "C"</t>
  </si>
  <si>
    <t>(1,5+2,4*2)*12                                   "D"</t>
  </si>
  <si>
    <t>(2,4+2,25*2)*2                                   "E"</t>
  </si>
  <si>
    <t>(1,7+2*2,1)*1                                     "F"</t>
  </si>
  <si>
    <t>Mezisoučet                                   "začišťovací lišty"</t>
  </si>
  <si>
    <t>2,4*6                                   "A"</t>
  </si>
  <si>
    <t>1,2*4                                   "B"</t>
  </si>
  <si>
    <t>2,4*18                                 "C"</t>
  </si>
  <si>
    <t>1,5*12                                 "D"</t>
  </si>
  <si>
    <t>2,4*2                                   "E"</t>
  </si>
  <si>
    <t>Mezisoučet                                   "parapetní lišty"</t>
  </si>
  <si>
    <t>23</t>
  </si>
  <si>
    <t>590514800</t>
  </si>
  <si>
    <t>lišta rohová Al 10/10 cm s tkaninou bal. 2,5 m</t>
  </si>
  <si>
    <t>1294711816</t>
  </si>
  <si>
    <t>fig17*1,05</t>
  </si>
  <si>
    <t>24</t>
  </si>
  <si>
    <t>590515120</t>
  </si>
  <si>
    <t>profil okenní LPE</t>
  </si>
  <si>
    <t>-392283159</t>
  </si>
  <si>
    <t>fig18*1,05</t>
  </si>
  <si>
    <t>25</t>
  </si>
  <si>
    <t>590514940</t>
  </si>
  <si>
    <t>připojovací profil parapetní variabilní s tkaninou, výška pěnové pásky 4 mm, délka 2 m</t>
  </si>
  <si>
    <t>7163064</t>
  </si>
  <si>
    <t>fig19*1,05</t>
  </si>
  <si>
    <t>26</t>
  </si>
  <si>
    <t>622511111</t>
  </si>
  <si>
    <t>Tenkovrstvá akrylátová mozaiková střednězrnná omítka včetně penetrace vnějších stěn</t>
  </si>
  <si>
    <t>560069357</t>
  </si>
  <si>
    <t>27</t>
  </si>
  <si>
    <t>622531021</t>
  </si>
  <si>
    <t>Tenkovrstvá silikonová zrnitá omítka tl. 2,0 mm včetně penetrace vnějších stěn</t>
  </si>
  <si>
    <t>170076122</t>
  </si>
  <si>
    <t>28</t>
  </si>
  <si>
    <t>629991012</t>
  </si>
  <si>
    <t>Zakrytí výplní otvorů fólií přilepenou na začišťovací lišty</t>
  </si>
  <si>
    <t>1331851745</t>
  </si>
  <si>
    <t>2,4*1,25*6                                   "A1"</t>
  </si>
  <si>
    <t>1,2*1,25*4                                   "B1"</t>
  </si>
  <si>
    <t>2,4*2,4*18                                   "C1"</t>
  </si>
  <si>
    <t>1,5*2,4*12                                   "D1"</t>
  </si>
  <si>
    <t>2,4*2,25*2                                   "E1"</t>
  </si>
  <si>
    <t>1,7*2,1*1                                     "F1"</t>
  </si>
  <si>
    <t>29</t>
  </si>
  <si>
    <t>629995101</t>
  </si>
  <si>
    <t>Očištění vnějších ploch tlakovou vodou</t>
  </si>
  <si>
    <t>369235652</t>
  </si>
  <si>
    <t>-(1,65*2,1+2,4*2,25*2)</t>
  </si>
  <si>
    <t>Mezisoučet                                   "JZ"</t>
  </si>
  <si>
    <t>Mezisoučet                                   "SV"</t>
  </si>
  <si>
    <t>16,06*(1,7-0,09+1,7+0,35)/2</t>
  </si>
  <si>
    <t>16,06*(13,7-1,7)</t>
  </si>
  <si>
    <t>Mezisoučet                                   "SZ"</t>
  </si>
  <si>
    <t>16,06*(1,7-0,30+1,7+0,18)/2</t>
  </si>
  <si>
    <t>Mezisoučet                                   "JV"</t>
  </si>
  <si>
    <t>fig1</t>
  </si>
  <si>
    <t>9</t>
  </si>
  <si>
    <t>Ostatní konstrukce a práce-bourání</t>
  </si>
  <si>
    <t>30</t>
  </si>
  <si>
    <t>952901111</t>
  </si>
  <si>
    <t>Vyčištění budov bytové a občanské výstavby při výšce podlaží do 4 m</t>
  </si>
  <si>
    <t>-1619836805</t>
  </si>
  <si>
    <t>16,1*16,06*4</t>
  </si>
  <si>
    <t>31</t>
  </si>
  <si>
    <t>953944116</t>
  </si>
  <si>
    <t>Vstřelování hřebů rozměru do  8x70 mm</t>
  </si>
  <si>
    <t>kus</t>
  </si>
  <si>
    <t>258646094</t>
  </si>
  <si>
    <t>4                                    "označující tabule"</t>
  </si>
  <si>
    <t>32</t>
  </si>
  <si>
    <t>968062376</t>
  </si>
  <si>
    <t>Vybourání dřevěných rámů oken zdvojených včetně křídel pl do 4 m2</t>
  </si>
  <si>
    <t>-1030974404</t>
  </si>
  <si>
    <t>2,4*1,25*6                                   "A"</t>
  </si>
  <si>
    <t>1,2*1,25*4                                   "B"</t>
  </si>
  <si>
    <t>2,4*2,4*18                                   "C"</t>
  </si>
  <si>
    <t>1,5*2,4*12                                   "D"</t>
  </si>
  <si>
    <t>33</t>
  </si>
  <si>
    <t>968072357</t>
  </si>
  <si>
    <t>Vybourání kovových rámů oken dvojitých včetně křídel pl přes 4 m2</t>
  </si>
  <si>
    <t>-1013622804</t>
  </si>
  <si>
    <t>2,4*2,25*2                                   "E"</t>
  </si>
  <si>
    <t>34</t>
  </si>
  <si>
    <t>968072456</t>
  </si>
  <si>
    <t>Vybourání kovových dveřních zárubní pl přes 2 m2</t>
  </si>
  <si>
    <t>-1908435671</t>
  </si>
  <si>
    <t>1,7*2,1*1                                                    "F"</t>
  </si>
  <si>
    <t>35</t>
  </si>
  <si>
    <t>973042251</t>
  </si>
  <si>
    <t>Vysekání kapes ve zdivu z betonu pl do 0,10 m2 hl do 300 mm</t>
  </si>
  <si>
    <t>1951762784</t>
  </si>
  <si>
    <t>3*2</t>
  </si>
  <si>
    <t>36</t>
  </si>
  <si>
    <t>979054441</t>
  </si>
  <si>
    <t>Očištění vybouraných z desek nebo dlaždic s původním spárováním z kameniva těženého</t>
  </si>
  <si>
    <t>1007478654</t>
  </si>
  <si>
    <t>94</t>
  </si>
  <si>
    <t>Lešení a stavební výtahy</t>
  </si>
  <si>
    <t>37</t>
  </si>
  <si>
    <t>941111132</t>
  </si>
  <si>
    <t>Montáž lešení řadového trubkového lehkého s podlahami zatížení do 200 kg/m2 š do 1,5 m v do 25 m</t>
  </si>
  <si>
    <t>-67361014</t>
  </si>
  <si>
    <t>(16,4+(16,06+0,16*2+1,5*4))*2*14,0</t>
  </si>
  <si>
    <t>-6,1*4,0-9,8*12,0</t>
  </si>
  <si>
    <t>38</t>
  </si>
  <si>
    <t>941111232</t>
  </si>
  <si>
    <t>Příplatek k lešení řadovému trubkovému lehkému s podlahami š 1,5 m v 25 m za první a ZKD den použití</t>
  </si>
  <si>
    <t>-1969681253</t>
  </si>
  <si>
    <t>fig99*30*3</t>
  </si>
  <si>
    <t>39</t>
  </si>
  <si>
    <t>941111832</t>
  </si>
  <si>
    <t>Demontáž lešení řadového trubkového lehkého s podlahami zatížení do 200 kg/m2 š do 1,5 m v do 25 m</t>
  </si>
  <si>
    <t>-593904406</t>
  </si>
  <si>
    <t>40</t>
  </si>
  <si>
    <t>944511111</t>
  </si>
  <si>
    <t>Montáž ochranné sítě z textilie z umělých vláken</t>
  </si>
  <si>
    <t>-1418130922</t>
  </si>
  <si>
    <t>41</t>
  </si>
  <si>
    <t>944511211</t>
  </si>
  <si>
    <t>Příplatek k ochranné síti za první a ZKD den použití</t>
  </si>
  <si>
    <t>1035696173</t>
  </si>
  <si>
    <t>42</t>
  </si>
  <si>
    <t>944511811</t>
  </si>
  <si>
    <t>Demontáž ochranné sítě z textilie z umělých vláken</t>
  </si>
  <si>
    <t>414294401</t>
  </si>
  <si>
    <t>99</t>
  </si>
  <si>
    <t>Přesuny hmot a sutí</t>
  </si>
  <si>
    <t>43</t>
  </si>
  <si>
    <t>997013114</t>
  </si>
  <si>
    <t>Vnitrostaveništní doprava suti a vybouraných hmot pro budovy v do 15 m s použitím mechanizace</t>
  </si>
  <si>
    <t>2047501655</t>
  </si>
  <si>
    <t>44</t>
  </si>
  <si>
    <t>997013501</t>
  </si>
  <si>
    <t>Odvoz suti na skládku a vybouraných hmot nebo meziskládku do 1 km se složením</t>
  </si>
  <si>
    <t>-1100151536</t>
  </si>
  <si>
    <t>45</t>
  </si>
  <si>
    <t>997013509</t>
  </si>
  <si>
    <t>Příplatek k odvozu suti a vybouraných hmot na skládku ZKD 1 km přes 1 km</t>
  </si>
  <si>
    <t>1213996025</t>
  </si>
  <si>
    <t>20,072*10 'Přepočtené koeficientem množství</t>
  </si>
  <si>
    <t>46</t>
  </si>
  <si>
    <t>997013801</t>
  </si>
  <si>
    <t>Poplatek za uložení stavebního betonového odpadu na skládce (skládkovné)</t>
  </si>
  <si>
    <t>1162812826</t>
  </si>
  <si>
    <t>48</t>
  </si>
  <si>
    <t>997013811</t>
  </si>
  <si>
    <t>Poplatek za uložení stavebního dřevěného odpadu na skládce (skládkovné)</t>
  </si>
  <si>
    <t>1763206459</t>
  </si>
  <si>
    <t>49</t>
  </si>
  <si>
    <t>997013814</t>
  </si>
  <si>
    <t>Poplatek za uložení stavebního odpadu z izolačních hmot na skládce (skládkovné)</t>
  </si>
  <si>
    <t>-1217080559</t>
  </si>
  <si>
    <t>50</t>
  </si>
  <si>
    <t>997013821</t>
  </si>
  <si>
    <t>Poplatek za uložení stavebního odpadu ekologicky závadného s azbestem na skládce (skládkovné)</t>
  </si>
  <si>
    <t>448702724</t>
  </si>
  <si>
    <t>51</t>
  </si>
  <si>
    <t>998017003</t>
  </si>
  <si>
    <t>Přesun hmot s omezením mechanizace pro budovy v do 24 m</t>
  </si>
  <si>
    <t>455785238</t>
  </si>
  <si>
    <t>PSV</t>
  </si>
  <si>
    <t>Práce a dodávky PSV</t>
  </si>
  <si>
    <t>711</t>
  </si>
  <si>
    <t>Izolace proti vodě, vlhkosti a plynům</t>
  </si>
  <si>
    <t>52</t>
  </si>
  <si>
    <t>711161306</t>
  </si>
  <si>
    <t>Izolace proti zemní vlhkosti stěn foliemi nopovými pro běžné podmínky tl. 0,5 mm šířky 1,0 m</t>
  </si>
  <si>
    <t>-838489033</t>
  </si>
  <si>
    <t>(16,1+(16,06+0,16*2)*2+0,97+0,91)*(1,1+0,3+1,1-0,18+1,1-0,35+1,1+0,09)/4</t>
  </si>
  <si>
    <t>fig6</t>
  </si>
  <si>
    <t>53</t>
  </si>
  <si>
    <t>711161382</t>
  </si>
  <si>
    <t>Izolace proti zemní vlhkosti foliemi nopovými ukončené horní provětrávací lištou</t>
  </si>
  <si>
    <t>-760458243</t>
  </si>
  <si>
    <t>(16,1+(16,06+0,16*2)*2+0,97+0,91)</t>
  </si>
  <si>
    <t>54</t>
  </si>
  <si>
    <t>998711103</t>
  </si>
  <si>
    <t>Přesun hmot tonážní pro izolace proti vodě, vlhkosti a plynům v objektech výšky do 60 m</t>
  </si>
  <si>
    <t>-1193513742</t>
  </si>
  <si>
    <t>712</t>
  </si>
  <si>
    <t>Povlakové krytiny</t>
  </si>
  <si>
    <t>55</t>
  </si>
  <si>
    <t>712300833</t>
  </si>
  <si>
    <t>Odstranění povlakové krytiny střech do 10° třívrstvé</t>
  </si>
  <si>
    <t>1735254903</t>
  </si>
  <si>
    <t>15,94*16,04</t>
  </si>
  <si>
    <t>56</t>
  </si>
  <si>
    <t>712311101</t>
  </si>
  <si>
    <t>Provedení povlakové krytiny střech do 10° za studena lakem penetračním nebo asfaltovým</t>
  </si>
  <si>
    <t>-1504509154</t>
  </si>
  <si>
    <t>(15,94+16,04)*2*0,5</t>
  </si>
  <si>
    <t>57</t>
  </si>
  <si>
    <t>111631500</t>
  </si>
  <si>
    <t>lak asfaltový ALP/9 bal 9 kg</t>
  </si>
  <si>
    <t>2073514162</t>
  </si>
  <si>
    <t>fig32*0,00030</t>
  </si>
  <si>
    <t>58</t>
  </si>
  <si>
    <t>712341559</t>
  </si>
  <si>
    <t>Provedení povlakové krytiny střech do 10° pásy NAIP přitavením v plné ploše</t>
  </si>
  <si>
    <t>-848942070</t>
  </si>
  <si>
    <t>59</t>
  </si>
  <si>
    <t>628331590</t>
  </si>
  <si>
    <t>pás těžký asfaltovaný  40 MINERAL G 200 S40</t>
  </si>
  <si>
    <t>1520688537</t>
  </si>
  <si>
    <t>fig32*1,15</t>
  </si>
  <si>
    <t>60</t>
  </si>
  <si>
    <t>712361709</t>
  </si>
  <si>
    <t xml:space="preserve">Provedení povlakové krytiny střech do 10° fólií lepenou se svařovanými spoji včetně kotvení </t>
  </si>
  <si>
    <t>1044443490</t>
  </si>
  <si>
    <t>16,34*16,39</t>
  </si>
  <si>
    <t>(15,94+16,04)*2*0,3</t>
  </si>
  <si>
    <t>61</t>
  </si>
  <si>
    <t>283220410</t>
  </si>
  <si>
    <t>fólie střešní mPVC ke kotvení  35176 1,5 mm</t>
  </si>
  <si>
    <t>-966867518</t>
  </si>
  <si>
    <t>fig33*1,15</t>
  </si>
  <si>
    <t>62</t>
  </si>
  <si>
    <t>712363115</t>
  </si>
  <si>
    <t>Provedení povlakové krytiny střech do 10° zaizolování prostupů kruhového průřezu D do 300 mm</t>
  </si>
  <si>
    <t>60950748</t>
  </si>
  <si>
    <t>2                                                "vpusti"</t>
  </si>
  <si>
    <t>63</t>
  </si>
  <si>
    <t>562311140</t>
  </si>
  <si>
    <t>vtok střešní pro PVC izolaci pro pochůznou střechu HL62B</t>
  </si>
  <si>
    <t>521595912</t>
  </si>
  <si>
    <t>64</t>
  </si>
  <si>
    <t>712363302</t>
  </si>
  <si>
    <t>Povlakové krytiny střech do 10° fóliové plechy délky 2 m koutová lišta vnitřní rš 100 mm</t>
  </si>
  <si>
    <t>1976244614</t>
  </si>
  <si>
    <t>(15,94+16,04)*2/2</t>
  </si>
  <si>
    <t>(0,6+0,8)*2/2</t>
  </si>
  <si>
    <t>0,62</t>
  </si>
  <si>
    <t>65</t>
  </si>
  <si>
    <t>712363303</t>
  </si>
  <si>
    <t>Povlakové krytiny střech do 10° fóliové plechy délky 2 m koutová lišta vnější rš 100 mm</t>
  </si>
  <si>
    <t>-2073264565</t>
  </si>
  <si>
    <t>66</t>
  </si>
  <si>
    <t>712363308</t>
  </si>
  <si>
    <t>Povlakové krytiny střech do 10° fóliové plechy délky 2 m závětrná lišta rš 250 mm</t>
  </si>
  <si>
    <t>492340544</t>
  </si>
  <si>
    <t>(16,34+16,39)*2/2</t>
  </si>
  <si>
    <t>0,27</t>
  </si>
  <si>
    <t>67</t>
  </si>
  <si>
    <t>712391171</t>
  </si>
  <si>
    <t>Provedení povlakové krytiny střech do 10° podkladní textilní vrstvy</t>
  </si>
  <si>
    <t>-552440644</t>
  </si>
  <si>
    <t>68</t>
  </si>
  <si>
    <t>693111990</t>
  </si>
  <si>
    <t>textilie 73/30 300 g/m2 do š 8,8 m</t>
  </si>
  <si>
    <t>1651683872</t>
  </si>
  <si>
    <t>fig33*1,10</t>
  </si>
  <si>
    <t>69</t>
  </si>
  <si>
    <t>998712103</t>
  </si>
  <si>
    <t>Přesun hmot tonážní tonážní pro krytiny povlakové v objektech v do 24 m</t>
  </si>
  <si>
    <t>1086811817</t>
  </si>
  <si>
    <t>713</t>
  </si>
  <si>
    <t>Izolace tepelné</t>
  </si>
  <si>
    <t>70</t>
  </si>
  <si>
    <t>713131131</t>
  </si>
  <si>
    <t>Montáž izolace tepelné stěn nastřelením rohoží, pásů, dílců, desek uvnitř objektu</t>
  </si>
  <si>
    <t>538359392</t>
  </si>
  <si>
    <t>(16,34+16,39)*2*0,2</t>
  </si>
  <si>
    <t>71</t>
  </si>
  <si>
    <t>283723080</t>
  </si>
  <si>
    <t>deska z pěnového polystyrenu bílá EPS 100 S 1000 x 1000 x 80 mm</t>
  </si>
  <si>
    <t>-919477693</t>
  </si>
  <si>
    <t>fig35*1,02</t>
  </si>
  <si>
    <t>72</t>
  </si>
  <si>
    <t>283764180</t>
  </si>
  <si>
    <t>deska z extrudovaného polystyrénu  XPS 30 SF 60 mm</t>
  </si>
  <si>
    <t>2049932221</t>
  </si>
  <si>
    <t>fig36*1,02</t>
  </si>
  <si>
    <t>73</t>
  </si>
  <si>
    <t>713141182</t>
  </si>
  <si>
    <t>Montáž izolace tepelné střech plochých tl přes 170 mm šrouby krajní pole, budova v do 20 m</t>
  </si>
  <si>
    <t>-627974791</t>
  </si>
  <si>
    <t>74</t>
  </si>
  <si>
    <t>283723120</t>
  </si>
  <si>
    <t>deska z pěnového polystyrenu bílá EPS 100 S 1000 x 1000 x 120 mm</t>
  </si>
  <si>
    <t>-1751978690</t>
  </si>
  <si>
    <t>fig31*2*1,02</t>
  </si>
  <si>
    <t>75</t>
  </si>
  <si>
    <t>713141211</t>
  </si>
  <si>
    <t>Montáž izolace tepelné střech plochých volně položené atikový klín</t>
  </si>
  <si>
    <t>-1634946707</t>
  </si>
  <si>
    <t>(15,94+16,04)*2</t>
  </si>
  <si>
    <t>76</t>
  </si>
  <si>
    <t>283759131</t>
  </si>
  <si>
    <t>atikový klín z pěnového polystyrenu EPS 100 S 100 x 100  mm</t>
  </si>
  <si>
    <t>-151597369</t>
  </si>
  <si>
    <t>(15,94+16,04)*2*1,02</t>
  </si>
  <si>
    <t>77</t>
  </si>
  <si>
    <t>998713103</t>
  </si>
  <si>
    <t>Přesun hmot tonážní tonážní pro izolace tepelné v objektech v do 24 m</t>
  </si>
  <si>
    <t>1297955865</t>
  </si>
  <si>
    <t>734</t>
  </si>
  <si>
    <t>Ústřední vytápění - armatury</t>
  </si>
  <si>
    <t>78</t>
  </si>
  <si>
    <t>734419111</t>
  </si>
  <si>
    <t>Montáž teploměrů s ochranným pouzdrem nebo pevným stonkem a jímkou</t>
  </si>
  <si>
    <t>1644360243</t>
  </si>
  <si>
    <t>10*3</t>
  </si>
  <si>
    <t>79</t>
  </si>
  <si>
    <t>388281050</t>
  </si>
  <si>
    <t>rozdělovač topných nákladů RTN 02.0100</t>
  </si>
  <si>
    <t>-1480537172</t>
  </si>
  <si>
    <t>735</t>
  </si>
  <si>
    <t>Ústřední vytápění - otopná tělesa</t>
  </si>
  <si>
    <t>80</t>
  </si>
  <si>
    <t>735000912</t>
  </si>
  <si>
    <t>Vyregulování ventilu nebo kohoutu dvojregulačního s termostatickým ovládáním</t>
  </si>
  <si>
    <t>-1772374073</t>
  </si>
  <si>
    <t>81</t>
  </si>
  <si>
    <t>735191905</t>
  </si>
  <si>
    <t>Odvzdušnění otopných těles</t>
  </si>
  <si>
    <t>-1994296660</t>
  </si>
  <si>
    <t>743</t>
  </si>
  <si>
    <t>Elektromontáže - hrubá montáž</t>
  </si>
  <si>
    <t>82</t>
  </si>
  <si>
    <t>7436211101</t>
  </si>
  <si>
    <t>Demontáž drát nebo lano hromosvodné svodové D do 10 mm s podpěrou</t>
  </si>
  <si>
    <t>281555169</t>
  </si>
  <si>
    <t>(16,0+16,0)*2+14,0*4</t>
  </si>
  <si>
    <t>83</t>
  </si>
  <si>
    <t>743621110</t>
  </si>
  <si>
    <t>Montáž drát nebo lano hromosvodné svodové D do 10 mm s podpěrou</t>
  </si>
  <si>
    <t>167764807</t>
  </si>
  <si>
    <t>84</t>
  </si>
  <si>
    <t>354410771</t>
  </si>
  <si>
    <t>drát průměr 8 mm AlMgSi včetně podpěr</t>
  </si>
  <si>
    <t>1847640635</t>
  </si>
  <si>
    <t>762</t>
  </si>
  <si>
    <t>Konstrukce tesařské</t>
  </si>
  <si>
    <t>85</t>
  </si>
  <si>
    <t>762341675</t>
  </si>
  <si>
    <t>Montáž bednění štítových okapových říms z dřevotřískových na pero a drážku</t>
  </si>
  <si>
    <t>859022295</t>
  </si>
  <si>
    <t>(16,34+16,39)*2*0,5</t>
  </si>
  <si>
    <t>86</t>
  </si>
  <si>
    <t>762395000</t>
  </si>
  <si>
    <t>Spojovací prostředky pro montáž krovu, bednění, laťování, světlíky, klíny</t>
  </si>
  <si>
    <t>-2137337345</t>
  </si>
  <si>
    <t>fig37*0,022</t>
  </si>
  <si>
    <t>87</t>
  </si>
  <si>
    <t>607262850</t>
  </si>
  <si>
    <t>deska dřevoštěpková OSB 3 PD4 broušená 2500x675x22 mm</t>
  </si>
  <si>
    <t>1514253101</t>
  </si>
  <si>
    <t>fig37*1,10</t>
  </si>
  <si>
    <t>88</t>
  </si>
  <si>
    <t>605141140</t>
  </si>
  <si>
    <t>řezivo jehličnaté,střešní latě impregnované dl 4 - 5 m</t>
  </si>
  <si>
    <t>-1929269265</t>
  </si>
  <si>
    <t>(16,34+16,39)*2*3*0,3*0,06*0,06*1,10</t>
  </si>
  <si>
    <t>89</t>
  </si>
  <si>
    <t>998762103</t>
  </si>
  <si>
    <t>Přesun hmot tonážní pro kce tesařské v objektech v do 24 m</t>
  </si>
  <si>
    <t>1092304165</t>
  </si>
  <si>
    <t>764</t>
  </si>
  <si>
    <t>Konstrukce klempířské</t>
  </si>
  <si>
    <t>90</t>
  </si>
  <si>
    <t>764331850</t>
  </si>
  <si>
    <t>Demontáž lemování zdí tvrdá krytina rš 500 mm do 30°</t>
  </si>
  <si>
    <t>1661039493</t>
  </si>
  <si>
    <t>91</t>
  </si>
  <si>
    <t>764410850</t>
  </si>
  <si>
    <t>Demontáž oplechování parapetu rš do 330 mm</t>
  </si>
  <si>
    <t>1844809428</t>
  </si>
  <si>
    <t xml:space="preserve">(16,06-0,2*2)*6                    </t>
  </si>
  <si>
    <t>2,45*6+1,25*4</t>
  </si>
  <si>
    <t>92</t>
  </si>
  <si>
    <t>764430840</t>
  </si>
  <si>
    <t>Demontáž oplechování zdí rš do 500 mm</t>
  </si>
  <si>
    <t>105303497</t>
  </si>
  <si>
    <t>(16,34+16,39)*2</t>
  </si>
  <si>
    <t>93</t>
  </si>
  <si>
    <t>764711114</t>
  </si>
  <si>
    <t>Oplechování parapetu poplastovaným plechem rš 250 mm</t>
  </si>
  <si>
    <t>2027076441</t>
  </si>
  <si>
    <t>2,45*6                                   "A1"</t>
  </si>
  <si>
    <t>1,25*4                                   "B1"</t>
  </si>
  <si>
    <t>2,45*18                                 "C1"</t>
  </si>
  <si>
    <t>1,55*12                                 "D1"</t>
  </si>
  <si>
    <t>2,45*2                                   "E1"</t>
  </si>
  <si>
    <t>998764103</t>
  </si>
  <si>
    <t>Přesun hmot tonážní pro konstrukce klempířské v objektech v do 24 m</t>
  </si>
  <si>
    <t>837058376</t>
  </si>
  <si>
    <t>766</t>
  </si>
  <si>
    <t>Konstrukce truhlářské</t>
  </si>
  <si>
    <t>95</t>
  </si>
  <si>
    <t>766621211</t>
  </si>
  <si>
    <t>Montáž oken zdvojených otevíravých výšky do 1,5m s rámem do zdiva</t>
  </si>
  <si>
    <t>-1252120214</t>
  </si>
  <si>
    <t>96</t>
  </si>
  <si>
    <t>766621212</t>
  </si>
  <si>
    <t>Montáž oken zdvojených otevíravých výšky přes 1,5 do 2,5m s rámem do zdiva</t>
  </si>
  <si>
    <t>1450611396</t>
  </si>
  <si>
    <t>1,5*2,4*13                                   "D1"</t>
  </si>
  <si>
    <t>97</t>
  </si>
  <si>
    <t>611960001</t>
  </si>
  <si>
    <t>Plastová okna a balkonové dveře</t>
  </si>
  <si>
    <t>-124853078</t>
  </si>
  <si>
    <t>98</t>
  </si>
  <si>
    <t>766629413</t>
  </si>
  <si>
    <t>Příplatek k montáži oken rovné ostění fólie připojovací spára do 35 mm</t>
  </si>
  <si>
    <t>1461891578</t>
  </si>
  <si>
    <t>766694112</t>
  </si>
  <si>
    <t>Montáž parapetních desek dřevěných, laminovaných šířky do 30 cm délky do 1,6 m</t>
  </si>
  <si>
    <t>-968653883</t>
  </si>
  <si>
    <t>12                                   "D1"</t>
  </si>
  <si>
    <t>766694113</t>
  </si>
  <si>
    <t>Montáž parapetních desek dřevěných, laminovaných šířky do 30 cm délky do 2,6 m</t>
  </si>
  <si>
    <t>-803329002</t>
  </si>
  <si>
    <t>18                                   "C1"</t>
  </si>
  <si>
    <t>2                                     "E1"</t>
  </si>
  <si>
    <t>101</t>
  </si>
  <si>
    <t>607941010</t>
  </si>
  <si>
    <t>deska parapetní dřevotřísková vnitřní 0,2 x 1 m</t>
  </si>
  <si>
    <t>1010705592</t>
  </si>
  <si>
    <t>2,4*18                                   "C1"</t>
  </si>
  <si>
    <t>1,5*12                                   "D1"</t>
  </si>
  <si>
    <t>2,4*2                                     "E1"</t>
  </si>
  <si>
    <t>102</t>
  </si>
  <si>
    <t>766694122</t>
  </si>
  <si>
    <t>Montáž parapetních desek dřevěných, laminovaných šířky přes 30 cm délky do 1,6 m</t>
  </si>
  <si>
    <t>-264300276</t>
  </si>
  <si>
    <t>4                                   "B1"</t>
  </si>
  <si>
    <t>103</t>
  </si>
  <si>
    <t>766694123</t>
  </si>
  <si>
    <t>Montáž parapetních desek dřevěných, laminovaných šířky přes 30 cm délky do 2,6 m</t>
  </si>
  <si>
    <t>-1292064431</t>
  </si>
  <si>
    <t>6                                   "A1"</t>
  </si>
  <si>
    <t>104</t>
  </si>
  <si>
    <t>607941040</t>
  </si>
  <si>
    <t>deska parapetní dřevotřísková vnitřní 0,34 x 1 m</t>
  </si>
  <si>
    <t>385377392</t>
  </si>
  <si>
    <t>2,4*6                                   "A1"</t>
  </si>
  <si>
    <t>1,2*4                                   "B1"</t>
  </si>
  <si>
    <t>105</t>
  </si>
  <si>
    <t>998766103</t>
  </si>
  <si>
    <t>Přesun hmot tonážní pro konstrukce truhlářské v objektech v do 24 m</t>
  </si>
  <si>
    <t>-124732616</t>
  </si>
  <si>
    <t>767</t>
  </si>
  <si>
    <t>Konstrukce zámečnické</t>
  </si>
  <si>
    <t>106</t>
  </si>
  <si>
    <t>767316311</t>
  </si>
  <si>
    <t>Montáž střešního bodového světlíku přes 1 do 1,5 m2</t>
  </si>
  <si>
    <t>1073782009</t>
  </si>
  <si>
    <t>1                                              "výlez na střechu"</t>
  </si>
  <si>
    <t>107</t>
  </si>
  <si>
    <t>5624535201</t>
  </si>
  <si>
    <t>výlez na střechu, manžeta výšky 30 cm, 60 x 80 cm</t>
  </si>
  <si>
    <t>-469824638</t>
  </si>
  <si>
    <t>108</t>
  </si>
  <si>
    <t>767640221</t>
  </si>
  <si>
    <t>Montáž dveří ocelových vchodových dvoukřídlových bez nadsvětlíku</t>
  </si>
  <si>
    <t>1541027921</t>
  </si>
  <si>
    <t>1                                     "F1"</t>
  </si>
  <si>
    <t>109</t>
  </si>
  <si>
    <t>553413741</t>
  </si>
  <si>
    <t xml:space="preserve">dveře hliníkové vchodové dvoukřídlové </t>
  </si>
  <si>
    <t>779734747</t>
  </si>
  <si>
    <t>110</t>
  </si>
  <si>
    <t>7677128121</t>
  </si>
  <si>
    <t>Ekologická demontáž Boletických panelů vč. bezp. a hygienických opatření  dle výskytu azbestu</t>
  </si>
  <si>
    <t>1021037287</t>
  </si>
  <si>
    <t>111</t>
  </si>
  <si>
    <t>998767103</t>
  </si>
  <si>
    <t>Přesun hmot tonážní pro zámečnické konstrukce v objektech v do 24 m</t>
  </si>
  <si>
    <t>-58896744</t>
  </si>
  <si>
    <t>784</t>
  </si>
  <si>
    <t>Dokončovací práce - malby a tapety</t>
  </si>
  <si>
    <t>112</t>
  </si>
  <si>
    <t>784121001</t>
  </si>
  <si>
    <t>Oškrabání malby v mísnostech výšky do 3,80 m</t>
  </si>
  <si>
    <t>2085720275</t>
  </si>
  <si>
    <t>16,0*16,0*4</t>
  </si>
  <si>
    <t>Mezisoučet                                "stropy"</t>
  </si>
  <si>
    <t>(16,0+16,0+10,5*2+3,0)*2*2,8                    "1.p.p."</t>
  </si>
  <si>
    <t>(16,0+16,0+16,0*2+6,0*3)*2*3,3                "1.n.p."</t>
  </si>
  <si>
    <t>(16,0+16,0+16,0*2+6,0*3)*2*3,3                "2.n.p."</t>
  </si>
  <si>
    <t>(16,0+16,0+16,0*2+6,0*3)*2*3,3                "3.n.p."</t>
  </si>
  <si>
    <t>Mezisoučet                                 "stěny"</t>
  </si>
  <si>
    <t>113</t>
  </si>
  <si>
    <t>784121011</t>
  </si>
  <si>
    <t>Rozmývání podkladu po oškrabání malby v místnostech výšky do 3,80 m</t>
  </si>
  <si>
    <t>-1244340677</t>
  </si>
  <si>
    <t>114</t>
  </si>
  <si>
    <t>784181101</t>
  </si>
  <si>
    <t>Základní akrylátová jednonásobná penetrace podkladu v místnostech výšky do 3,80m</t>
  </si>
  <si>
    <t>-249483799</t>
  </si>
  <si>
    <t>115</t>
  </si>
  <si>
    <t>784221101</t>
  </si>
  <si>
    <t>Dvojnásobné bílé malby  ze směsí za sucha dobře otěruvzdorných v místnostech do 3,80 m</t>
  </si>
  <si>
    <t>-241625458</t>
  </si>
  <si>
    <t>786</t>
  </si>
  <si>
    <t>Dokončovací práce - čalounické úpravy</t>
  </si>
  <si>
    <t>116</t>
  </si>
  <si>
    <t>786624111</t>
  </si>
  <si>
    <t>Montáž lamelové žaluzie do oken zdvojených dřevěných otevíravých, sklápěcích a vyklápěcích</t>
  </si>
  <si>
    <t>-1853860849</t>
  </si>
  <si>
    <t>117</t>
  </si>
  <si>
    <t>553462000</t>
  </si>
  <si>
    <t>žaluzie horizontální interiérové</t>
  </si>
  <si>
    <t>-122937869</t>
  </si>
  <si>
    <t>118</t>
  </si>
  <si>
    <t>998786103</t>
  </si>
  <si>
    <t>Přesun hmot tonážní pro čalounické úpravy v objektech v do 24 m</t>
  </si>
  <si>
    <t>879263852</t>
  </si>
  <si>
    <t>2 -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</si>
  <si>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</si>
  <si>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</si>
  <si>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</si>
  <si>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</si>
  <si>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</si>
  <si>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</si>
  <si>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</si>
  <si>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</si>
  <si>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</si>
  <si>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</si>
  <si>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</si>
  <si>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</si>
  <si>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</si>
  <si>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</si>
  <si>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</si>
  <si>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</si>
  <si>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</si>
  <si>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169942922</t>
  </si>
  <si>
    <t>VRN2</t>
  </si>
  <si>
    <t>Příprava staveniště</t>
  </si>
  <si>
    <t>020001000</t>
  </si>
  <si>
    <t>209121179</t>
  </si>
  <si>
    <t>VRN3</t>
  </si>
  <si>
    <t>Zařízení staveniště</t>
  </si>
  <si>
    <t>030001000</t>
  </si>
  <si>
    <t>646809683</t>
  </si>
  <si>
    <t>VRN4</t>
  </si>
  <si>
    <t>Inženýrská činnost</t>
  </si>
  <si>
    <t>040001000</t>
  </si>
  <si>
    <t>551569786</t>
  </si>
  <si>
    <t>VRN5</t>
  </si>
  <si>
    <t>Finanční náklady</t>
  </si>
  <si>
    <t>050001000</t>
  </si>
  <si>
    <t>1551132125</t>
  </si>
  <si>
    <t>VRN6</t>
  </si>
  <si>
    <t>Územní vlivy</t>
  </si>
  <si>
    <t>060001000</t>
  </si>
  <si>
    <t>-1055482879</t>
  </si>
  <si>
    <t>0642030001</t>
  </si>
  <si>
    <t>Práce se škodlivými materiály včetně sond</t>
  </si>
  <si>
    <t>-1978730160</t>
  </si>
  <si>
    <t>0642030002</t>
  </si>
  <si>
    <t>Práce se škodlivými materiály včetně měření</t>
  </si>
  <si>
    <t>1251634874</t>
  </si>
  <si>
    <t>VRN7</t>
  </si>
  <si>
    <t>Provozní vlivy</t>
  </si>
  <si>
    <t>070001000</t>
  </si>
  <si>
    <t>1403403528</t>
  </si>
  <si>
    <t>VRN8</t>
  </si>
  <si>
    <t>Přesun stavebních kapacit</t>
  </si>
  <si>
    <t>080001000</t>
  </si>
  <si>
    <t>-482826862</t>
  </si>
  <si>
    <t>VRN9</t>
  </si>
  <si>
    <t>Ostatní náklady</t>
  </si>
  <si>
    <t>090001000</t>
  </si>
  <si>
    <t>-81790183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</si>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</sst>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25C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EE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30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1" t="s">
        <v>0</v>
      </c>
      <c r="B1" s="202"/>
      <c r="C1" s="202"/>
      <c r="D1" s="203" t="s">
        <v>1</v>
      </c>
      <c r="E1" s="202"/>
      <c r="F1" s="202"/>
      <c r="G1" s="202"/>
      <c r="H1" s="202"/>
      <c r="I1" s="202"/>
      <c r="J1" s="202"/>
      <c r="K1" s="204" t="s">
        <v>905</v>
      </c>
      <c r="L1" s="204"/>
      <c r="M1" s="204"/>
      <c r="N1" s="204"/>
      <c r="O1" s="204"/>
      <c r="P1" s="204"/>
      <c r="Q1" s="204"/>
      <c r="R1" s="204"/>
      <c r="S1" s="204"/>
      <c r="T1" s="202"/>
      <c r="U1" s="202"/>
      <c r="V1" s="202"/>
      <c r="W1" s="204" t="s">
        <v>906</v>
      </c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19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3" t="s">
        <v>6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10</v>
      </c>
    </row>
    <row r="4" spans="2:71" s="2" customFormat="1" ht="37.5" customHeight="1">
      <c r="B4" s="10"/>
      <c r="D4" s="11" t="s">
        <v>11</v>
      </c>
      <c r="AQ4" s="12"/>
      <c r="AS4" s="13" t="s">
        <v>12</v>
      </c>
      <c r="BE4" s="14" t="s">
        <v>13</v>
      </c>
      <c r="BS4" s="6" t="s">
        <v>14</v>
      </c>
    </row>
    <row r="5" spans="2:71" s="2" customFormat="1" ht="15" customHeight="1">
      <c r="B5" s="10"/>
      <c r="D5" s="15" t="s">
        <v>15</v>
      </c>
      <c r="K5" s="166" t="s">
        <v>16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Q5" s="12"/>
      <c r="BE5" s="162" t="s">
        <v>17</v>
      </c>
      <c r="BS5" s="6" t="s">
        <v>7</v>
      </c>
    </row>
    <row r="6" spans="2:71" s="2" customFormat="1" ht="37.5" customHeight="1">
      <c r="B6" s="10"/>
      <c r="D6" s="17" t="s">
        <v>18</v>
      </c>
      <c r="K6" s="167" t="s">
        <v>19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Q6" s="12"/>
      <c r="BE6" s="163"/>
      <c r="BS6" s="6" t="s">
        <v>7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163"/>
      <c r="BS7" s="6" t="s">
        <v>9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63"/>
      <c r="BS8" s="6" t="s">
        <v>26</v>
      </c>
    </row>
    <row r="9" spans="2:71" s="2" customFormat="1" ht="15" customHeight="1">
      <c r="B9" s="10"/>
      <c r="AQ9" s="12"/>
      <c r="BE9" s="163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63"/>
      <c r="BS10" s="6" t="s">
        <v>7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63"/>
      <c r="BS11" s="6" t="s">
        <v>7</v>
      </c>
    </row>
    <row r="12" spans="2:71" s="2" customFormat="1" ht="7.5" customHeight="1">
      <c r="B12" s="10"/>
      <c r="AQ12" s="12"/>
      <c r="BE12" s="163"/>
      <c r="BS12" s="6" t="s">
        <v>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63"/>
      <c r="BS13" s="6" t="s">
        <v>9</v>
      </c>
    </row>
    <row r="14" spans="2:71" s="2" customFormat="1" ht="15.75" customHeight="1">
      <c r="B14" s="10"/>
      <c r="E14" s="168" t="s">
        <v>33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8" t="s">
        <v>31</v>
      </c>
      <c r="AN14" s="20" t="s">
        <v>33</v>
      </c>
      <c r="AQ14" s="12"/>
      <c r="BE14" s="163"/>
      <c r="BS14" s="6" t="s">
        <v>9</v>
      </c>
    </row>
    <row r="15" spans="2:71" s="2" customFormat="1" ht="7.5" customHeight="1">
      <c r="B15" s="10"/>
      <c r="AQ15" s="12"/>
      <c r="BE15" s="163"/>
      <c r="BS15" s="6" t="s">
        <v>4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163"/>
      <c r="BS16" s="6" t="s">
        <v>4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163"/>
      <c r="BS17" s="6" t="s">
        <v>36</v>
      </c>
    </row>
    <row r="18" spans="2:71" s="2" customFormat="1" ht="7.5" customHeight="1">
      <c r="B18" s="10"/>
      <c r="AQ18" s="12"/>
      <c r="BE18" s="163"/>
      <c r="BS18" s="6" t="s">
        <v>9</v>
      </c>
    </row>
    <row r="19" spans="2:71" s="2" customFormat="1" ht="15" customHeight="1">
      <c r="B19" s="10"/>
      <c r="D19" s="18" t="s">
        <v>37</v>
      </c>
      <c r="AQ19" s="12"/>
      <c r="BE19" s="163"/>
      <c r="BS19" s="6" t="s">
        <v>9</v>
      </c>
    </row>
    <row r="20" spans="2:71" s="2" customFormat="1" ht="15.75" customHeight="1">
      <c r="B20" s="10"/>
      <c r="E20" s="169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Q20" s="12"/>
      <c r="BE20" s="163"/>
      <c r="BS20" s="6" t="s">
        <v>36</v>
      </c>
    </row>
    <row r="21" spans="2:57" s="2" customFormat="1" ht="7.5" customHeight="1">
      <c r="B21" s="10"/>
      <c r="AQ21" s="12"/>
      <c r="BE21" s="163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3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0">
        <f>ROUNDUP($AG$51,0)</f>
        <v>0</v>
      </c>
      <c r="AL23" s="171"/>
      <c r="AM23" s="171"/>
      <c r="AN23" s="171"/>
      <c r="AO23" s="171"/>
      <c r="AQ23" s="25"/>
      <c r="BE23" s="164"/>
    </row>
    <row r="24" spans="2:57" s="6" customFormat="1" ht="7.5" customHeight="1">
      <c r="B24" s="22"/>
      <c r="AQ24" s="25"/>
      <c r="BE24" s="164"/>
    </row>
    <row r="25" spans="2:57" s="6" customFormat="1" ht="14.25" customHeight="1">
      <c r="B25" s="22"/>
      <c r="L25" s="172" t="s">
        <v>39</v>
      </c>
      <c r="M25" s="164"/>
      <c r="N25" s="164"/>
      <c r="O25" s="164"/>
      <c r="W25" s="172" t="s">
        <v>40</v>
      </c>
      <c r="X25" s="164"/>
      <c r="Y25" s="164"/>
      <c r="Z25" s="164"/>
      <c r="AA25" s="164"/>
      <c r="AB25" s="164"/>
      <c r="AC25" s="164"/>
      <c r="AD25" s="164"/>
      <c r="AE25" s="164"/>
      <c r="AK25" s="172" t="s">
        <v>41</v>
      </c>
      <c r="AL25" s="164"/>
      <c r="AM25" s="164"/>
      <c r="AN25" s="164"/>
      <c r="AO25" s="164"/>
      <c r="AQ25" s="25"/>
      <c r="BE25" s="164"/>
    </row>
    <row r="26" spans="2:57" s="6" customFormat="1" ht="15" customHeight="1">
      <c r="B26" s="27"/>
      <c r="D26" s="28" t="s">
        <v>42</v>
      </c>
      <c r="F26" s="28" t="s">
        <v>43</v>
      </c>
      <c r="L26" s="173">
        <v>0.21</v>
      </c>
      <c r="M26" s="165"/>
      <c r="N26" s="165"/>
      <c r="O26" s="165"/>
      <c r="W26" s="174">
        <f>ROUNDUP($AZ$51,0)</f>
        <v>0</v>
      </c>
      <c r="X26" s="165"/>
      <c r="Y26" s="165"/>
      <c r="Z26" s="165"/>
      <c r="AA26" s="165"/>
      <c r="AB26" s="165"/>
      <c r="AC26" s="165"/>
      <c r="AD26" s="165"/>
      <c r="AE26" s="165"/>
      <c r="AK26" s="174">
        <f>ROUNDUP($AV$51,0)</f>
        <v>0</v>
      </c>
      <c r="AL26" s="165"/>
      <c r="AM26" s="165"/>
      <c r="AN26" s="165"/>
      <c r="AO26" s="165"/>
      <c r="AQ26" s="29"/>
      <c r="BE26" s="165"/>
    </row>
    <row r="27" spans="2:57" s="6" customFormat="1" ht="15" customHeight="1">
      <c r="B27" s="27"/>
      <c r="F27" s="28" t="s">
        <v>44</v>
      </c>
      <c r="L27" s="173">
        <v>0.15</v>
      </c>
      <c r="M27" s="165"/>
      <c r="N27" s="165"/>
      <c r="O27" s="165"/>
      <c r="W27" s="174">
        <f>ROUNDUP($BA$51,0)</f>
        <v>0</v>
      </c>
      <c r="X27" s="165"/>
      <c r="Y27" s="165"/>
      <c r="Z27" s="165"/>
      <c r="AA27" s="165"/>
      <c r="AB27" s="165"/>
      <c r="AC27" s="165"/>
      <c r="AD27" s="165"/>
      <c r="AE27" s="165"/>
      <c r="AK27" s="174">
        <f>ROUNDUP($AW$51,0)</f>
        <v>0</v>
      </c>
      <c r="AL27" s="165"/>
      <c r="AM27" s="165"/>
      <c r="AN27" s="165"/>
      <c r="AO27" s="165"/>
      <c r="AQ27" s="29"/>
      <c r="BE27" s="165"/>
    </row>
    <row r="28" spans="2:57" s="6" customFormat="1" ht="15" customHeight="1" hidden="1">
      <c r="B28" s="27"/>
      <c r="F28" s="28" t="s">
        <v>45</v>
      </c>
      <c r="L28" s="173">
        <v>0.21</v>
      </c>
      <c r="M28" s="165"/>
      <c r="N28" s="165"/>
      <c r="O28" s="165"/>
      <c r="W28" s="174">
        <f>ROUNDUP($BB$51,0)</f>
        <v>0</v>
      </c>
      <c r="X28" s="165"/>
      <c r="Y28" s="165"/>
      <c r="Z28" s="165"/>
      <c r="AA28" s="165"/>
      <c r="AB28" s="165"/>
      <c r="AC28" s="165"/>
      <c r="AD28" s="165"/>
      <c r="AE28" s="165"/>
      <c r="AK28" s="174">
        <v>0</v>
      </c>
      <c r="AL28" s="165"/>
      <c r="AM28" s="165"/>
      <c r="AN28" s="165"/>
      <c r="AO28" s="165"/>
      <c r="AQ28" s="29"/>
      <c r="BE28" s="165"/>
    </row>
    <row r="29" spans="2:57" s="6" customFormat="1" ht="15" customHeight="1" hidden="1">
      <c r="B29" s="27"/>
      <c r="F29" s="28" t="s">
        <v>46</v>
      </c>
      <c r="L29" s="173">
        <v>0.15</v>
      </c>
      <c r="M29" s="165"/>
      <c r="N29" s="165"/>
      <c r="O29" s="165"/>
      <c r="W29" s="174">
        <f>ROUNDUP($BC$51,0)</f>
        <v>0</v>
      </c>
      <c r="X29" s="165"/>
      <c r="Y29" s="165"/>
      <c r="Z29" s="165"/>
      <c r="AA29" s="165"/>
      <c r="AB29" s="165"/>
      <c r="AC29" s="165"/>
      <c r="AD29" s="165"/>
      <c r="AE29" s="165"/>
      <c r="AK29" s="174">
        <v>0</v>
      </c>
      <c r="AL29" s="165"/>
      <c r="AM29" s="165"/>
      <c r="AN29" s="165"/>
      <c r="AO29" s="165"/>
      <c r="AQ29" s="29"/>
      <c r="BE29" s="165"/>
    </row>
    <row r="30" spans="2:57" s="6" customFormat="1" ht="15" customHeight="1" hidden="1">
      <c r="B30" s="27"/>
      <c r="F30" s="28" t="s">
        <v>47</v>
      </c>
      <c r="L30" s="173">
        <v>0</v>
      </c>
      <c r="M30" s="165"/>
      <c r="N30" s="165"/>
      <c r="O30" s="165"/>
      <c r="W30" s="174">
        <f>ROUNDUP($BD$51,0)</f>
        <v>0</v>
      </c>
      <c r="X30" s="165"/>
      <c r="Y30" s="165"/>
      <c r="Z30" s="165"/>
      <c r="AA30" s="165"/>
      <c r="AB30" s="165"/>
      <c r="AC30" s="165"/>
      <c r="AD30" s="165"/>
      <c r="AE30" s="165"/>
      <c r="AK30" s="174">
        <v>0</v>
      </c>
      <c r="AL30" s="165"/>
      <c r="AM30" s="165"/>
      <c r="AN30" s="165"/>
      <c r="AO30" s="165"/>
      <c r="AQ30" s="29"/>
      <c r="BE30" s="165"/>
    </row>
    <row r="31" spans="2:57" s="6" customFormat="1" ht="7.5" customHeight="1">
      <c r="B31" s="22"/>
      <c r="AQ31" s="25"/>
      <c r="BE31" s="164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175" t="s">
        <v>50</v>
      </c>
      <c r="Y32" s="176"/>
      <c r="Z32" s="176"/>
      <c r="AA32" s="176"/>
      <c r="AB32" s="176"/>
      <c r="AC32" s="32"/>
      <c r="AD32" s="32"/>
      <c r="AE32" s="32"/>
      <c r="AF32" s="32"/>
      <c r="AG32" s="32"/>
      <c r="AH32" s="32"/>
      <c r="AI32" s="32"/>
      <c r="AJ32" s="32"/>
      <c r="AK32" s="177">
        <f>ROUNDUP(SUM($AK$23:$AK$30),0)</f>
        <v>0</v>
      </c>
      <c r="AL32" s="176"/>
      <c r="AM32" s="176"/>
      <c r="AN32" s="176"/>
      <c r="AO32" s="178"/>
      <c r="AP32" s="30"/>
      <c r="AQ32" s="35"/>
      <c r="BE32" s="164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15</v>
      </c>
      <c r="L41" s="16" t="str">
        <f>$K$5</f>
        <v>Mysak41</v>
      </c>
      <c r="AR41" s="41"/>
    </row>
    <row r="42" spans="2:44" s="42" customFormat="1" ht="37.5" customHeight="1">
      <c r="B42" s="43"/>
      <c r="C42" s="42" t="s">
        <v>18</v>
      </c>
      <c r="L42" s="179" t="str">
        <f>$K$6</f>
        <v>Regenerace a oprava školní budovy VOŠ a SPŠ v Rychnově nad Kněžnou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Rychnov nad Kněžnou</v>
      </c>
      <c r="AI44" s="18" t="s">
        <v>24</v>
      </c>
      <c r="AM44" s="180" t="str">
        <f>IF($AN$8="","",$AN$8)</f>
        <v>19.04.2014</v>
      </c>
      <c r="AN44" s="164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VOŠ a SPŠ, U stadionu 1166, Rychnov nad Kněžnou</v>
      </c>
      <c r="AI46" s="18" t="s">
        <v>34</v>
      </c>
      <c r="AM46" s="166" t="str">
        <f>IF($E$17="","",$E$17)</f>
        <v>IRBOS s.r.o., Čestice 115, Kostelec nad Orlicí</v>
      </c>
      <c r="AN46" s="164"/>
      <c r="AO46" s="164"/>
      <c r="AP46" s="164"/>
      <c r="AR46" s="22"/>
      <c r="AS46" s="181" t="s">
        <v>52</v>
      </c>
      <c r="AT46" s="182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83"/>
      <c r="AT47" s="164"/>
      <c r="BD47" s="48"/>
    </row>
    <row r="48" spans="2:56" s="6" customFormat="1" ht="12" customHeight="1">
      <c r="B48" s="22"/>
      <c r="AR48" s="22"/>
      <c r="AS48" s="183"/>
      <c r="AT48" s="164"/>
      <c r="BD48" s="48"/>
    </row>
    <row r="49" spans="2:57" s="6" customFormat="1" ht="30" customHeight="1">
      <c r="B49" s="22"/>
      <c r="C49" s="184" t="s">
        <v>53</v>
      </c>
      <c r="D49" s="176"/>
      <c r="E49" s="176"/>
      <c r="F49" s="176"/>
      <c r="G49" s="176"/>
      <c r="H49" s="32"/>
      <c r="I49" s="185" t="s">
        <v>54</v>
      </c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86" t="s">
        <v>55</v>
      </c>
      <c r="AH49" s="176"/>
      <c r="AI49" s="176"/>
      <c r="AJ49" s="176"/>
      <c r="AK49" s="176"/>
      <c r="AL49" s="176"/>
      <c r="AM49" s="176"/>
      <c r="AN49" s="185" t="s">
        <v>56</v>
      </c>
      <c r="AO49" s="176"/>
      <c r="AP49" s="176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191">
        <f>ROUNDUP(SUM($AG$52:$AG$53),0)</f>
        <v>0</v>
      </c>
      <c r="AH51" s="192"/>
      <c r="AI51" s="192"/>
      <c r="AJ51" s="192"/>
      <c r="AK51" s="192"/>
      <c r="AL51" s="192"/>
      <c r="AM51" s="192"/>
      <c r="AN51" s="191">
        <f>ROUNDUP(SUM($AG$51,$AT$51),0)</f>
        <v>0</v>
      </c>
      <c r="AO51" s="192"/>
      <c r="AP51" s="192"/>
      <c r="AQ51" s="57"/>
      <c r="AR51" s="43"/>
      <c r="AS51" s="58">
        <f>ROUNDUP(SUM($AS$52:$AS$53),0)</f>
        <v>0</v>
      </c>
      <c r="AT51" s="59">
        <f>ROUNDUP(SUM($AV$51:$AW$51),0)</f>
        <v>0</v>
      </c>
      <c r="AU51" s="60">
        <f>ROUNDUP(SUM($AU$52:$AU$53),5)</f>
        <v>0</v>
      </c>
      <c r="AV51" s="59">
        <f>ROUNDUP($AZ$51*$L$26,0)</f>
        <v>0</v>
      </c>
      <c r="AW51" s="59">
        <f>ROUNDUP($BA$51*$L$27,0)</f>
        <v>0</v>
      </c>
      <c r="AX51" s="59">
        <f>ROUNDUP($BB$51*$L$26,0)</f>
        <v>0</v>
      </c>
      <c r="AY51" s="59">
        <f>ROUNDUP($BC$51*$L$27,0)</f>
        <v>0</v>
      </c>
      <c r="AZ51" s="59">
        <f>ROUNDUP(SUM($AZ$52:$AZ$53),0)</f>
        <v>0</v>
      </c>
      <c r="BA51" s="59">
        <f>ROUNDUP(SUM($BA$52:$BA$53),0)</f>
        <v>0</v>
      </c>
      <c r="BB51" s="59">
        <f>ROUNDUP(SUM($BB$52:$BB$53),0)</f>
        <v>0</v>
      </c>
      <c r="BC51" s="59">
        <f>ROUNDUP(SUM($BC$52:$BC$53),0)</f>
        <v>0</v>
      </c>
      <c r="BD51" s="61">
        <f>ROUNDUP(SUM($BD$52:$BD$53),0)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5</v>
      </c>
      <c r="BX51" s="42" t="s">
        <v>75</v>
      </c>
    </row>
    <row r="52" spans="1:91" s="63" customFormat="1" ht="28.5" customHeight="1">
      <c r="A52" s="197" t="s">
        <v>907</v>
      </c>
      <c r="B52" s="64"/>
      <c r="C52" s="65"/>
      <c r="D52" s="189" t="s">
        <v>9</v>
      </c>
      <c r="E52" s="190"/>
      <c r="F52" s="190"/>
      <c r="G52" s="190"/>
      <c r="H52" s="190"/>
      <c r="I52" s="65"/>
      <c r="J52" s="189" t="s">
        <v>19</v>
      </c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87">
        <f>'1 - Regenerace a oprava š...'!$J$27</f>
        <v>0</v>
      </c>
      <c r="AH52" s="188"/>
      <c r="AI52" s="188"/>
      <c r="AJ52" s="188"/>
      <c r="AK52" s="188"/>
      <c r="AL52" s="188"/>
      <c r="AM52" s="188"/>
      <c r="AN52" s="187">
        <f>ROUNDUP(SUM($AG$52,$AT$52),0)</f>
        <v>0</v>
      </c>
      <c r="AO52" s="188"/>
      <c r="AP52" s="188"/>
      <c r="AQ52" s="66" t="s">
        <v>76</v>
      </c>
      <c r="AR52" s="64"/>
      <c r="AS52" s="67">
        <v>0</v>
      </c>
      <c r="AT52" s="68">
        <f>ROUNDUP(SUM($AV$52:$AW$52),0)</f>
        <v>0</v>
      </c>
      <c r="AU52" s="69">
        <f>'1 - Regenerace a oprava š...'!$P$97</f>
        <v>0</v>
      </c>
      <c r="AV52" s="68">
        <f>'1 - Regenerace a oprava š...'!$J$30</f>
        <v>0</v>
      </c>
      <c r="AW52" s="68">
        <f>'1 - Regenerace a oprava š...'!$J$31</f>
        <v>0</v>
      </c>
      <c r="AX52" s="68">
        <f>'1 - Regenerace a oprava š...'!$J$32</f>
        <v>0</v>
      </c>
      <c r="AY52" s="68">
        <f>'1 - Regenerace a oprava š...'!$J$33</f>
        <v>0</v>
      </c>
      <c r="AZ52" s="68">
        <f>'1 - Regenerace a oprava š...'!$F$30</f>
        <v>0</v>
      </c>
      <c r="BA52" s="68">
        <f>'1 - Regenerace a oprava š...'!$F$31</f>
        <v>0</v>
      </c>
      <c r="BB52" s="68">
        <f>'1 - Regenerace a oprava š...'!$F$32</f>
        <v>0</v>
      </c>
      <c r="BC52" s="68">
        <f>'1 - Regenerace a oprava š...'!$F$33</f>
        <v>0</v>
      </c>
      <c r="BD52" s="70">
        <f>'1 - Regenerace a oprava š...'!$F$34</f>
        <v>0</v>
      </c>
      <c r="BT52" s="63" t="s">
        <v>9</v>
      </c>
      <c r="BV52" s="63" t="s">
        <v>74</v>
      </c>
      <c r="BW52" s="63" t="s">
        <v>77</v>
      </c>
      <c r="BX52" s="63" t="s">
        <v>5</v>
      </c>
      <c r="CM52" s="63" t="s">
        <v>78</v>
      </c>
    </row>
    <row r="53" spans="1:91" s="63" customFormat="1" ht="28.5" customHeight="1">
      <c r="A53" s="197" t="s">
        <v>907</v>
      </c>
      <c r="B53" s="64"/>
      <c r="C53" s="65"/>
      <c r="D53" s="189" t="s">
        <v>78</v>
      </c>
      <c r="E53" s="190"/>
      <c r="F53" s="190"/>
      <c r="G53" s="190"/>
      <c r="H53" s="190"/>
      <c r="I53" s="65"/>
      <c r="J53" s="189" t="s">
        <v>79</v>
      </c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87">
        <f>'2 - Vedlejší a ostatní ná...'!$J$27</f>
        <v>0</v>
      </c>
      <c r="AH53" s="188"/>
      <c r="AI53" s="188"/>
      <c r="AJ53" s="188"/>
      <c r="AK53" s="188"/>
      <c r="AL53" s="188"/>
      <c r="AM53" s="188"/>
      <c r="AN53" s="187">
        <f>ROUNDUP(SUM($AG$53,$AT$53),0)</f>
        <v>0</v>
      </c>
      <c r="AO53" s="188"/>
      <c r="AP53" s="188"/>
      <c r="AQ53" s="66" t="s">
        <v>76</v>
      </c>
      <c r="AR53" s="64"/>
      <c r="AS53" s="71">
        <v>0</v>
      </c>
      <c r="AT53" s="72">
        <f>ROUNDUP(SUM($AV$53:$AW$53),0)</f>
        <v>0</v>
      </c>
      <c r="AU53" s="73">
        <f>'2 - Vedlejší a ostatní ná...'!$P$86</f>
        <v>0</v>
      </c>
      <c r="AV53" s="72">
        <f>'2 - Vedlejší a ostatní ná...'!$J$30</f>
        <v>0</v>
      </c>
      <c r="AW53" s="72">
        <f>'2 - Vedlejší a ostatní ná...'!$J$31</f>
        <v>0</v>
      </c>
      <c r="AX53" s="72">
        <f>'2 - Vedlejší a ostatní ná...'!$J$32</f>
        <v>0</v>
      </c>
      <c r="AY53" s="72">
        <f>'2 - Vedlejší a ostatní ná...'!$J$33</f>
        <v>0</v>
      </c>
      <c r="AZ53" s="72">
        <f>'2 - Vedlejší a ostatní ná...'!$F$30</f>
        <v>0</v>
      </c>
      <c r="BA53" s="72">
        <f>'2 - Vedlejší a ostatní ná...'!$F$31</f>
        <v>0</v>
      </c>
      <c r="BB53" s="72">
        <f>'2 - Vedlejší a ostatní ná...'!$F$32</f>
        <v>0</v>
      </c>
      <c r="BC53" s="72">
        <f>'2 - Vedlejší a ostatní ná...'!$F$33</f>
        <v>0</v>
      </c>
      <c r="BD53" s="74">
        <f>'2 - Vedlejší a ostatní ná...'!$F$34</f>
        <v>0</v>
      </c>
      <c r="BT53" s="63" t="s">
        <v>9</v>
      </c>
      <c r="BV53" s="63" t="s">
        <v>74</v>
      </c>
      <c r="BW53" s="63" t="s">
        <v>80</v>
      </c>
      <c r="BX53" s="63" t="s">
        <v>5</v>
      </c>
      <c r="CM53" s="63" t="s">
        <v>78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Regenerace a oprava š...'!C2" tooltip="1 - Regenerace a oprava š..." display="/"/>
    <hyperlink ref="A53" location="'2 - Vedlejší a ostatní ná...'!C2" tooltip="2 - Vedlejší a ostatní n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9"/>
      <c r="C1" s="199"/>
      <c r="D1" s="198" t="s">
        <v>1</v>
      </c>
      <c r="E1" s="199"/>
      <c r="F1" s="200" t="s">
        <v>908</v>
      </c>
      <c r="G1" s="205" t="s">
        <v>909</v>
      </c>
      <c r="H1" s="205"/>
      <c r="I1" s="199"/>
      <c r="J1" s="200" t="s">
        <v>910</v>
      </c>
      <c r="K1" s="198" t="s">
        <v>81</v>
      </c>
      <c r="L1" s="200" t="s">
        <v>911</v>
      </c>
      <c r="M1" s="200"/>
      <c r="N1" s="200"/>
      <c r="O1" s="200"/>
      <c r="P1" s="200"/>
      <c r="Q1" s="200"/>
      <c r="R1" s="200"/>
      <c r="S1" s="200"/>
      <c r="T1" s="200"/>
      <c r="U1" s="196"/>
      <c r="V1" s="19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93" t="s">
        <v>6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2" t="s">
        <v>77</v>
      </c>
      <c r="AZ2" s="6" t="s">
        <v>82</v>
      </c>
      <c r="BA2" s="6" t="s">
        <v>83</v>
      </c>
      <c r="BB2" s="6" t="s">
        <v>84</v>
      </c>
      <c r="BC2" s="6" t="s">
        <v>85</v>
      </c>
      <c r="BD2" s="6" t="s">
        <v>78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  <c r="AZ3" s="6" t="s">
        <v>86</v>
      </c>
      <c r="BA3" s="6" t="s">
        <v>87</v>
      </c>
      <c r="BB3" s="6" t="s">
        <v>84</v>
      </c>
      <c r="BC3" s="6" t="s">
        <v>88</v>
      </c>
      <c r="BD3" s="6" t="s">
        <v>78</v>
      </c>
    </row>
    <row r="4" spans="2:56" s="2" customFormat="1" ht="37.5" customHeight="1">
      <c r="B4" s="10"/>
      <c r="D4" s="11" t="s">
        <v>89</v>
      </c>
      <c r="K4" s="12"/>
      <c r="M4" s="13" t="s">
        <v>12</v>
      </c>
      <c r="AT4" s="2" t="s">
        <v>4</v>
      </c>
      <c r="AZ4" s="6" t="s">
        <v>90</v>
      </c>
      <c r="BA4" s="6" t="s">
        <v>91</v>
      </c>
      <c r="BB4" s="6" t="s">
        <v>84</v>
      </c>
      <c r="BC4" s="6" t="s">
        <v>92</v>
      </c>
      <c r="BD4" s="6" t="s">
        <v>78</v>
      </c>
    </row>
    <row r="5" spans="2:56" s="2" customFormat="1" ht="7.5" customHeight="1">
      <c r="B5" s="10"/>
      <c r="K5" s="12"/>
      <c r="AZ5" s="6" t="s">
        <v>93</v>
      </c>
      <c r="BA5" s="6" t="s">
        <v>94</v>
      </c>
      <c r="BB5" s="6" t="s">
        <v>84</v>
      </c>
      <c r="BC5" s="6" t="s">
        <v>95</v>
      </c>
      <c r="BD5" s="6" t="s">
        <v>78</v>
      </c>
    </row>
    <row r="6" spans="2:56" s="2" customFormat="1" ht="15.75" customHeight="1">
      <c r="B6" s="10"/>
      <c r="D6" s="18" t="s">
        <v>18</v>
      </c>
      <c r="K6" s="12"/>
      <c r="AZ6" s="6" t="s">
        <v>96</v>
      </c>
      <c r="BA6" s="6" t="s">
        <v>97</v>
      </c>
      <c r="BB6" s="6" t="s">
        <v>84</v>
      </c>
      <c r="BC6" s="6" t="s">
        <v>98</v>
      </c>
      <c r="BD6" s="6" t="s">
        <v>78</v>
      </c>
    </row>
    <row r="7" spans="2:56" s="2" customFormat="1" ht="15.75" customHeight="1">
      <c r="B7" s="10"/>
      <c r="E7" s="194" t="str">
        <f>'Rekapitulace stavby'!$K$6</f>
        <v>Regenerace a oprava školní budovy VOŠ a SPŠ v Rychnově nad Kněžnou</v>
      </c>
      <c r="F7" s="163"/>
      <c r="G7" s="163"/>
      <c r="H7" s="163"/>
      <c r="K7" s="12"/>
      <c r="AZ7" s="6" t="s">
        <v>99</v>
      </c>
      <c r="BA7" s="6" t="s">
        <v>100</v>
      </c>
      <c r="BB7" s="6" t="s">
        <v>84</v>
      </c>
      <c r="BC7" s="6" t="s">
        <v>101</v>
      </c>
      <c r="BD7" s="6" t="s">
        <v>78</v>
      </c>
    </row>
    <row r="8" spans="2:56" s="6" customFormat="1" ht="15.75" customHeight="1">
      <c r="B8" s="22"/>
      <c r="D8" s="18" t="s">
        <v>102</v>
      </c>
      <c r="K8" s="25"/>
      <c r="AZ8" s="6" t="s">
        <v>103</v>
      </c>
      <c r="BA8" s="6" t="s">
        <v>104</v>
      </c>
      <c r="BB8" s="6" t="s">
        <v>84</v>
      </c>
      <c r="BC8" s="6" t="s">
        <v>105</v>
      </c>
      <c r="BD8" s="6" t="s">
        <v>78</v>
      </c>
    </row>
    <row r="9" spans="2:56" s="6" customFormat="1" ht="37.5" customHeight="1">
      <c r="B9" s="22"/>
      <c r="E9" s="179" t="s">
        <v>106</v>
      </c>
      <c r="F9" s="164"/>
      <c r="G9" s="164"/>
      <c r="H9" s="164"/>
      <c r="K9" s="25"/>
      <c r="AZ9" s="6" t="s">
        <v>107</v>
      </c>
      <c r="BA9" s="6" t="s">
        <v>108</v>
      </c>
      <c r="BB9" s="6" t="s">
        <v>84</v>
      </c>
      <c r="BC9" s="6" t="s">
        <v>109</v>
      </c>
      <c r="BD9" s="6" t="s">
        <v>78</v>
      </c>
    </row>
    <row r="10" spans="2:56" s="6" customFormat="1" ht="14.25" customHeight="1">
      <c r="B10" s="22"/>
      <c r="K10" s="25"/>
      <c r="AZ10" s="6" t="s">
        <v>110</v>
      </c>
      <c r="BA10" s="6" t="s">
        <v>111</v>
      </c>
      <c r="BB10" s="6" t="s">
        <v>84</v>
      </c>
      <c r="BC10" s="6" t="s">
        <v>112</v>
      </c>
      <c r="BD10" s="6" t="s">
        <v>78</v>
      </c>
    </row>
    <row r="11" spans="2:56" s="6" customFormat="1" ht="15" customHeight="1">
      <c r="B11" s="22"/>
      <c r="D11" s="18" t="s">
        <v>20</v>
      </c>
      <c r="F11" s="16"/>
      <c r="I11" s="18" t="s">
        <v>21</v>
      </c>
      <c r="J11" s="16"/>
      <c r="K11" s="25"/>
      <c r="AZ11" s="6" t="s">
        <v>113</v>
      </c>
      <c r="BA11" s="6" t="s">
        <v>114</v>
      </c>
      <c r="BB11" s="6" t="s">
        <v>84</v>
      </c>
      <c r="BC11" s="6" t="s">
        <v>115</v>
      </c>
      <c r="BD11" s="6" t="s">
        <v>78</v>
      </c>
    </row>
    <row r="12" spans="2:56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19.04.2014</v>
      </c>
      <c r="K12" s="25"/>
      <c r="AZ12" s="6" t="s">
        <v>116</v>
      </c>
      <c r="BA12" s="6" t="s">
        <v>117</v>
      </c>
      <c r="BB12" s="6" t="s">
        <v>84</v>
      </c>
      <c r="BC12" s="6" t="s">
        <v>118</v>
      </c>
      <c r="BD12" s="6" t="s">
        <v>78</v>
      </c>
    </row>
    <row r="13" spans="2:56" s="6" customFormat="1" ht="12" customHeight="1">
      <c r="B13" s="22"/>
      <c r="K13" s="25"/>
      <c r="AZ13" s="6" t="s">
        <v>119</v>
      </c>
      <c r="BA13" s="6" t="s">
        <v>120</v>
      </c>
      <c r="BB13" s="6" t="s">
        <v>84</v>
      </c>
      <c r="BC13" s="6" t="s">
        <v>121</v>
      </c>
      <c r="BD13" s="6" t="s">
        <v>78</v>
      </c>
    </row>
    <row r="14" spans="2:56" s="6" customFormat="1" ht="15" customHeight="1">
      <c r="B14" s="22"/>
      <c r="D14" s="18" t="s">
        <v>28</v>
      </c>
      <c r="I14" s="18" t="s">
        <v>29</v>
      </c>
      <c r="J14" s="16"/>
      <c r="K14" s="25"/>
      <c r="AZ14" s="6" t="s">
        <v>122</v>
      </c>
      <c r="BA14" s="6" t="s">
        <v>123</v>
      </c>
      <c r="BB14" s="6" t="s">
        <v>84</v>
      </c>
      <c r="BC14" s="6" t="s">
        <v>124</v>
      </c>
      <c r="BD14" s="6" t="s">
        <v>78</v>
      </c>
    </row>
    <row r="15" spans="2:56" s="6" customFormat="1" ht="18.75" customHeight="1">
      <c r="B15" s="22"/>
      <c r="E15" s="16" t="s">
        <v>30</v>
      </c>
      <c r="I15" s="18" t="s">
        <v>31</v>
      </c>
      <c r="J15" s="16"/>
      <c r="K15" s="25"/>
      <c r="AZ15" s="6" t="s">
        <v>125</v>
      </c>
      <c r="BA15" s="6" t="s">
        <v>126</v>
      </c>
      <c r="BB15" s="6" t="s">
        <v>84</v>
      </c>
      <c r="BC15" s="6" t="s">
        <v>127</v>
      </c>
      <c r="BD15" s="6" t="s">
        <v>78</v>
      </c>
    </row>
    <row r="16" spans="2:56" s="6" customFormat="1" ht="7.5" customHeight="1">
      <c r="B16" s="22"/>
      <c r="K16" s="25"/>
      <c r="AZ16" s="6" t="s">
        <v>128</v>
      </c>
      <c r="BA16" s="6" t="s">
        <v>129</v>
      </c>
      <c r="BB16" s="6" t="s">
        <v>84</v>
      </c>
      <c r="BC16" s="6" t="s">
        <v>130</v>
      </c>
      <c r="BD16" s="6" t="s">
        <v>78</v>
      </c>
    </row>
    <row r="17" spans="2:56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  <c r="AZ17" s="6" t="s">
        <v>131</v>
      </c>
      <c r="BA17" s="6" t="s">
        <v>132</v>
      </c>
      <c r="BB17" s="6" t="s">
        <v>84</v>
      </c>
      <c r="BC17" s="6" t="s">
        <v>133</v>
      </c>
      <c r="BD17" s="6" t="s">
        <v>78</v>
      </c>
    </row>
    <row r="18" spans="2:56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  <c r="AZ18" s="6" t="s">
        <v>134</v>
      </c>
      <c r="BA18" s="6" t="s">
        <v>135</v>
      </c>
      <c r="BB18" s="6" t="s">
        <v>84</v>
      </c>
      <c r="BC18" s="6" t="s">
        <v>136</v>
      </c>
      <c r="BD18" s="6" t="s">
        <v>78</v>
      </c>
    </row>
    <row r="19" spans="2:56" s="6" customFormat="1" ht="7.5" customHeight="1">
      <c r="B19" s="22"/>
      <c r="K19" s="25"/>
      <c r="AZ19" s="6" t="s">
        <v>137</v>
      </c>
      <c r="BA19" s="6" t="s">
        <v>138</v>
      </c>
      <c r="BB19" s="6" t="s">
        <v>84</v>
      </c>
      <c r="BC19" s="6" t="s">
        <v>139</v>
      </c>
      <c r="BD19" s="6" t="s">
        <v>78</v>
      </c>
    </row>
    <row r="20" spans="2:56" s="6" customFormat="1" ht="15" customHeight="1">
      <c r="B20" s="22"/>
      <c r="D20" s="18" t="s">
        <v>34</v>
      </c>
      <c r="I20" s="18" t="s">
        <v>29</v>
      </c>
      <c r="J20" s="16"/>
      <c r="K20" s="25"/>
      <c r="AZ20" s="6" t="s">
        <v>140</v>
      </c>
      <c r="BA20" s="6" t="s">
        <v>141</v>
      </c>
      <c r="BB20" s="6" t="s">
        <v>84</v>
      </c>
      <c r="BC20" s="6" t="s">
        <v>142</v>
      </c>
      <c r="BD20" s="6" t="s">
        <v>78</v>
      </c>
    </row>
    <row r="21" spans="2:56" s="6" customFormat="1" ht="18.75" customHeight="1">
      <c r="B21" s="22"/>
      <c r="E21" s="16" t="s">
        <v>35</v>
      </c>
      <c r="I21" s="18" t="s">
        <v>31</v>
      </c>
      <c r="J21" s="16"/>
      <c r="K21" s="25"/>
      <c r="AZ21" s="6" t="s">
        <v>143</v>
      </c>
      <c r="BA21" s="6" t="s">
        <v>144</v>
      </c>
      <c r="BB21" s="6" t="s">
        <v>84</v>
      </c>
      <c r="BC21" s="6" t="s">
        <v>145</v>
      </c>
      <c r="BD21" s="6" t="s">
        <v>78</v>
      </c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9"/>
      <c r="F24" s="195"/>
      <c r="G24" s="195"/>
      <c r="H24" s="195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ROUNDUP($J$97,0)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ROUNDUP(SUM($BE$97:$BE$508),0)</f>
        <v>0</v>
      </c>
      <c r="I30" s="81">
        <v>0.21</v>
      </c>
      <c r="J30" s="80">
        <f>ROUNDUP(SUM($BE$97:$BE$508)*$I$30,0)</f>
        <v>0</v>
      </c>
      <c r="K30" s="25"/>
    </row>
    <row r="31" spans="2:11" s="6" customFormat="1" ht="15" customHeight="1">
      <c r="B31" s="22"/>
      <c r="E31" s="28" t="s">
        <v>44</v>
      </c>
      <c r="F31" s="80">
        <f>ROUNDUP(SUM($BF$97:$BF$508),0)</f>
        <v>0</v>
      </c>
      <c r="I31" s="81">
        <v>0.15</v>
      </c>
      <c r="J31" s="80">
        <f>ROUNDUP(SUM($BF$97:$BF$508)*$I$31,0)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ROUNDUP(SUM($BG$97:$BG$508),0)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ROUNDUP(SUM($BH$97:$BH$508),0)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ROUNDUP(SUM($BI$97:$BI$508),0)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ROUNDUP(SUM($J$27:$J$34),0)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146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18</v>
      </c>
      <c r="K44" s="25"/>
    </row>
    <row r="45" spans="2:11" s="6" customFormat="1" ht="16.5" customHeight="1">
      <c r="B45" s="22"/>
      <c r="E45" s="194" t="str">
        <f>$E$7</f>
        <v>Regenerace a oprava školní budovy VOŠ a SPŠ v Rychnově nad Kněžnou</v>
      </c>
      <c r="F45" s="164"/>
      <c r="G45" s="164"/>
      <c r="H45" s="164"/>
      <c r="K45" s="25"/>
    </row>
    <row r="46" spans="2:11" s="6" customFormat="1" ht="15" customHeight="1">
      <c r="B46" s="22"/>
      <c r="C46" s="18" t="s">
        <v>102</v>
      </c>
      <c r="K46" s="25"/>
    </row>
    <row r="47" spans="2:11" s="6" customFormat="1" ht="19.5" customHeight="1">
      <c r="B47" s="22"/>
      <c r="E47" s="179" t="str">
        <f>$E$9</f>
        <v>1 - Regenerace a oprava školní budovy VOŠ a SPŠ v Rychnově nad Kněžnou</v>
      </c>
      <c r="F47" s="164"/>
      <c r="G47" s="164"/>
      <c r="H47" s="164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Rychnov nad Kněžnou</v>
      </c>
      <c r="I49" s="18" t="s">
        <v>24</v>
      </c>
      <c r="J49" s="45" t="str">
        <f>IF($J$12="","",$J$12)</f>
        <v>19.04.2014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VOŠ a SPŠ, U stadionu 1166, Rychnov nad Kněžnou</v>
      </c>
      <c r="I51" s="18" t="s">
        <v>34</v>
      </c>
      <c r="J51" s="16" t="str">
        <f>$E$21</f>
        <v>IRBOS s.r.o., Čestice 115, Kostelec nad Orlicí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147</v>
      </c>
      <c r="D54" s="30"/>
      <c r="E54" s="30"/>
      <c r="F54" s="30"/>
      <c r="G54" s="30"/>
      <c r="H54" s="30"/>
      <c r="I54" s="30"/>
      <c r="J54" s="86" t="s">
        <v>148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149</v>
      </c>
      <c r="J56" s="56">
        <f>ROUNDUP($J$97,0)</f>
        <v>0</v>
      </c>
      <c r="K56" s="25"/>
      <c r="AU56" s="6" t="s">
        <v>150</v>
      </c>
    </row>
    <row r="57" spans="2:11" s="62" customFormat="1" ht="25.5" customHeight="1">
      <c r="B57" s="87"/>
      <c r="D57" s="88" t="s">
        <v>151</v>
      </c>
      <c r="E57" s="88"/>
      <c r="F57" s="88"/>
      <c r="G57" s="88"/>
      <c r="H57" s="88"/>
      <c r="I57" s="88"/>
      <c r="J57" s="89">
        <f>ROUNDUP($J$98,0)</f>
        <v>0</v>
      </c>
      <c r="K57" s="90"/>
    </row>
    <row r="58" spans="2:11" s="91" customFormat="1" ht="21" customHeight="1">
      <c r="B58" s="92"/>
      <c r="D58" s="93" t="s">
        <v>152</v>
      </c>
      <c r="E58" s="93"/>
      <c r="F58" s="93"/>
      <c r="G58" s="93"/>
      <c r="H58" s="93"/>
      <c r="I58" s="93"/>
      <c r="J58" s="94">
        <f>ROUNDUP($J$99,0)</f>
        <v>0</v>
      </c>
      <c r="K58" s="95"/>
    </row>
    <row r="59" spans="2:11" s="91" customFormat="1" ht="21" customHeight="1">
      <c r="B59" s="92"/>
      <c r="D59" s="93" t="s">
        <v>153</v>
      </c>
      <c r="E59" s="93"/>
      <c r="F59" s="93"/>
      <c r="G59" s="93"/>
      <c r="H59" s="93"/>
      <c r="I59" s="93"/>
      <c r="J59" s="94">
        <f>ROUNDUP($J$108,0)</f>
        <v>0</v>
      </c>
      <c r="K59" s="95"/>
    </row>
    <row r="60" spans="2:11" s="91" customFormat="1" ht="21" customHeight="1">
      <c r="B60" s="92"/>
      <c r="D60" s="93" t="s">
        <v>154</v>
      </c>
      <c r="E60" s="93"/>
      <c r="F60" s="93"/>
      <c r="G60" s="93"/>
      <c r="H60" s="93"/>
      <c r="I60" s="93"/>
      <c r="J60" s="94">
        <f>ROUNDUP($J$123,0)</f>
        <v>0</v>
      </c>
      <c r="K60" s="95"/>
    </row>
    <row r="61" spans="2:11" s="91" customFormat="1" ht="21" customHeight="1">
      <c r="B61" s="92"/>
      <c r="D61" s="93" t="s">
        <v>155</v>
      </c>
      <c r="E61" s="93"/>
      <c r="F61" s="93"/>
      <c r="G61" s="93"/>
      <c r="H61" s="93"/>
      <c r="I61" s="93"/>
      <c r="J61" s="94">
        <f>ROUNDUP($J$128,0)</f>
        <v>0</v>
      </c>
      <c r="K61" s="95"/>
    </row>
    <row r="62" spans="2:11" s="91" customFormat="1" ht="21" customHeight="1">
      <c r="B62" s="92"/>
      <c r="D62" s="93" t="s">
        <v>156</v>
      </c>
      <c r="E62" s="93"/>
      <c r="F62" s="93"/>
      <c r="G62" s="93"/>
      <c r="H62" s="93"/>
      <c r="I62" s="93"/>
      <c r="J62" s="94">
        <f>ROUNDUP($J$258,0)</f>
        <v>0</v>
      </c>
      <c r="K62" s="95"/>
    </row>
    <row r="63" spans="2:11" s="91" customFormat="1" ht="21" customHeight="1">
      <c r="B63" s="92"/>
      <c r="D63" s="93" t="s">
        <v>157</v>
      </c>
      <c r="E63" s="93"/>
      <c r="F63" s="93"/>
      <c r="G63" s="93"/>
      <c r="H63" s="93"/>
      <c r="I63" s="93"/>
      <c r="J63" s="94">
        <f>ROUNDUP($J$278,0)</f>
        <v>0</v>
      </c>
      <c r="K63" s="95"/>
    </row>
    <row r="64" spans="2:11" s="91" customFormat="1" ht="21" customHeight="1">
      <c r="B64" s="92"/>
      <c r="D64" s="93" t="s">
        <v>158</v>
      </c>
      <c r="E64" s="93"/>
      <c r="F64" s="93"/>
      <c r="G64" s="93"/>
      <c r="H64" s="93"/>
      <c r="I64" s="93"/>
      <c r="J64" s="94">
        <f>ROUNDUP($J$293,0)</f>
        <v>0</v>
      </c>
      <c r="K64" s="95"/>
    </row>
    <row r="65" spans="2:11" s="62" customFormat="1" ht="25.5" customHeight="1">
      <c r="B65" s="87"/>
      <c r="D65" s="88" t="s">
        <v>159</v>
      </c>
      <c r="E65" s="88"/>
      <c r="F65" s="88"/>
      <c r="G65" s="88"/>
      <c r="H65" s="88"/>
      <c r="I65" s="88"/>
      <c r="J65" s="89">
        <f>ROUNDUP($J$303,0)</f>
        <v>0</v>
      </c>
      <c r="K65" s="90"/>
    </row>
    <row r="66" spans="2:11" s="91" customFormat="1" ht="21" customHeight="1">
      <c r="B66" s="92"/>
      <c r="D66" s="93" t="s">
        <v>160</v>
      </c>
      <c r="E66" s="93"/>
      <c r="F66" s="93"/>
      <c r="G66" s="93"/>
      <c r="H66" s="93"/>
      <c r="I66" s="93"/>
      <c r="J66" s="94">
        <f>ROUNDUP($J$304,0)</f>
        <v>0</v>
      </c>
      <c r="K66" s="95"/>
    </row>
    <row r="67" spans="2:11" s="91" customFormat="1" ht="21" customHeight="1">
      <c r="B67" s="92"/>
      <c r="D67" s="93" t="s">
        <v>161</v>
      </c>
      <c r="E67" s="93"/>
      <c r="F67" s="93"/>
      <c r="G67" s="93"/>
      <c r="H67" s="93"/>
      <c r="I67" s="93"/>
      <c r="J67" s="94">
        <f>ROUNDUP($J$312,0)</f>
        <v>0</v>
      </c>
      <c r="K67" s="95"/>
    </row>
    <row r="68" spans="2:11" s="91" customFormat="1" ht="21" customHeight="1">
      <c r="B68" s="92"/>
      <c r="D68" s="93" t="s">
        <v>162</v>
      </c>
      <c r="E68" s="93"/>
      <c r="F68" s="93"/>
      <c r="G68" s="93"/>
      <c r="H68" s="93"/>
      <c r="I68" s="93"/>
      <c r="J68" s="94">
        <f>ROUNDUP($J$354,0)</f>
        <v>0</v>
      </c>
      <c r="K68" s="95"/>
    </row>
    <row r="69" spans="2:11" s="91" customFormat="1" ht="21" customHeight="1">
      <c r="B69" s="92"/>
      <c r="D69" s="93" t="s">
        <v>163</v>
      </c>
      <c r="E69" s="93"/>
      <c r="F69" s="93"/>
      <c r="G69" s="93"/>
      <c r="H69" s="93"/>
      <c r="I69" s="93"/>
      <c r="J69" s="94">
        <f>ROUNDUP($J$376,0)</f>
        <v>0</v>
      </c>
      <c r="K69" s="95"/>
    </row>
    <row r="70" spans="2:11" s="91" customFormat="1" ht="21" customHeight="1">
      <c r="B70" s="92"/>
      <c r="D70" s="93" t="s">
        <v>164</v>
      </c>
      <c r="E70" s="93"/>
      <c r="F70" s="93"/>
      <c r="G70" s="93"/>
      <c r="H70" s="93"/>
      <c r="I70" s="93"/>
      <c r="J70" s="94">
        <f>ROUNDUP($J$381,0)</f>
        <v>0</v>
      </c>
      <c r="K70" s="95"/>
    </row>
    <row r="71" spans="2:11" s="91" customFormat="1" ht="21" customHeight="1">
      <c r="B71" s="92"/>
      <c r="D71" s="93" t="s">
        <v>165</v>
      </c>
      <c r="E71" s="93"/>
      <c r="F71" s="93"/>
      <c r="G71" s="93"/>
      <c r="H71" s="93"/>
      <c r="I71" s="93"/>
      <c r="J71" s="94">
        <f>ROUNDUP($J$386,0)</f>
        <v>0</v>
      </c>
      <c r="K71" s="95"/>
    </row>
    <row r="72" spans="2:11" s="91" customFormat="1" ht="21" customHeight="1">
      <c r="B72" s="92"/>
      <c r="D72" s="93" t="s">
        <v>166</v>
      </c>
      <c r="E72" s="93"/>
      <c r="F72" s="93"/>
      <c r="G72" s="93"/>
      <c r="H72" s="93"/>
      <c r="I72" s="93"/>
      <c r="J72" s="94">
        <f>ROUNDUP($J$393,0)</f>
        <v>0</v>
      </c>
      <c r="K72" s="95"/>
    </row>
    <row r="73" spans="2:11" s="91" customFormat="1" ht="21" customHeight="1">
      <c r="B73" s="92"/>
      <c r="D73" s="93" t="s">
        <v>167</v>
      </c>
      <c r="E73" s="93"/>
      <c r="F73" s="93"/>
      <c r="G73" s="93"/>
      <c r="H73" s="93"/>
      <c r="I73" s="93"/>
      <c r="J73" s="94">
        <f>ROUNDUP($J$405,0)</f>
        <v>0</v>
      </c>
      <c r="K73" s="95"/>
    </row>
    <row r="74" spans="2:11" s="91" customFormat="1" ht="21" customHeight="1">
      <c r="B74" s="92"/>
      <c r="D74" s="93" t="s">
        <v>168</v>
      </c>
      <c r="E74" s="93"/>
      <c r="F74" s="93"/>
      <c r="G74" s="93"/>
      <c r="H74" s="93"/>
      <c r="I74" s="93"/>
      <c r="J74" s="94">
        <f>ROUNDUP($J$424,0)</f>
        <v>0</v>
      </c>
      <c r="K74" s="95"/>
    </row>
    <row r="75" spans="2:11" s="91" customFormat="1" ht="21" customHeight="1">
      <c r="B75" s="92"/>
      <c r="D75" s="93" t="s">
        <v>169</v>
      </c>
      <c r="E75" s="93"/>
      <c r="F75" s="93"/>
      <c r="G75" s="93"/>
      <c r="H75" s="93"/>
      <c r="I75" s="93"/>
      <c r="J75" s="94">
        <f>ROUNDUP($J$469,0)</f>
        <v>0</v>
      </c>
      <c r="K75" s="95"/>
    </row>
    <row r="76" spans="2:11" s="91" customFormat="1" ht="21" customHeight="1">
      <c r="B76" s="92"/>
      <c r="D76" s="93" t="s">
        <v>170</v>
      </c>
      <c r="E76" s="93"/>
      <c r="F76" s="93"/>
      <c r="G76" s="93"/>
      <c r="H76" s="93"/>
      <c r="I76" s="93"/>
      <c r="J76" s="94">
        <f>ROUNDUP($J$483,0)</f>
        <v>0</v>
      </c>
      <c r="K76" s="95"/>
    </row>
    <row r="77" spans="2:11" s="91" customFormat="1" ht="21" customHeight="1">
      <c r="B77" s="92"/>
      <c r="D77" s="93" t="s">
        <v>171</v>
      </c>
      <c r="E77" s="93"/>
      <c r="F77" s="93"/>
      <c r="G77" s="93"/>
      <c r="H77" s="93"/>
      <c r="I77" s="93"/>
      <c r="J77" s="94">
        <f>ROUNDUP($J$499,0)</f>
        <v>0</v>
      </c>
      <c r="K77" s="95"/>
    </row>
    <row r="78" spans="2:11" s="6" customFormat="1" ht="22.5" customHeight="1">
      <c r="B78" s="22"/>
      <c r="K78" s="25"/>
    </row>
    <row r="79" spans="2:11" s="6" customFormat="1" ht="7.5" customHeight="1">
      <c r="B79" s="36"/>
      <c r="C79" s="37"/>
      <c r="D79" s="37"/>
      <c r="E79" s="37"/>
      <c r="F79" s="37"/>
      <c r="G79" s="37"/>
      <c r="H79" s="37"/>
      <c r="I79" s="37"/>
      <c r="J79" s="37"/>
      <c r="K79" s="38"/>
    </row>
    <row r="83" spans="2:12" s="6" customFormat="1" ht="7.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22"/>
    </row>
    <row r="84" spans="2:12" s="6" customFormat="1" ht="37.5" customHeight="1">
      <c r="B84" s="22"/>
      <c r="C84" s="11" t="s">
        <v>172</v>
      </c>
      <c r="L84" s="22"/>
    </row>
    <row r="85" spans="2:12" s="6" customFormat="1" ht="7.5" customHeight="1">
      <c r="B85" s="22"/>
      <c r="L85" s="22"/>
    </row>
    <row r="86" spans="2:12" s="6" customFormat="1" ht="15" customHeight="1">
      <c r="B86" s="22"/>
      <c r="C86" s="18" t="s">
        <v>18</v>
      </c>
      <c r="L86" s="22"/>
    </row>
    <row r="87" spans="2:12" s="6" customFormat="1" ht="16.5" customHeight="1">
      <c r="B87" s="22"/>
      <c r="E87" s="194" t="str">
        <f>$E$7</f>
        <v>Regenerace a oprava školní budovy VOŠ a SPŠ v Rychnově nad Kněžnou</v>
      </c>
      <c r="F87" s="164"/>
      <c r="G87" s="164"/>
      <c r="H87" s="164"/>
      <c r="L87" s="22"/>
    </row>
    <row r="88" spans="2:12" s="6" customFormat="1" ht="15" customHeight="1">
      <c r="B88" s="22"/>
      <c r="C88" s="18" t="s">
        <v>102</v>
      </c>
      <c r="L88" s="22"/>
    </row>
    <row r="89" spans="2:12" s="6" customFormat="1" ht="19.5" customHeight="1">
      <c r="B89" s="22"/>
      <c r="E89" s="179" t="str">
        <f>$E$9</f>
        <v>1 - Regenerace a oprava školní budovy VOŠ a SPŠ v Rychnově nad Kněžnou</v>
      </c>
      <c r="F89" s="164"/>
      <c r="G89" s="164"/>
      <c r="H89" s="164"/>
      <c r="L89" s="22"/>
    </row>
    <row r="90" spans="2:12" s="6" customFormat="1" ht="7.5" customHeight="1">
      <c r="B90" s="22"/>
      <c r="L90" s="22"/>
    </row>
    <row r="91" spans="2:12" s="6" customFormat="1" ht="18.75" customHeight="1">
      <c r="B91" s="22"/>
      <c r="C91" s="18" t="s">
        <v>22</v>
      </c>
      <c r="F91" s="16" t="str">
        <f>$F$12</f>
        <v>Rychnov nad Kněžnou</v>
      </c>
      <c r="I91" s="18" t="s">
        <v>24</v>
      </c>
      <c r="J91" s="45" t="str">
        <f>IF($J$12="","",$J$12)</f>
        <v>19.04.2014</v>
      </c>
      <c r="L91" s="22"/>
    </row>
    <row r="92" spans="2:12" s="6" customFormat="1" ht="7.5" customHeight="1">
      <c r="B92" s="22"/>
      <c r="L92" s="22"/>
    </row>
    <row r="93" spans="2:12" s="6" customFormat="1" ht="15.75" customHeight="1">
      <c r="B93" s="22"/>
      <c r="C93" s="18" t="s">
        <v>28</v>
      </c>
      <c r="F93" s="16" t="str">
        <f>$E$15</f>
        <v>VOŠ a SPŠ, U stadionu 1166, Rychnov nad Kněžnou</v>
      </c>
      <c r="I93" s="18" t="s">
        <v>34</v>
      </c>
      <c r="J93" s="16" t="str">
        <f>$E$21</f>
        <v>IRBOS s.r.o., Čestice 115, Kostelec nad Orlicí</v>
      </c>
      <c r="L93" s="22"/>
    </row>
    <row r="94" spans="2:12" s="6" customFormat="1" ht="15" customHeight="1">
      <c r="B94" s="22"/>
      <c r="C94" s="18" t="s">
        <v>32</v>
      </c>
      <c r="F94" s="16">
        <f>IF($E$18="","",$E$18)</f>
      </c>
      <c r="L94" s="22"/>
    </row>
    <row r="95" spans="2:12" s="6" customFormat="1" ht="11.25" customHeight="1">
      <c r="B95" s="22"/>
      <c r="L95" s="22"/>
    </row>
    <row r="96" spans="2:20" s="96" customFormat="1" ht="30" customHeight="1">
      <c r="B96" s="97"/>
      <c r="C96" s="98" t="s">
        <v>173</v>
      </c>
      <c r="D96" s="99" t="s">
        <v>57</v>
      </c>
      <c r="E96" s="99" t="s">
        <v>53</v>
      </c>
      <c r="F96" s="99" t="s">
        <v>174</v>
      </c>
      <c r="G96" s="99" t="s">
        <v>175</v>
      </c>
      <c r="H96" s="99" t="s">
        <v>176</v>
      </c>
      <c r="I96" s="99" t="s">
        <v>177</v>
      </c>
      <c r="J96" s="99" t="s">
        <v>178</v>
      </c>
      <c r="K96" s="100" t="s">
        <v>179</v>
      </c>
      <c r="L96" s="97"/>
      <c r="M96" s="50" t="s">
        <v>180</v>
      </c>
      <c r="N96" s="51" t="s">
        <v>42</v>
      </c>
      <c r="O96" s="51" t="s">
        <v>181</v>
      </c>
      <c r="P96" s="51" t="s">
        <v>182</v>
      </c>
      <c r="Q96" s="51" t="s">
        <v>183</v>
      </c>
      <c r="R96" s="51" t="s">
        <v>184</v>
      </c>
      <c r="S96" s="51" t="s">
        <v>185</v>
      </c>
      <c r="T96" s="52" t="s">
        <v>186</v>
      </c>
    </row>
    <row r="97" spans="2:63" s="6" customFormat="1" ht="30" customHeight="1">
      <c r="B97" s="22"/>
      <c r="C97" s="55" t="s">
        <v>149</v>
      </c>
      <c r="J97" s="101">
        <f>$BK$97</f>
        <v>0</v>
      </c>
      <c r="L97" s="22"/>
      <c r="M97" s="54"/>
      <c r="N97" s="46"/>
      <c r="O97" s="46"/>
      <c r="P97" s="102">
        <f>$P$98+$P$303</f>
        <v>0</v>
      </c>
      <c r="Q97" s="46"/>
      <c r="R97" s="102">
        <f>$R$98+$R$303</f>
        <v>43.821359978505</v>
      </c>
      <c r="S97" s="46"/>
      <c r="T97" s="103">
        <f>$T$98+$T$303</f>
        <v>20.0716778</v>
      </c>
      <c r="AT97" s="6" t="s">
        <v>71</v>
      </c>
      <c r="AU97" s="6" t="s">
        <v>150</v>
      </c>
      <c r="BK97" s="104">
        <f>$BK$98+$BK$303</f>
        <v>0</v>
      </c>
    </row>
    <row r="98" spans="2:63" s="105" customFormat="1" ht="37.5" customHeight="1">
      <c r="B98" s="106"/>
      <c r="D98" s="107" t="s">
        <v>71</v>
      </c>
      <c r="E98" s="108" t="s">
        <v>187</v>
      </c>
      <c r="F98" s="108" t="s">
        <v>188</v>
      </c>
      <c r="J98" s="109">
        <f>$BK$98</f>
        <v>0</v>
      </c>
      <c r="L98" s="106"/>
      <c r="M98" s="110"/>
      <c r="P98" s="111">
        <f>$P$99+$P$108+$P$123+$P$128+$P$258+$P$278+$P$293</f>
        <v>0</v>
      </c>
      <c r="R98" s="111">
        <f>$R$99+$R$108+$R$123+$R$128+$R$258+$R$278+$R$293</f>
        <v>29.59292871208</v>
      </c>
      <c r="T98" s="112">
        <f>$T$99+$T$108+$T$123+$T$128+$T$258+$T$278+$T$293</f>
        <v>13.39368</v>
      </c>
      <c r="AR98" s="107" t="s">
        <v>9</v>
      </c>
      <c r="AT98" s="107" t="s">
        <v>71</v>
      </c>
      <c r="AU98" s="107" t="s">
        <v>72</v>
      </c>
      <c r="AY98" s="107" t="s">
        <v>189</v>
      </c>
      <c r="BK98" s="113">
        <f>$BK$99+$BK$108+$BK$123+$BK$128+$BK$258+$BK$278+$BK$293</f>
        <v>0</v>
      </c>
    </row>
    <row r="99" spans="2:63" s="105" customFormat="1" ht="21" customHeight="1">
      <c r="B99" s="106"/>
      <c r="D99" s="107" t="s">
        <v>71</v>
      </c>
      <c r="E99" s="114" t="s">
        <v>9</v>
      </c>
      <c r="F99" s="114" t="s">
        <v>190</v>
      </c>
      <c r="J99" s="115">
        <f>$BK$99</f>
        <v>0</v>
      </c>
      <c r="L99" s="106"/>
      <c r="M99" s="110"/>
      <c r="P99" s="111">
        <f>SUM($P$100:$P$107)</f>
        <v>0</v>
      </c>
      <c r="R99" s="111">
        <f>SUM($R$100:$R$107)</f>
        <v>0</v>
      </c>
      <c r="T99" s="112">
        <f>SUM($T$100:$T$107)</f>
        <v>6.596850000000001</v>
      </c>
      <c r="AR99" s="107" t="s">
        <v>9</v>
      </c>
      <c r="AT99" s="107" t="s">
        <v>71</v>
      </c>
      <c r="AU99" s="107" t="s">
        <v>9</v>
      </c>
      <c r="AY99" s="107" t="s">
        <v>189</v>
      </c>
      <c r="BK99" s="113">
        <f>SUM($BK$100:$BK$107)</f>
        <v>0</v>
      </c>
    </row>
    <row r="100" spans="2:65" s="6" customFormat="1" ht="15.75" customHeight="1">
      <c r="B100" s="22"/>
      <c r="C100" s="116" t="s">
        <v>9</v>
      </c>
      <c r="D100" s="116" t="s">
        <v>191</v>
      </c>
      <c r="E100" s="117" t="s">
        <v>192</v>
      </c>
      <c r="F100" s="118" t="s">
        <v>193</v>
      </c>
      <c r="G100" s="119" t="s">
        <v>194</v>
      </c>
      <c r="H100" s="120">
        <v>25.87</v>
      </c>
      <c r="I100" s="121"/>
      <c r="J100" s="122">
        <f>ROUND($I$100*$H$100,0)</f>
        <v>0</v>
      </c>
      <c r="K100" s="118" t="s">
        <v>195</v>
      </c>
      <c r="L100" s="22"/>
      <c r="M100" s="123"/>
      <c r="N100" s="124" t="s">
        <v>43</v>
      </c>
      <c r="Q100" s="125">
        <v>0</v>
      </c>
      <c r="R100" s="125">
        <f>$Q$100*$H$100</f>
        <v>0</v>
      </c>
      <c r="S100" s="125">
        <v>0.255</v>
      </c>
      <c r="T100" s="126">
        <f>$S$100*$H$100</f>
        <v>6.596850000000001</v>
      </c>
      <c r="AR100" s="75" t="s">
        <v>196</v>
      </c>
      <c r="AT100" s="75" t="s">
        <v>191</v>
      </c>
      <c r="AU100" s="75" t="s">
        <v>78</v>
      </c>
      <c r="AY100" s="6" t="s">
        <v>189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9</v>
      </c>
      <c r="BK100" s="127">
        <f>ROUND($I$100*$H$100,0)</f>
        <v>0</v>
      </c>
      <c r="BL100" s="75" t="s">
        <v>196</v>
      </c>
      <c r="BM100" s="75" t="s">
        <v>197</v>
      </c>
    </row>
    <row r="101" spans="2:51" s="6" customFormat="1" ht="15.75" customHeight="1">
      <c r="B101" s="128"/>
      <c r="D101" s="129" t="s">
        <v>198</v>
      </c>
      <c r="E101" s="130"/>
      <c r="F101" s="130" t="s">
        <v>199</v>
      </c>
      <c r="H101" s="131">
        <v>25.87</v>
      </c>
      <c r="L101" s="128"/>
      <c r="M101" s="132"/>
      <c r="T101" s="133"/>
      <c r="AT101" s="134" t="s">
        <v>198</v>
      </c>
      <c r="AU101" s="134" t="s">
        <v>78</v>
      </c>
      <c r="AV101" s="134" t="s">
        <v>78</v>
      </c>
      <c r="AW101" s="134" t="s">
        <v>150</v>
      </c>
      <c r="AX101" s="134" t="s">
        <v>72</v>
      </c>
      <c r="AY101" s="134" t="s">
        <v>189</v>
      </c>
    </row>
    <row r="102" spans="2:51" s="6" customFormat="1" ht="15.75" customHeight="1">
      <c r="B102" s="135"/>
      <c r="D102" s="136" t="s">
        <v>198</v>
      </c>
      <c r="E102" s="137" t="s">
        <v>140</v>
      </c>
      <c r="F102" s="138" t="s">
        <v>200</v>
      </c>
      <c r="H102" s="139">
        <v>25.87</v>
      </c>
      <c r="L102" s="135"/>
      <c r="M102" s="140"/>
      <c r="T102" s="141"/>
      <c r="AT102" s="137" t="s">
        <v>198</v>
      </c>
      <c r="AU102" s="137" t="s">
        <v>78</v>
      </c>
      <c r="AV102" s="137" t="s">
        <v>201</v>
      </c>
      <c r="AW102" s="137" t="s">
        <v>150</v>
      </c>
      <c r="AX102" s="137" t="s">
        <v>9</v>
      </c>
      <c r="AY102" s="137" t="s">
        <v>189</v>
      </c>
    </row>
    <row r="103" spans="2:65" s="6" customFormat="1" ht="15.75" customHeight="1">
      <c r="B103" s="22"/>
      <c r="C103" s="116" t="s">
        <v>78</v>
      </c>
      <c r="D103" s="116" t="s">
        <v>191</v>
      </c>
      <c r="E103" s="117" t="s">
        <v>202</v>
      </c>
      <c r="F103" s="118" t="s">
        <v>203</v>
      </c>
      <c r="G103" s="119" t="s">
        <v>204</v>
      </c>
      <c r="H103" s="120">
        <v>27.552</v>
      </c>
      <c r="I103" s="121"/>
      <c r="J103" s="122">
        <f>ROUND($I$103*$H$103,0)</f>
        <v>0</v>
      </c>
      <c r="K103" s="118" t="s">
        <v>195</v>
      </c>
      <c r="L103" s="22"/>
      <c r="M103" s="123"/>
      <c r="N103" s="124" t="s">
        <v>43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196</v>
      </c>
      <c r="AT103" s="75" t="s">
        <v>191</v>
      </c>
      <c r="AU103" s="75" t="s">
        <v>78</v>
      </c>
      <c r="AY103" s="6" t="s">
        <v>189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9</v>
      </c>
      <c r="BK103" s="127">
        <f>ROUND($I$103*$H$103,0)</f>
        <v>0</v>
      </c>
      <c r="BL103" s="75" t="s">
        <v>196</v>
      </c>
      <c r="BM103" s="75" t="s">
        <v>205</v>
      </c>
    </row>
    <row r="104" spans="2:51" s="6" customFormat="1" ht="15.75" customHeight="1">
      <c r="B104" s="128"/>
      <c r="D104" s="129" t="s">
        <v>198</v>
      </c>
      <c r="E104" s="130"/>
      <c r="F104" s="130" t="s">
        <v>206</v>
      </c>
      <c r="H104" s="131">
        <v>27.552</v>
      </c>
      <c r="L104" s="128"/>
      <c r="M104" s="132"/>
      <c r="T104" s="133"/>
      <c r="AT104" s="134" t="s">
        <v>198</v>
      </c>
      <c r="AU104" s="134" t="s">
        <v>78</v>
      </c>
      <c r="AV104" s="134" t="s">
        <v>78</v>
      </c>
      <c r="AW104" s="134" t="s">
        <v>150</v>
      </c>
      <c r="AX104" s="134" t="s">
        <v>72</v>
      </c>
      <c r="AY104" s="134" t="s">
        <v>189</v>
      </c>
    </row>
    <row r="105" spans="2:51" s="6" customFormat="1" ht="15.75" customHeight="1">
      <c r="B105" s="135"/>
      <c r="D105" s="136" t="s">
        <v>198</v>
      </c>
      <c r="E105" s="137" t="s">
        <v>134</v>
      </c>
      <c r="F105" s="138" t="s">
        <v>200</v>
      </c>
      <c r="H105" s="139">
        <v>27.552</v>
      </c>
      <c r="L105" s="135"/>
      <c r="M105" s="140"/>
      <c r="T105" s="141"/>
      <c r="AT105" s="137" t="s">
        <v>198</v>
      </c>
      <c r="AU105" s="137" t="s">
        <v>78</v>
      </c>
      <c r="AV105" s="137" t="s">
        <v>201</v>
      </c>
      <c r="AW105" s="137" t="s">
        <v>150</v>
      </c>
      <c r="AX105" s="137" t="s">
        <v>9</v>
      </c>
      <c r="AY105" s="137" t="s">
        <v>189</v>
      </c>
    </row>
    <row r="106" spans="2:65" s="6" customFormat="1" ht="15.75" customHeight="1">
      <c r="B106" s="22"/>
      <c r="C106" s="116" t="s">
        <v>201</v>
      </c>
      <c r="D106" s="116" t="s">
        <v>191</v>
      </c>
      <c r="E106" s="117" t="s">
        <v>207</v>
      </c>
      <c r="F106" s="118" t="s">
        <v>208</v>
      </c>
      <c r="G106" s="119" t="s">
        <v>204</v>
      </c>
      <c r="H106" s="120">
        <v>27.552</v>
      </c>
      <c r="I106" s="121"/>
      <c r="J106" s="122">
        <f>ROUND($I$106*$H$106,0)</f>
        <v>0</v>
      </c>
      <c r="K106" s="118" t="s">
        <v>195</v>
      </c>
      <c r="L106" s="22"/>
      <c r="M106" s="123"/>
      <c r="N106" s="124" t="s">
        <v>43</v>
      </c>
      <c r="Q106" s="125">
        <v>0</v>
      </c>
      <c r="R106" s="125">
        <f>$Q$106*$H$106</f>
        <v>0</v>
      </c>
      <c r="S106" s="125">
        <v>0</v>
      </c>
      <c r="T106" s="126">
        <f>$S$106*$H$106</f>
        <v>0</v>
      </c>
      <c r="AR106" s="75" t="s">
        <v>196</v>
      </c>
      <c r="AT106" s="75" t="s">
        <v>191</v>
      </c>
      <c r="AU106" s="75" t="s">
        <v>78</v>
      </c>
      <c r="AY106" s="6" t="s">
        <v>189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75" t="s">
        <v>9</v>
      </c>
      <c r="BK106" s="127">
        <f>ROUND($I$106*$H$106,0)</f>
        <v>0</v>
      </c>
      <c r="BL106" s="75" t="s">
        <v>196</v>
      </c>
      <c r="BM106" s="75" t="s">
        <v>209</v>
      </c>
    </row>
    <row r="107" spans="2:51" s="6" customFormat="1" ht="15.75" customHeight="1">
      <c r="B107" s="128"/>
      <c r="D107" s="129" t="s">
        <v>198</v>
      </c>
      <c r="E107" s="130"/>
      <c r="F107" s="130" t="s">
        <v>134</v>
      </c>
      <c r="H107" s="131">
        <v>27.552</v>
      </c>
      <c r="L107" s="128"/>
      <c r="M107" s="132"/>
      <c r="T107" s="133"/>
      <c r="AT107" s="134" t="s">
        <v>198</v>
      </c>
      <c r="AU107" s="134" t="s">
        <v>78</v>
      </c>
      <c r="AV107" s="134" t="s">
        <v>78</v>
      </c>
      <c r="AW107" s="134" t="s">
        <v>150</v>
      </c>
      <c r="AX107" s="134" t="s">
        <v>9</v>
      </c>
      <c r="AY107" s="134" t="s">
        <v>189</v>
      </c>
    </row>
    <row r="108" spans="2:63" s="105" customFormat="1" ht="30.75" customHeight="1">
      <c r="B108" s="106"/>
      <c r="D108" s="107" t="s">
        <v>71</v>
      </c>
      <c r="E108" s="114" t="s">
        <v>201</v>
      </c>
      <c r="F108" s="114" t="s">
        <v>210</v>
      </c>
      <c r="J108" s="115">
        <f>$BK$108</f>
        <v>0</v>
      </c>
      <c r="L108" s="106"/>
      <c r="M108" s="110"/>
      <c r="P108" s="111">
        <f>SUM($P$109:$P$122)</f>
        <v>0</v>
      </c>
      <c r="R108" s="111">
        <f>SUM($R$109:$R$122)</f>
        <v>14.576675899599998</v>
      </c>
      <c r="T108" s="112">
        <f>SUM($T$109:$T$122)</f>
        <v>0</v>
      </c>
      <c r="AR108" s="107" t="s">
        <v>9</v>
      </c>
      <c r="AT108" s="107" t="s">
        <v>71</v>
      </c>
      <c r="AU108" s="107" t="s">
        <v>9</v>
      </c>
      <c r="AY108" s="107" t="s">
        <v>189</v>
      </c>
      <c r="BK108" s="113">
        <f>SUM($BK$109:$BK$122)</f>
        <v>0</v>
      </c>
    </row>
    <row r="109" spans="2:65" s="6" customFormat="1" ht="15.75" customHeight="1">
      <c r="B109" s="22"/>
      <c r="C109" s="116" t="s">
        <v>196</v>
      </c>
      <c r="D109" s="116" t="s">
        <v>191</v>
      </c>
      <c r="E109" s="117" t="s">
        <v>211</v>
      </c>
      <c r="F109" s="118" t="s">
        <v>212</v>
      </c>
      <c r="G109" s="119" t="s">
        <v>213</v>
      </c>
      <c r="H109" s="120">
        <v>0.473</v>
      </c>
      <c r="I109" s="121"/>
      <c r="J109" s="122">
        <f>ROUND($I$109*$H$109,0)</f>
        <v>0</v>
      </c>
      <c r="K109" s="118" t="s">
        <v>195</v>
      </c>
      <c r="L109" s="22"/>
      <c r="M109" s="123"/>
      <c r="N109" s="124" t="s">
        <v>43</v>
      </c>
      <c r="Q109" s="125">
        <v>0.017094</v>
      </c>
      <c r="R109" s="125">
        <f>$Q$109*$H$109</f>
        <v>0.008085462</v>
      </c>
      <c r="S109" s="125">
        <v>0</v>
      </c>
      <c r="T109" s="126">
        <f>$S$109*$H$109</f>
        <v>0</v>
      </c>
      <c r="AR109" s="75" t="s">
        <v>196</v>
      </c>
      <c r="AT109" s="75" t="s">
        <v>191</v>
      </c>
      <c r="AU109" s="75" t="s">
        <v>78</v>
      </c>
      <c r="AY109" s="6" t="s">
        <v>189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9</v>
      </c>
      <c r="BK109" s="127">
        <f>ROUND($I$109*$H$109,0)</f>
        <v>0</v>
      </c>
      <c r="BL109" s="75" t="s">
        <v>196</v>
      </c>
      <c r="BM109" s="75" t="s">
        <v>214</v>
      </c>
    </row>
    <row r="110" spans="2:51" s="6" customFormat="1" ht="15.75" customHeight="1">
      <c r="B110" s="128"/>
      <c r="D110" s="129" t="s">
        <v>198</v>
      </c>
      <c r="E110" s="130"/>
      <c r="F110" s="130" t="s">
        <v>215</v>
      </c>
      <c r="H110" s="131">
        <v>0.473</v>
      </c>
      <c r="L110" s="128"/>
      <c r="M110" s="132"/>
      <c r="T110" s="133"/>
      <c r="AT110" s="134" t="s">
        <v>198</v>
      </c>
      <c r="AU110" s="134" t="s">
        <v>78</v>
      </c>
      <c r="AV110" s="134" t="s">
        <v>78</v>
      </c>
      <c r="AW110" s="134" t="s">
        <v>150</v>
      </c>
      <c r="AX110" s="134" t="s">
        <v>9</v>
      </c>
      <c r="AY110" s="134" t="s">
        <v>189</v>
      </c>
    </row>
    <row r="111" spans="2:65" s="6" customFormat="1" ht="15.75" customHeight="1">
      <c r="B111" s="22"/>
      <c r="C111" s="142" t="s">
        <v>216</v>
      </c>
      <c r="D111" s="142" t="s">
        <v>217</v>
      </c>
      <c r="E111" s="143" t="s">
        <v>218</v>
      </c>
      <c r="F111" s="144" t="s">
        <v>219</v>
      </c>
      <c r="G111" s="145" t="s">
        <v>213</v>
      </c>
      <c r="H111" s="146">
        <v>0.511</v>
      </c>
      <c r="I111" s="147"/>
      <c r="J111" s="148">
        <f>ROUND($I$111*$H$111,0)</f>
        <v>0</v>
      </c>
      <c r="K111" s="144" t="s">
        <v>195</v>
      </c>
      <c r="L111" s="149"/>
      <c r="M111" s="150"/>
      <c r="N111" s="151" t="s">
        <v>43</v>
      </c>
      <c r="Q111" s="125">
        <v>1</v>
      </c>
      <c r="R111" s="125">
        <f>$Q$111*$H$111</f>
        <v>0.511</v>
      </c>
      <c r="S111" s="125">
        <v>0</v>
      </c>
      <c r="T111" s="126">
        <f>$S$111*$H$111</f>
        <v>0</v>
      </c>
      <c r="AR111" s="75" t="s">
        <v>220</v>
      </c>
      <c r="AT111" s="75" t="s">
        <v>217</v>
      </c>
      <c r="AU111" s="75" t="s">
        <v>78</v>
      </c>
      <c r="AY111" s="6" t="s">
        <v>189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9</v>
      </c>
      <c r="BK111" s="127">
        <f>ROUND($I$111*$H$111,0)</f>
        <v>0</v>
      </c>
      <c r="BL111" s="75" t="s">
        <v>196</v>
      </c>
      <c r="BM111" s="75" t="s">
        <v>221</v>
      </c>
    </row>
    <row r="112" spans="2:51" s="6" customFormat="1" ht="15.75" customHeight="1">
      <c r="B112" s="128"/>
      <c r="D112" s="129" t="s">
        <v>198</v>
      </c>
      <c r="E112" s="130"/>
      <c r="F112" s="130" t="s">
        <v>222</v>
      </c>
      <c r="H112" s="131">
        <v>0.511</v>
      </c>
      <c r="L112" s="128"/>
      <c r="M112" s="132"/>
      <c r="T112" s="133"/>
      <c r="AT112" s="134" t="s">
        <v>198</v>
      </c>
      <c r="AU112" s="134" t="s">
        <v>78</v>
      </c>
      <c r="AV112" s="134" t="s">
        <v>78</v>
      </c>
      <c r="AW112" s="134" t="s">
        <v>150</v>
      </c>
      <c r="AX112" s="134" t="s">
        <v>9</v>
      </c>
      <c r="AY112" s="134" t="s">
        <v>189</v>
      </c>
    </row>
    <row r="113" spans="2:65" s="6" customFormat="1" ht="15.75" customHeight="1">
      <c r="B113" s="22"/>
      <c r="C113" s="116" t="s">
        <v>223</v>
      </c>
      <c r="D113" s="116" t="s">
        <v>191</v>
      </c>
      <c r="E113" s="117" t="s">
        <v>224</v>
      </c>
      <c r="F113" s="118" t="s">
        <v>225</v>
      </c>
      <c r="G113" s="119" t="s">
        <v>194</v>
      </c>
      <c r="H113" s="120">
        <v>93.663</v>
      </c>
      <c r="I113" s="121"/>
      <c r="J113" s="122">
        <f>ROUND($I$113*$H$113,0)</f>
        <v>0</v>
      </c>
      <c r="K113" s="118" t="s">
        <v>195</v>
      </c>
      <c r="L113" s="22"/>
      <c r="M113" s="123"/>
      <c r="N113" s="124" t="s">
        <v>43</v>
      </c>
      <c r="Q113" s="125">
        <v>0.14994</v>
      </c>
      <c r="R113" s="125">
        <f>$Q$113*$H$113</f>
        <v>14.043830219999998</v>
      </c>
      <c r="S113" s="125">
        <v>0</v>
      </c>
      <c r="T113" s="126">
        <f>$S$113*$H$113</f>
        <v>0</v>
      </c>
      <c r="AR113" s="75" t="s">
        <v>196</v>
      </c>
      <c r="AT113" s="75" t="s">
        <v>191</v>
      </c>
      <c r="AU113" s="75" t="s">
        <v>78</v>
      </c>
      <c r="AY113" s="6" t="s">
        <v>189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9</v>
      </c>
      <c r="BK113" s="127">
        <f>ROUND($I$113*$H$113,0)</f>
        <v>0</v>
      </c>
      <c r="BL113" s="75" t="s">
        <v>196</v>
      </c>
      <c r="BM113" s="75" t="s">
        <v>226</v>
      </c>
    </row>
    <row r="114" spans="2:51" s="6" customFormat="1" ht="15.75" customHeight="1">
      <c r="B114" s="128"/>
      <c r="D114" s="129" t="s">
        <v>198</v>
      </c>
      <c r="E114" s="130"/>
      <c r="F114" s="130" t="s">
        <v>227</v>
      </c>
      <c r="H114" s="131">
        <v>39.312</v>
      </c>
      <c r="L114" s="128"/>
      <c r="M114" s="132"/>
      <c r="T114" s="133"/>
      <c r="AT114" s="134" t="s">
        <v>198</v>
      </c>
      <c r="AU114" s="134" t="s">
        <v>78</v>
      </c>
      <c r="AV114" s="134" t="s">
        <v>78</v>
      </c>
      <c r="AW114" s="134" t="s">
        <v>150</v>
      </c>
      <c r="AX114" s="134" t="s">
        <v>72</v>
      </c>
      <c r="AY114" s="134" t="s">
        <v>189</v>
      </c>
    </row>
    <row r="115" spans="2:51" s="6" customFormat="1" ht="15.75" customHeight="1">
      <c r="B115" s="128"/>
      <c r="D115" s="136" t="s">
        <v>198</v>
      </c>
      <c r="E115" s="134"/>
      <c r="F115" s="130" t="s">
        <v>228</v>
      </c>
      <c r="H115" s="131">
        <v>39.312</v>
      </c>
      <c r="L115" s="128"/>
      <c r="M115" s="132"/>
      <c r="T115" s="133"/>
      <c r="AT115" s="134" t="s">
        <v>198</v>
      </c>
      <c r="AU115" s="134" t="s">
        <v>78</v>
      </c>
      <c r="AV115" s="134" t="s">
        <v>78</v>
      </c>
      <c r="AW115" s="134" t="s">
        <v>150</v>
      </c>
      <c r="AX115" s="134" t="s">
        <v>72</v>
      </c>
      <c r="AY115" s="134" t="s">
        <v>189</v>
      </c>
    </row>
    <row r="116" spans="2:51" s="6" customFormat="1" ht="15.75" customHeight="1">
      <c r="B116" s="128"/>
      <c r="D116" s="136" t="s">
        <v>198</v>
      </c>
      <c r="E116" s="134"/>
      <c r="F116" s="130" t="s">
        <v>229</v>
      </c>
      <c r="H116" s="131">
        <v>15.039</v>
      </c>
      <c r="L116" s="128"/>
      <c r="M116" s="132"/>
      <c r="T116" s="133"/>
      <c r="AT116" s="134" t="s">
        <v>198</v>
      </c>
      <c r="AU116" s="134" t="s">
        <v>78</v>
      </c>
      <c r="AV116" s="134" t="s">
        <v>78</v>
      </c>
      <c r="AW116" s="134" t="s">
        <v>150</v>
      </c>
      <c r="AX116" s="134" t="s">
        <v>72</v>
      </c>
      <c r="AY116" s="134" t="s">
        <v>189</v>
      </c>
    </row>
    <row r="117" spans="2:51" s="6" customFormat="1" ht="15.75" customHeight="1">
      <c r="B117" s="135"/>
      <c r="D117" s="136" t="s">
        <v>198</v>
      </c>
      <c r="E117" s="137" t="s">
        <v>113</v>
      </c>
      <c r="F117" s="138" t="s">
        <v>200</v>
      </c>
      <c r="H117" s="139">
        <v>93.663</v>
      </c>
      <c r="L117" s="135"/>
      <c r="M117" s="140"/>
      <c r="T117" s="141"/>
      <c r="AT117" s="137" t="s">
        <v>198</v>
      </c>
      <c r="AU117" s="137" t="s">
        <v>78</v>
      </c>
      <c r="AV117" s="137" t="s">
        <v>201</v>
      </c>
      <c r="AW117" s="137" t="s">
        <v>150</v>
      </c>
      <c r="AX117" s="137" t="s">
        <v>9</v>
      </c>
      <c r="AY117" s="137" t="s">
        <v>189</v>
      </c>
    </row>
    <row r="118" spans="2:65" s="6" customFormat="1" ht="15.75" customHeight="1">
      <c r="B118" s="22"/>
      <c r="C118" s="116" t="s">
        <v>230</v>
      </c>
      <c r="D118" s="116" t="s">
        <v>191</v>
      </c>
      <c r="E118" s="117" t="s">
        <v>231</v>
      </c>
      <c r="F118" s="118" t="s">
        <v>232</v>
      </c>
      <c r="G118" s="119" t="s">
        <v>233</v>
      </c>
      <c r="H118" s="120">
        <v>70.32</v>
      </c>
      <c r="I118" s="121"/>
      <c r="J118" s="122">
        <f>ROUND($I$118*$H$118,0)</f>
        <v>0</v>
      </c>
      <c r="K118" s="118" t="s">
        <v>195</v>
      </c>
      <c r="L118" s="22"/>
      <c r="M118" s="123"/>
      <c r="N118" s="124" t="s">
        <v>43</v>
      </c>
      <c r="Q118" s="125">
        <v>0.00019568</v>
      </c>
      <c r="R118" s="125">
        <f>$Q$118*$H$118</f>
        <v>0.0137602176</v>
      </c>
      <c r="S118" s="125">
        <v>0</v>
      </c>
      <c r="T118" s="126">
        <f>$S$118*$H$118</f>
        <v>0</v>
      </c>
      <c r="AR118" s="75" t="s">
        <v>196</v>
      </c>
      <c r="AT118" s="75" t="s">
        <v>191</v>
      </c>
      <c r="AU118" s="75" t="s">
        <v>78</v>
      </c>
      <c r="AY118" s="6" t="s">
        <v>189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9</v>
      </c>
      <c r="BK118" s="127">
        <f>ROUND($I$118*$H$118,0)</f>
        <v>0</v>
      </c>
      <c r="BL118" s="75" t="s">
        <v>196</v>
      </c>
      <c r="BM118" s="75" t="s">
        <v>234</v>
      </c>
    </row>
    <row r="119" spans="2:51" s="6" customFormat="1" ht="15.75" customHeight="1">
      <c r="B119" s="128"/>
      <c r="D119" s="129" t="s">
        <v>198</v>
      </c>
      <c r="E119" s="130"/>
      <c r="F119" s="130" t="s">
        <v>235</v>
      </c>
      <c r="H119" s="131">
        <v>32.76</v>
      </c>
      <c r="L119" s="128"/>
      <c r="M119" s="132"/>
      <c r="T119" s="133"/>
      <c r="AT119" s="134" t="s">
        <v>198</v>
      </c>
      <c r="AU119" s="134" t="s">
        <v>78</v>
      </c>
      <c r="AV119" s="134" t="s">
        <v>78</v>
      </c>
      <c r="AW119" s="134" t="s">
        <v>150</v>
      </c>
      <c r="AX119" s="134" t="s">
        <v>72</v>
      </c>
      <c r="AY119" s="134" t="s">
        <v>189</v>
      </c>
    </row>
    <row r="120" spans="2:51" s="6" customFormat="1" ht="15.75" customHeight="1">
      <c r="B120" s="128"/>
      <c r="D120" s="136" t="s">
        <v>198</v>
      </c>
      <c r="E120" s="134"/>
      <c r="F120" s="130" t="s">
        <v>236</v>
      </c>
      <c r="H120" s="131">
        <v>32.76</v>
      </c>
      <c r="L120" s="128"/>
      <c r="M120" s="132"/>
      <c r="T120" s="133"/>
      <c r="AT120" s="134" t="s">
        <v>198</v>
      </c>
      <c r="AU120" s="134" t="s">
        <v>78</v>
      </c>
      <c r="AV120" s="134" t="s">
        <v>78</v>
      </c>
      <c r="AW120" s="134" t="s">
        <v>150</v>
      </c>
      <c r="AX120" s="134" t="s">
        <v>72</v>
      </c>
      <c r="AY120" s="134" t="s">
        <v>189</v>
      </c>
    </row>
    <row r="121" spans="2:51" s="6" customFormat="1" ht="15.75" customHeight="1">
      <c r="B121" s="128"/>
      <c r="D121" s="136" t="s">
        <v>198</v>
      </c>
      <c r="E121" s="134"/>
      <c r="F121" s="130" t="s">
        <v>237</v>
      </c>
      <c r="H121" s="131">
        <v>4.8</v>
      </c>
      <c r="L121" s="128"/>
      <c r="M121" s="132"/>
      <c r="T121" s="133"/>
      <c r="AT121" s="134" t="s">
        <v>198</v>
      </c>
      <c r="AU121" s="134" t="s">
        <v>78</v>
      </c>
      <c r="AV121" s="134" t="s">
        <v>78</v>
      </c>
      <c r="AW121" s="134" t="s">
        <v>150</v>
      </c>
      <c r="AX121" s="134" t="s">
        <v>72</v>
      </c>
      <c r="AY121" s="134" t="s">
        <v>189</v>
      </c>
    </row>
    <row r="122" spans="2:51" s="6" customFormat="1" ht="15.75" customHeight="1">
      <c r="B122" s="135"/>
      <c r="D122" s="136" t="s">
        <v>198</v>
      </c>
      <c r="E122" s="137"/>
      <c r="F122" s="138" t="s">
        <v>200</v>
      </c>
      <c r="H122" s="139">
        <v>70.32</v>
      </c>
      <c r="L122" s="135"/>
      <c r="M122" s="140"/>
      <c r="T122" s="141"/>
      <c r="AT122" s="137" t="s">
        <v>198</v>
      </c>
      <c r="AU122" s="137" t="s">
        <v>78</v>
      </c>
      <c r="AV122" s="137" t="s">
        <v>201</v>
      </c>
      <c r="AW122" s="137" t="s">
        <v>150</v>
      </c>
      <c r="AX122" s="137" t="s">
        <v>9</v>
      </c>
      <c r="AY122" s="137" t="s">
        <v>189</v>
      </c>
    </row>
    <row r="123" spans="2:63" s="105" customFormat="1" ht="30.75" customHeight="1">
      <c r="B123" s="106"/>
      <c r="D123" s="107" t="s">
        <v>71</v>
      </c>
      <c r="E123" s="114" t="s">
        <v>216</v>
      </c>
      <c r="F123" s="114" t="s">
        <v>238</v>
      </c>
      <c r="J123" s="115">
        <f>$BK$123</f>
        <v>0</v>
      </c>
      <c r="L123" s="106"/>
      <c r="M123" s="110"/>
      <c r="P123" s="111">
        <f>SUM($P$124:$P$127)</f>
        <v>0</v>
      </c>
      <c r="R123" s="111">
        <f>SUM($R$124:$R$127)</f>
        <v>2.9006900000000004</v>
      </c>
      <c r="T123" s="112">
        <f>SUM($T$124:$T$127)</f>
        <v>0</v>
      </c>
      <c r="AR123" s="107" t="s">
        <v>9</v>
      </c>
      <c r="AT123" s="107" t="s">
        <v>71</v>
      </c>
      <c r="AU123" s="107" t="s">
        <v>9</v>
      </c>
      <c r="AY123" s="107" t="s">
        <v>189</v>
      </c>
      <c r="BK123" s="113">
        <f>SUM($BK$124:$BK$127)</f>
        <v>0</v>
      </c>
    </row>
    <row r="124" spans="2:65" s="6" customFormat="1" ht="15.75" customHeight="1">
      <c r="B124" s="22"/>
      <c r="C124" s="116" t="s">
        <v>220</v>
      </c>
      <c r="D124" s="116" t="s">
        <v>191</v>
      </c>
      <c r="E124" s="117" t="s">
        <v>239</v>
      </c>
      <c r="F124" s="118" t="s">
        <v>240</v>
      </c>
      <c r="G124" s="119" t="s">
        <v>194</v>
      </c>
      <c r="H124" s="120">
        <v>25.87</v>
      </c>
      <c r="I124" s="121"/>
      <c r="J124" s="122">
        <f>ROUND($I$124*$H$124,0)</f>
        <v>0</v>
      </c>
      <c r="K124" s="118" t="s">
        <v>195</v>
      </c>
      <c r="L124" s="22"/>
      <c r="M124" s="123"/>
      <c r="N124" s="124" t="s">
        <v>43</v>
      </c>
      <c r="Q124" s="125">
        <v>0.101</v>
      </c>
      <c r="R124" s="125">
        <f>$Q$124*$H$124</f>
        <v>2.6128700000000005</v>
      </c>
      <c r="S124" s="125">
        <v>0</v>
      </c>
      <c r="T124" s="126">
        <f>$S$124*$H$124</f>
        <v>0</v>
      </c>
      <c r="AR124" s="75" t="s">
        <v>196</v>
      </c>
      <c r="AT124" s="75" t="s">
        <v>191</v>
      </c>
      <c r="AU124" s="75" t="s">
        <v>78</v>
      </c>
      <c r="AY124" s="6" t="s">
        <v>189</v>
      </c>
      <c r="BE124" s="127">
        <f>IF($N$124="základní",$J$124,0)</f>
        <v>0</v>
      </c>
      <c r="BF124" s="127">
        <f>IF($N$124="snížená",$J$124,0)</f>
        <v>0</v>
      </c>
      <c r="BG124" s="127">
        <f>IF($N$124="zákl. přenesená",$J$124,0)</f>
        <v>0</v>
      </c>
      <c r="BH124" s="127">
        <f>IF($N$124="sníž. přenesená",$J$124,0)</f>
        <v>0</v>
      </c>
      <c r="BI124" s="127">
        <f>IF($N$124="nulová",$J$124,0)</f>
        <v>0</v>
      </c>
      <c r="BJ124" s="75" t="s">
        <v>9</v>
      </c>
      <c r="BK124" s="127">
        <f>ROUND($I$124*$H$124,0)</f>
        <v>0</v>
      </c>
      <c r="BL124" s="75" t="s">
        <v>196</v>
      </c>
      <c r="BM124" s="75" t="s">
        <v>241</v>
      </c>
    </row>
    <row r="125" spans="2:51" s="6" customFormat="1" ht="15.75" customHeight="1">
      <c r="B125" s="128"/>
      <c r="D125" s="129" t="s">
        <v>198</v>
      </c>
      <c r="E125" s="130"/>
      <c r="F125" s="130" t="s">
        <v>140</v>
      </c>
      <c r="H125" s="131">
        <v>25.87</v>
      </c>
      <c r="L125" s="128"/>
      <c r="M125" s="132"/>
      <c r="T125" s="133"/>
      <c r="AT125" s="134" t="s">
        <v>198</v>
      </c>
      <c r="AU125" s="134" t="s">
        <v>78</v>
      </c>
      <c r="AV125" s="134" t="s">
        <v>78</v>
      </c>
      <c r="AW125" s="134" t="s">
        <v>150</v>
      </c>
      <c r="AX125" s="134" t="s">
        <v>9</v>
      </c>
      <c r="AY125" s="134" t="s">
        <v>189</v>
      </c>
    </row>
    <row r="126" spans="2:65" s="6" customFormat="1" ht="15.75" customHeight="1">
      <c r="B126" s="22"/>
      <c r="C126" s="142" t="s">
        <v>26</v>
      </c>
      <c r="D126" s="142" t="s">
        <v>217</v>
      </c>
      <c r="E126" s="143" t="s">
        <v>242</v>
      </c>
      <c r="F126" s="144" t="s">
        <v>243</v>
      </c>
      <c r="G126" s="145" t="s">
        <v>194</v>
      </c>
      <c r="H126" s="146">
        <v>2.665</v>
      </c>
      <c r="I126" s="147"/>
      <c r="J126" s="148">
        <f>ROUND($I$126*$H$126,0)</f>
        <v>0</v>
      </c>
      <c r="K126" s="144" t="s">
        <v>195</v>
      </c>
      <c r="L126" s="149"/>
      <c r="M126" s="150"/>
      <c r="N126" s="151" t="s">
        <v>43</v>
      </c>
      <c r="Q126" s="125">
        <v>0.108</v>
      </c>
      <c r="R126" s="125">
        <f>$Q$126*$H$126</f>
        <v>0.28782</v>
      </c>
      <c r="S126" s="125">
        <v>0</v>
      </c>
      <c r="T126" s="126">
        <f>$S$126*$H$126</f>
        <v>0</v>
      </c>
      <c r="AR126" s="75" t="s">
        <v>220</v>
      </c>
      <c r="AT126" s="75" t="s">
        <v>217</v>
      </c>
      <c r="AU126" s="75" t="s">
        <v>78</v>
      </c>
      <c r="AY126" s="6" t="s">
        <v>189</v>
      </c>
      <c r="BE126" s="127">
        <f>IF($N$126="základní",$J$126,0)</f>
        <v>0</v>
      </c>
      <c r="BF126" s="127">
        <f>IF($N$126="snížená",$J$126,0)</f>
        <v>0</v>
      </c>
      <c r="BG126" s="127">
        <f>IF($N$126="zákl. přenesená",$J$126,0)</f>
        <v>0</v>
      </c>
      <c r="BH126" s="127">
        <f>IF($N$126="sníž. přenesená",$J$126,0)</f>
        <v>0</v>
      </c>
      <c r="BI126" s="127">
        <f>IF($N$126="nulová",$J$126,0)</f>
        <v>0</v>
      </c>
      <c r="BJ126" s="75" t="s">
        <v>9</v>
      </c>
      <c r="BK126" s="127">
        <f>ROUND($I$126*$H$126,0)</f>
        <v>0</v>
      </c>
      <c r="BL126" s="75" t="s">
        <v>196</v>
      </c>
      <c r="BM126" s="75" t="s">
        <v>244</v>
      </c>
    </row>
    <row r="127" spans="2:51" s="6" customFormat="1" ht="15.75" customHeight="1">
      <c r="B127" s="128"/>
      <c r="D127" s="129" t="s">
        <v>198</v>
      </c>
      <c r="E127" s="130"/>
      <c r="F127" s="130" t="s">
        <v>245</v>
      </c>
      <c r="H127" s="131">
        <v>2.665</v>
      </c>
      <c r="L127" s="128"/>
      <c r="M127" s="132"/>
      <c r="T127" s="133"/>
      <c r="AT127" s="134" t="s">
        <v>198</v>
      </c>
      <c r="AU127" s="134" t="s">
        <v>78</v>
      </c>
      <c r="AV127" s="134" t="s">
        <v>78</v>
      </c>
      <c r="AW127" s="134" t="s">
        <v>150</v>
      </c>
      <c r="AX127" s="134" t="s">
        <v>9</v>
      </c>
      <c r="AY127" s="134" t="s">
        <v>189</v>
      </c>
    </row>
    <row r="128" spans="2:63" s="105" customFormat="1" ht="30.75" customHeight="1">
      <c r="B128" s="106"/>
      <c r="D128" s="107" t="s">
        <v>71</v>
      </c>
      <c r="E128" s="114" t="s">
        <v>223</v>
      </c>
      <c r="F128" s="114" t="s">
        <v>246</v>
      </c>
      <c r="J128" s="115">
        <f>$BK$128</f>
        <v>0</v>
      </c>
      <c r="L128" s="106"/>
      <c r="M128" s="110"/>
      <c r="P128" s="111">
        <f>SUM($P$129:$P$257)</f>
        <v>0</v>
      </c>
      <c r="R128" s="111">
        <f>SUM($R$129:$R$257)</f>
        <v>12.074658508479999</v>
      </c>
      <c r="T128" s="112">
        <f>SUM($T$129:$T$257)</f>
        <v>0</v>
      </c>
      <c r="AR128" s="107" t="s">
        <v>9</v>
      </c>
      <c r="AT128" s="107" t="s">
        <v>71</v>
      </c>
      <c r="AU128" s="107" t="s">
        <v>9</v>
      </c>
      <c r="AY128" s="107" t="s">
        <v>189</v>
      </c>
      <c r="BK128" s="113">
        <f>SUM($BK$129:$BK$257)</f>
        <v>0</v>
      </c>
    </row>
    <row r="129" spans="2:65" s="6" customFormat="1" ht="15.75" customHeight="1">
      <c r="B129" s="22"/>
      <c r="C129" s="116" t="s">
        <v>247</v>
      </c>
      <c r="D129" s="116" t="s">
        <v>191</v>
      </c>
      <c r="E129" s="117" t="s">
        <v>248</v>
      </c>
      <c r="F129" s="118" t="s">
        <v>249</v>
      </c>
      <c r="G129" s="119" t="s">
        <v>194</v>
      </c>
      <c r="H129" s="120">
        <v>164.523</v>
      </c>
      <c r="I129" s="121"/>
      <c r="J129" s="122">
        <f>ROUND($I$129*$H$129,0)</f>
        <v>0</v>
      </c>
      <c r="K129" s="118" t="s">
        <v>195</v>
      </c>
      <c r="L129" s="22"/>
      <c r="M129" s="123"/>
      <c r="N129" s="124" t="s">
        <v>43</v>
      </c>
      <c r="Q129" s="125">
        <v>0.00489</v>
      </c>
      <c r="R129" s="125">
        <f>$Q$129*$H$129</f>
        <v>0.8045174700000001</v>
      </c>
      <c r="S129" s="125">
        <v>0</v>
      </c>
      <c r="T129" s="126">
        <f>$S$129*$H$129</f>
        <v>0</v>
      </c>
      <c r="AR129" s="75" t="s">
        <v>196</v>
      </c>
      <c r="AT129" s="75" t="s">
        <v>191</v>
      </c>
      <c r="AU129" s="75" t="s">
        <v>78</v>
      </c>
      <c r="AY129" s="6" t="s">
        <v>189</v>
      </c>
      <c r="BE129" s="127">
        <f>IF($N$129="základní",$J$129,0)</f>
        <v>0</v>
      </c>
      <c r="BF129" s="127">
        <f>IF($N$129="snížená",$J$129,0)</f>
        <v>0</v>
      </c>
      <c r="BG129" s="127">
        <f>IF($N$129="zákl. přenesená",$J$129,0)</f>
        <v>0</v>
      </c>
      <c r="BH129" s="127">
        <f>IF($N$129="sníž. přenesená",$J$129,0)</f>
        <v>0</v>
      </c>
      <c r="BI129" s="127">
        <f>IF($N$129="nulová",$J$129,0)</f>
        <v>0</v>
      </c>
      <c r="BJ129" s="75" t="s">
        <v>9</v>
      </c>
      <c r="BK129" s="127">
        <f>ROUND($I$129*$H$129,0)</f>
        <v>0</v>
      </c>
      <c r="BL129" s="75" t="s">
        <v>196</v>
      </c>
      <c r="BM129" s="75" t="s">
        <v>250</v>
      </c>
    </row>
    <row r="130" spans="2:51" s="6" customFormat="1" ht="15.75" customHeight="1">
      <c r="B130" s="128"/>
      <c r="D130" s="129" t="s">
        <v>198</v>
      </c>
      <c r="E130" s="130"/>
      <c r="F130" s="130" t="s">
        <v>113</v>
      </c>
      <c r="H130" s="131">
        <v>93.663</v>
      </c>
      <c r="L130" s="128"/>
      <c r="M130" s="132"/>
      <c r="T130" s="133"/>
      <c r="AT130" s="134" t="s">
        <v>198</v>
      </c>
      <c r="AU130" s="134" t="s">
        <v>78</v>
      </c>
      <c r="AV130" s="134" t="s">
        <v>78</v>
      </c>
      <c r="AW130" s="134" t="s">
        <v>150</v>
      </c>
      <c r="AX130" s="134" t="s">
        <v>72</v>
      </c>
      <c r="AY130" s="134" t="s">
        <v>189</v>
      </c>
    </row>
    <row r="131" spans="2:51" s="6" customFormat="1" ht="15.75" customHeight="1">
      <c r="B131" s="128"/>
      <c r="D131" s="136" t="s">
        <v>198</v>
      </c>
      <c r="E131" s="134"/>
      <c r="F131" s="130" t="s">
        <v>251</v>
      </c>
      <c r="H131" s="131">
        <v>12.68</v>
      </c>
      <c r="L131" s="128"/>
      <c r="M131" s="132"/>
      <c r="T131" s="133"/>
      <c r="AT131" s="134" t="s">
        <v>198</v>
      </c>
      <c r="AU131" s="134" t="s">
        <v>78</v>
      </c>
      <c r="AV131" s="134" t="s">
        <v>78</v>
      </c>
      <c r="AW131" s="134" t="s">
        <v>150</v>
      </c>
      <c r="AX131" s="134" t="s">
        <v>72</v>
      </c>
      <c r="AY131" s="134" t="s">
        <v>189</v>
      </c>
    </row>
    <row r="132" spans="2:51" s="6" customFormat="1" ht="15.75" customHeight="1">
      <c r="B132" s="128"/>
      <c r="D132" s="136" t="s">
        <v>198</v>
      </c>
      <c r="E132" s="134"/>
      <c r="F132" s="130" t="s">
        <v>252</v>
      </c>
      <c r="H132" s="131">
        <v>58.18</v>
      </c>
      <c r="L132" s="128"/>
      <c r="M132" s="132"/>
      <c r="T132" s="133"/>
      <c r="AT132" s="134" t="s">
        <v>198</v>
      </c>
      <c r="AU132" s="134" t="s">
        <v>78</v>
      </c>
      <c r="AV132" s="134" t="s">
        <v>78</v>
      </c>
      <c r="AW132" s="134" t="s">
        <v>150</v>
      </c>
      <c r="AX132" s="134" t="s">
        <v>72</v>
      </c>
      <c r="AY132" s="134" t="s">
        <v>189</v>
      </c>
    </row>
    <row r="133" spans="2:51" s="6" customFormat="1" ht="15.75" customHeight="1">
      <c r="B133" s="135"/>
      <c r="D133" s="136" t="s">
        <v>198</v>
      </c>
      <c r="E133" s="137"/>
      <c r="F133" s="138" t="s">
        <v>200</v>
      </c>
      <c r="H133" s="139">
        <v>164.523</v>
      </c>
      <c r="L133" s="135"/>
      <c r="M133" s="140"/>
      <c r="T133" s="141"/>
      <c r="AT133" s="137" t="s">
        <v>198</v>
      </c>
      <c r="AU133" s="137" t="s">
        <v>78</v>
      </c>
      <c r="AV133" s="137" t="s">
        <v>201</v>
      </c>
      <c r="AW133" s="137" t="s">
        <v>150</v>
      </c>
      <c r="AX133" s="137" t="s">
        <v>9</v>
      </c>
      <c r="AY133" s="137" t="s">
        <v>189</v>
      </c>
    </row>
    <row r="134" spans="2:65" s="6" customFormat="1" ht="15.75" customHeight="1">
      <c r="B134" s="22"/>
      <c r="C134" s="116" t="s">
        <v>253</v>
      </c>
      <c r="D134" s="116" t="s">
        <v>191</v>
      </c>
      <c r="E134" s="117" t="s">
        <v>254</v>
      </c>
      <c r="F134" s="118" t="s">
        <v>255</v>
      </c>
      <c r="G134" s="119" t="s">
        <v>194</v>
      </c>
      <c r="H134" s="120">
        <v>164.523</v>
      </c>
      <c r="I134" s="121"/>
      <c r="J134" s="122">
        <f>ROUND($I$134*$H$134,0)</f>
        <v>0</v>
      </c>
      <c r="K134" s="118" t="s">
        <v>195</v>
      </c>
      <c r="L134" s="22"/>
      <c r="M134" s="123"/>
      <c r="N134" s="124" t="s">
        <v>43</v>
      </c>
      <c r="Q134" s="125">
        <v>0.003</v>
      </c>
      <c r="R134" s="125">
        <f>$Q$134*$H$134</f>
        <v>0.493569</v>
      </c>
      <c r="S134" s="125">
        <v>0</v>
      </c>
      <c r="T134" s="126">
        <f>$S$134*$H$134</f>
        <v>0</v>
      </c>
      <c r="AR134" s="75" t="s">
        <v>196</v>
      </c>
      <c r="AT134" s="75" t="s">
        <v>191</v>
      </c>
      <c r="AU134" s="75" t="s">
        <v>78</v>
      </c>
      <c r="AY134" s="6" t="s">
        <v>189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9</v>
      </c>
      <c r="BK134" s="127">
        <f>ROUND($I$134*$H$134,0)</f>
        <v>0</v>
      </c>
      <c r="BL134" s="75" t="s">
        <v>196</v>
      </c>
      <c r="BM134" s="75" t="s">
        <v>256</v>
      </c>
    </row>
    <row r="135" spans="2:51" s="6" customFormat="1" ht="15.75" customHeight="1">
      <c r="B135" s="128"/>
      <c r="D135" s="129" t="s">
        <v>198</v>
      </c>
      <c r="E135" s="130"/>
      <c r="F135" s="130" t="s">
        <v>113</v>
      </c>
      <c r="H135" s="131">
        <v>93.663</v>
      </c>
      <c r="L135" s="128"/>
      <c r="M135" s="132"/>
      <c r="T135" s="133"/>
      <c r="AT135" s="134" t="s">
        <v>198</v>
      </c>
      <c r="AU135" s="134" t="s">
        <v>78</v>
      </c>
      <c r="AV135" s="134" t="s">
        <v>78</v>
      </c>
      <c r="AW135" s="134" t="s">
        <v>150</v>
      </c>
      <c r="AX135" s="134" t="s">
        <v>72</v>
      </c>
      <c r="AY135" s="134" t="s">
        <v>189</v>
      </c>
    </row>
    <row r="136" spans="2:51" s="6" customFormat="1" ht="15.75" customHeight="1">
      <c r="B136" s="128"/>
      <c r="D136" s="136" t="s">
        <v>198</v>
      </c>
      <c r="E136" s="134"/>
      <c r="F136" s="130" t="s">
        <v>251</v>
      </c>
      <c r="H136" s="131">
        <v>12.68</v>
      </c>
      <c r="L136" s="128"/>
      <c r="M136" s="132"/>
      <c r="T136" s="133"/>
      <c r="AT136" s="134" t="s">
        <v>198</v>
      </c>
      <c r="AU136" s="134" t="s">
        <v>78</v>
      </c>
      <c r="AV136" s="134" t="s">
        <v>78</v>
      </c>
      <c r="AW136" s="134" t="s">
        <v>150</v>
      </c>
      <c r="AX136" s="134" t="s">
        <v>72</v>
      </c>
      <c r="AY136" s="134" t="s">
        <v>189</v>
      </c>
    </row>
    <row r="137" spans="2:51" s="6" customFormat="1" ht="15.75" customHeight="1">
      <c r="B137" s="128"/>
      <c r="D137" s="136" t="s">
        <v>198</v>
      </c>
      <c r="E137" s="134"/>
      <c r="F137" s="130" t="s">
        <v>252</v>
      </c>
      <c r="H137" s="131">
        <v>58.18</v>
      </c>
      <c r="L137" s="128"/>
      <c r="M137" s="132"/>
      <c r="T137" s="133"/>
      <c r="AT137" s="134" t="s">
        <v>198</v>
      </c>
      <c r="AU137" s="134" t="s">
        <v>78</v>
      </c>
      <c r="AV137" s="134" t="s">
        <v>78</v>
      </c>
      <c r="AW137" s="134" t="s">
        <v>150</v>
      </c>
      <c r="AX137" s="134" t="s">
        <v>72</v>
      </c>
      <c r="AY137" s="134" t="s">
        <v>189</v>
      </c>
    </row>
    <row r="138" spans="2:51" s="6" customFormat="1" ht="15.75" customHeight="1">
      <c r="B138" s="135"/>
      <c r="D138" s="136" t="s">
        <v>198</v>
      </c>
      <c r="E138" s="137"/>
      <c r="F138" s="138" t="s">
        <v>200</v>
      </c>
      <c r="H138" s="139">
        <v>164.523</v>
      </c>
      <c r="L138" s="135"/>
      <c r="M138" s="140"/>
      <c r="T138" s="141"/>
      <c r="AT138" s="137" t="s">
        <v>198</v>
      </c>
      <c r="AU138" s="137" t="s">
        <v>78</v>
      </c>
      <c r="AV138" s="137" t="s">
        <v>201</v>
      </c>
      <c r="AW138" s="137" t="s">
        <v>150</v>
      </c>
      <c r="AX138" s="137" t="s">
        <v>9</v>
      </c>
      <c r="AY138" s="137" t="s">
        <v>189</v>
      </c>
    </row>
    <row r="139" spans="2:65" s="6" customFormat="1" ht="15.75" customHeight="1">
      <c r="B139" s="22"/>
      <c r="C139" s="116" t="s">
        <v>257</v>
      </c>
      <c r="D139" s="116" t="s">
        <v>191</v>
      </c>
      <c r="E139" s="117" t="s">
        <v>258</v>
      </c>
      <c r="F139" s="118" t="s">
        <v>259</v>
      </c>
      <c r="G139" s="119" t="s">
        <v>194</v>
      </c>
      <c r="H139" s="120">
        <v>635.658</v>
      </c>
      <c r="I139" s="121"/>
      <c r="J139" s="122">
        <f>ROUND($I$139*$H$139,0)</f>
        <v>0</v>
      </c>
      <c r="K139" s="118" t="s">
        <v>195</v>
      </c>
      <c r="L139" s="22"/>
      <c r="M139" s="123"/>
      <c r="N139" s="124" t="s">
        <v>43</v>
      </c>
      <c r="Q139" s="125">
        <v>0.00849256</v>
      </c>
      <c r="R139" s="125">
        <f>$Q$139*$H$139</f>
        <v>5.39836370448</v>
      </c>
      <c r="S139" s="125">
        <v>0</v>
      </c>
      <c r="T139" s="126">
        <f>$S$139*$H$139</f>
        <v>0</v>
      </c>
      <c r="AR139" s="75" t="s">
        <v>196</v>
      </c>
      <c r="AT139" s="75" t="s">
        <v>191</v>
      </c>
      <c r="AU139" s="75" t="s">
        <v>78</v>
      </c>
      <c r="AY139" s="6" t="s">
        <v>189</v>
      </c>
      <c r="BE139" s="127">
        <f>IF($N$139="základní",$J$139,0)</f>
        <v>0</v>
      </c>
      <c r="BF139" s="127">
        <f>IF($N$139="snížená",$J$139,0)</f>
        <v>0</v>
      </c>
      <c r="BG139" s="127">
        <f>IF($N$139="zákl. přenesená",$J$139,0)</f>
        <v>0</v>
      </c>
      <c r="BH139" s="127">
        <f>IF($N$139="sníž. přenesená",$J$139,0)</f>
        <v>0</v>
      </c>
      <c r="BI139" s="127">
        <f>IF($N$139="nulová",$J$139,0)</f>
        <v>0</v>
      </c>
      <c r="BJ139" s="75" t="s">
        <v>9</v>
      </c>
      <c r="BK139" s="127">
        <f>ROUND($I$139*$H$139,0)</f>
        <v>0</v>
      </c>
      <c r="BL139" s="75" t="s">
        <v>196</v>
      </c>
      <c r="BM139" s="75" t="s">
        <v>260</v>
      </c>
    </row>
    <row r="140" spans="2:51" s="6" customFormat="1" ht="15.75" customHeight="1">
      <c r="B140" s="128"/>
      <c r="D140" s="129" t="s">
        <v>198</v>
      </c>
      <c r="E140" s="130"/>
      <c r="F140" s="130" t="s">
        <v>261</v>
      </c>
      <c r="H140" s="131">
        <v>13.444</v>
      </c>
      <c r="L140" s="128"/>
      <c r="M140" s="132"/>
      <c r="T140" s="133"/>
      <c r="AT140" s="134" t="s">
        <v>198</v>
      </c>
      <c r="AU140" s="134" t="s">
        <v>78</v>
      </c>
      <c r="AV140" s="134" t="s">
        <v>78</v>
      </c>
      <c r="AW140" s="134" t="s">
        <v>150</v>
      </c>
      <c r="AX140" s="134" t="s">
        <v>72</v>
      </c>
      <c r="AY140" s="134" t="s">
        <v>189</v>
      </c>
    </row>
    <row r="141" spans="2:51" s="6" customFormat="1" ht="15.75" customHeight="1">
      <c r="B141" s="128"/>
      <c r="D141" s="136" t="s">
        <v>198</v>
      </c>
      <c r="E141" s="134"/>
      <c r="F141" s="130" t="s">
        <v>262</v>
      </c>
      <c r="H141" s="131">
        <v>0.259</v>
      </c>
      <c r="L141" s="128"/>
      <c r="M141" s="132"/>
      <c r="T141" s="133"/>
      <c r="AT141" s="134" t="s">
        <v>198</v>
      </c>
      <c r="AU141" s="134" t="s">
        <v>78</v>
      </c>
      <c r="AV141" s="134" t="s">
        <v>78</v>
      </c>
      <c r="AW141" s="134" t="s">
        <v>150</v>
      </c>
      <c r="AX141" s="134" t="s">
        <v>72</v>
      </c>
      <c r="AY141" s="134" t="s">
        <v>189</v>
      </c>
    </row>
    <row r="142" spans="2:51" s="6" customFormat="1" ht="15.75" customHeight="1">
      <c r="B142" s="128"/>
      <c r="D142" s="136" t="s">
        <v>198</v>
      </c>
      <c r="E142" s="134"/>
      <c r="F142" s="130" t="s">
        <v>263</v>
      </c>
      <c r="H142" s="131">
        <v>1.083</v>
      </c>
      <c r="L142" s="128"/>
      <c r="M142" s="132"/>
      <c r="T142" s="133"/>
      <c r="AT142" s="134" t="s">
        <v>198</v>
      </c>
      <c r="AU142" s="134" t="s">
        <v>78</v>
      </c>
      <c r="AV142" s="134" t="s">
        <v>78</v>
      </c>
      <c r="AW142" s="134" t="s">
        <v>150</v>
      </c>
      <c r="AX142" s="134" t="s">
        <v>72</v>
      </c>
      <c r="AY142" s="134" t="s">
        <v>189</v>
      </c>
    </row>
    <row r="143" spans="2:51" s="6" customFormat="1" ht="15.75" customHeight="1">
      <c r="B143" s="128"/>
      <c r="D143" s="136" t="s">
        <v>198</v>
      </c>
      <c r="E143" s="134"/>
      <c r="F143" s="130" t="s">
        <v>264</v>
      </c>
      <c r="H143" s="131">
        <v>15.889</v>
      </c>
      <c r="L143" s="128"/>
      <c r="M143" s="132"/>
      <c r="T143" s="133"/>
      <c r="AT143" s="134" t="s">
        <v>198</v>
      </c>
      <c r="AU143" s="134" t="s">
        <v>78</v>
      </c>
      <c r="AV143" s="134" t="s">
        <v>78</v>
      </c>
      <c r="AW143" s="134" t="s">
        <v>150</v>
      </c>
      <c r="AX143" s="134" t="s">
        <v>72</v>
      </c>
      <c r="AY143" s="134" t="s">
        <v>189</v>
      </c>
    </row>
    <row r="144" spans="2:51" s="6" customFormat="1" ht="15.75" customHeight="1">
      <c r="B144" s="128"/>
      <c r="D144" s="136" t="s">
        <v>198</v>
      </c>
      <c r="E144" s="134"/>
      <c r="F144" s="130" t="s">
        <v>265</v>
      </c>
      <c r="H144" s="131">
        <v>19.001</v>
      </c>
      <c r="L144" s="128"/>
      <c r="M144" s="132"/>
      <c r="T144" s="133"/>
      <c r="AT144" s="134" t="s">
        <v>198</v>
      </c>
      <c r="AU144" s="134" t="s">
        <v>78</v>
      </c>
      <c r="AV144" s="134" t="s">
        <v>78</v>
      </c>
      <c r="AW144" s="134" t="s">
        <v>150</v>
      </c>
      <c r="AX144" s="134" t="s">
        <v>72</v>
      </c>
      <c r="AY144" s="134" t="s">
        <v>189</v>
      </c>
    </row>
    <row r="145" spans="2:51" s="6" customFormat="1" ht="15.75" customHeight="1">
      <c r="B145" s="135"/>
      <c r="D145" s="136" t="s">
        <v>198</v>
      </c>
      <c r="E145" s="137" t="s">
        <v>82</v>
      </c>
      <c r="F145" s="138" t="s">
        <v>266</v>
      </c>
      <c r="H145" s="139">
        <v>49.676</v>
      </c>
      <c r="L145" s="135"/>
      <c r="M145" s="140"/>
      <c r="T145" s="141"/>
      <c r="AT145" s="137" t="s">
        <v>198</v>
      </c>
      <c r="AU145" s="137" t="s">
        <v>78</v>
      </c>
      <c r="AV145" s="137" t="s">
        <v>201</v>
      </c>
      <c r="AW145" s="137" t="s">
        <v>150</v>
      </c>
      <c r="AX145" s="137" t="s">
        <v>72</v>
      </c>
      <c r="AY145" s="137" t="s">
        <v>189</v>
      </c>
    </row>
    <row r="146" spans="2:51" s="6" customFormat="1" ht="15.75" customHeight="1">
      <c r="B146" s="128"/>
      <c r="D146" s="136" t="s">
        <v>198</v>
      </c>
      <c r="E146" s="134"/>
      <c r="F146" s="130" t="s">
        <v>267</v>
      </c>
      <c r="H146" s="131">
        <v>36.145</v>
      </c>
      <c r="L146" s="128"/>
      <c r="M146" s="132"/>
      <c r="T146" s="133"/>
      <c r="AT146" s="134" t="s">
        <v>198</v>
      </c>
      <c r="AU146" s="134" t="s">
        <v>78</v>
      </c>
      <c r="AV146" s="134" t="s">
        <v>78</v>
      </c>
      <c r="AW146" s="134" t="s">
        <v>150</v>
      </c>
      <c r="AX146" s="134" t="s">
        <v>72</v>
      </c>
      <c r="AY146" s="134" t="s">
        <v>189</v>
      </c>
    </row>
    <row r="147" spans="2:51" s="6" customFormat="1" ht="15.75" customHeight="1">
      <c r="B147" s="128"/>
      <c r="D147" s="136" t="s">
        <v>198</v>
      </c>
      <c r="E147" s="134"/>
      <c r="F147" s="130" t="s">
        <v>268</v>
      </c>
      <c r="H147" s="131">
        <v>-4.32</v>
      </c>
      <c r="L147" s="128"/>
      <c r="M147" s="132"/>
      <c r="T147" s="133"/>
      <c r="AT147" s="134" t="s">
        <v>198</v>
      </c>
      <c r="AU147" s="134" t="s">
        <v>78</v>
      </c>
      <c r="AV147" s="134" t="s">
        <v>78</v>
      </c>
      <c r="AW147" s="134" t="s">
        <v>150</v>
      </c>
      <c r="AX147" s="134" t="s">
        <v>72</v>
      </c>
      <c r="AY147" s="134" t="s">
        <v>189</v>
      </c>
    </row>
    <row r="148" spans="2:51" s="6" customFormat="1" ht="15.75" customHeight="1">
      <c r="B148" s="128"/>
      <c r="D148" s="136" t="s">
        <v>198</v>
      </c>
      <c r="E148" s="134"/>
      <c r="F148" s="130" t="s">
        <v>269</v>
      </c>
      <c r="H148" s="131">
        <v>0.357</v>
      </c>
      <c r="L148" s="128"/>
      <c r="M148" s="132"/>
      <c r="T148" s="133"/>
      <c r="AT148" s="134" t="s">
        <v>198</v>
      </c>
      <c r="AU148" s="134" t="s">
        <v>78</v>
      </c>
      <c r="AV148" s="134" t="s">
        <v>78</v>
      </c>
      <c r="AW148" s="134" t="s">
        <v>150</v>
      </c>
      <c r="AX148" s="134" t="s">
        <v>72</v>
      </c>
      <c r="AY148" s="134" t="s">
        <v>189</v>
      </c>
    </row>
    <row r="149" spans="2:51" s="6" customFormat="1" ht="15.75" customHeight="1">
      <c r="B149" s="128"/>
      <c r="D149" s="136" t="s">
        <v>198</v>
      </c>
      <c r="E149" s="134"/>
      <c r="F149" s="130" t="s">
        <v>270</v>
      </c>
      <c r="H149" s="131">
        <v>1.72</v>
      </c>
      <c r="L149" s="128"/>
      <c r="M149" s="132"/>
      <c r="T149" s="133"/>
      <c r="AT149" s="134" t="s">
        <v>198</v>
      </c>
      <c r="AU149" s="134" t="s">
        <v>78</v>
      </c>
      <c r="AV149" s="134" t="s">
        <v>78</v>
      </c>
      <c r="AW149" s="134" t="s">
        <v>150</v>
      </c>
      <c r="AX149" s="134" t="s">
        <v>72</v>
      </c>
      <c r="AY149" s="134" t="s">
        <v>189</v>
      </c>
    </row>
    <row r="150" spans="2:51" s="6" customFormat="1" ht="15.75" customHeight="1">
      <c r="B150" s="128"/>
      <c r="D150" s="136" t="s">
        <v>198</v>
      </c>
      <c r="E150" s="134"/>
      <c r="F150" s="130" t="s">
        <v>271</v>
      </c>
      <c r="H150" s="131">
        <v>29.975</v>
      </c>
      <c r="L150" s="128"/>
      <c r="M150" s="132"/>
      <c r="T150" s="133"/>
      <c r="AT150" s="134" t="s">
        <v>198</v>
      </c>
      <c r="AU150" s="134" t="s">
        <v>78</v>
      </c>
      <c r="AV150" s="134" t="s">
        <v>78</v>
      </c>
      <c r="AW150" s="134" t="s">
        <v>150</v>
      </c>
      <c r="AX150" s="134" t="s">
        <v>72</v>
      </c>
      <c r="AY150" s="134" t="s">
        <v>189</v>
      </c>
    </row>
    <row r="151" spans="2:51" s="6" customFormat="1" ht="15.75" customHeight="1">
      <c r="B151" s="128"/>
      <c r="D151" s="136" t="s">
        <v>198</v>
      </c>
      <c r="E151" s="134"/>
      <c r="F151" s="130" t="s">
        <v>272</v>
      </c>
      <c r="H151" s="131">
        <v>-12</v>
      </c>
      <c r="L151" s="128"/>
      <c r="M151" s="132"/>
      <c r="T151" s="133"/>
      <c r="AT151" s="134" t="s">
        <v>198</v>
      </c>
      <c r="AU151" s="134" t="s">
        <v>78</v>
      </c>
      <c r="AV151" s="134" t="s">
        <v>78</v>
      </c>
      <c r="AW151" s="134" t="s">
        <v>150</v>
      </c>
      <c r="AX151" s="134" t="s">
        <v>72</v>
      </c>
      <c r="AY151" s="134" t="s">
        <v>189</v>
      </c>
    </row>
    <row r="152" spans="2:51" s="6" customFormat="1" ht="15.75" customHeight="1">
      <c r="B152" s="128"/>
      <c r="D152" s="136" t="s">
        <v>198</v>
      </c>
      <c r="E152" s="134"/>
      <c r="F152" s="130" t="s">
        <v>273</v>
      </c>
      <c r="H152" s="131">
        <v>26.863</v>
      </c>
      <c r="L152" s="128"/>
      <c r="M152" s="132"/>
      <c r="T152" s="133"/>
      <c r="AT152" s="134" t="s">
        <v>198</v>
      </c>
      <c r="AU152" s="134" t="s">
        <v>78</v>
      </c>
      <c r="AV152" s="134" t="s">
        <v>78</v>
      </c>
      <c r="AW152" s="134" t="s">
        <v>150</v>
      </c>
      <c r="AX152" s="134" t="s">
        <v>72</v>
      </c>
      <c r="AY152" s="134" t="s">
        <v>189</v>
      </c>
    </row>
    <row r="153" spans="2:51" s="6" customFormat="1" ht="15.75" customHeight="1">
      <c r="B153" s="128"/>
      <c r="D153" s="136" t="s">
        <v>198</v>
      </c>
      <c r="E153" s="134"/>
      <c r="F153" s="130" t="s">
        <v>272</v>
      </c>
      <c r="H153" s="131">
        <v>-12</v>
      </c>
      <c r="L153" s="128"/>
      <c r="M153" s="132"/>
      <c r="T153" s="133"/>
      <c r="AT153" s="134" t="s">
        <v>198</v>
      </c>
      <c r="AU153" s="134" t="s">
        <v>78</v>
      </c>
      <c r="AV153" s="134" t="s">
        <v>78</v>
      </c>
      <c r="AW153" s="134" t="s">
        <v>150</v>
      </c>
      <c r="AX153" s="134" t="s">
        <v>72</v>
      </c>
      <c r="AY153" s="134" t="s">
        <v>189</v>
      </c>
    </row>
    <row r="154" spans="2:51" s="6" customFormat="1" ht="15.75" customHeight="1">
      <c r="B154" s="135"/>
      <c r="D154" s="136" t="s">
        <v>198</v>
      </c>
      <c r="E154" s="137" t="s">
        <v>86</v>
      </c>
      <c r="F154" s="138" t="s">
        <v>274</v>
      </c>
      <c r="H154" s="139">
        <v>66.74</v>
      </c>
      <c r="L154" s="135"/>
      <c r="M154" s="140"/>
      <c r="T154" s="141"/>
      <c r="AT154" s="137" t="s">
        <v>198</v>
      </c>
      <c r="AU154" s="137" t="s">
        <v>78</v>
      </c>
      <c r="AV154" s="137" t="s">
        <v>201</v>
      </c>
      <c r="AW154" s="137" t="s">
        <v>150</v>
      </c>
      <c r="AX154" s="137" t="s">
        <v>72</v>
      </c>
      <c r="AY154" s="137" t="s">
        <v>189</v>
      </c>
    </row>
    <row r="155" spans="2:51" s="6" customFormat="1" ht="15.75" customHeight="1">
      <c r="B155" s="128"/>
      <c r="D155" s="136" t="s">
        <v>198</v>
      </c>
      <c r="E155" s="134"/>
      <c r="F155" s="130" t="s">
        <v>275</v>
      </c>
      <c r="H155" s="131">
        <v>192.208</v>
      </c>
      <c r="L155" s="128"/>
      <c r="M155" s="132"/>
      <c r="T155" s="133"/>
      <c r="AT155" s="134" t="s">
        <v>198</v>
      </c>
      <c r="AU155" s="134" t="s">
        <v>78</v>
      </c>
      <c r="AV155" s="134" t="s">
        <v>78</v>
      </c>
      <c r="AW155" s="134" t="s">
        <v>150</v>
      </c>
      <c r="AX155" s="134" t="s">
        <v>72</v>
      </c>
      <c r="AY155" s="134" t="s">
        <v>189</v>
      </c>
    </row>
    <row r="156" spans="2:51" s="6" customFormat="1" ht="15.75" customHeight="1">
      <c r="B156" s="128"/>
      <c r="D156" s="136" t="s">
        <v>198</v>
      </c>
      <c r="E156" s="134"/>
      <c r="F156" s="130" t="s">
        <v>276</v>
      </c>
      <c r="H156" s="131">
        <v>-11.295</v>
      </c>
      <c r="L156" s="128"/>
      <c r="M156" s="132"/>
      <c r="T156" s="133"/>
      <c r="AT156" s="134" t="s">
        <v>198</v>
      </c>
      <c r="AU156" s="134" t="s">
        <v>78</v>
      </c>
      <c r="AV156" s="134" t="s">
        <v>78</v>
      </c>
      <c r="AW156" s="134" t="s">
        <v>150</v>
      </c>
      <c r="AX156" s="134" t="s">
        <v>72</v>
      </c>
      <c r="AY156" s="134" t="s">
        <v>189</v>
      </c>
    </row>
    <row r="157" spans="2:51" s="6" customFormat="1" ht="15.75" customHeight="1">
      <c r="B157" s="128"/>
      <c r="D157" s="136" t="s">
        <v>198</v>
      </c>
      <c r="E157" s="134"/>
      <c r="F157" s="130" t="s">
        <v>277</v>
      </c>
      <c r="H157" s="131">
        <v>76.384</v>
      </c>
      <c r="L157" s="128"/>
      <c r="M157" s="132"/>
      <c r="T157" s="133"/>
      <c r="AT157" s="134" t="s">
        <v>198</v>
      </c>
      <c r="AU157" s="134" t="s">
        <v>78</v>
      </c>
      <c r="AV157" s="134" t="s">
        <v>78</v>
      </c>
      <c r="AW157" s="134" t="s">
        <v>150</v>
      </c>
      <c r="AX157" s="134" t="s">
        <v>72</v>
      </c>
      <c r="AY157" s="134" t="s">
        <v>189</v>
      </c>
    </row>
    <row r="158" spans="2:51" s="6" customFormat="1" ht="15.75" customHeight="1">
      <c r="B158" s="128"/>
      <c r="D158" s="136" t="s">
        <v>198</v>
      </c>
      <c r="E158" s="134"/>
      <c r="F158" s="130" t="s">
        <v>278</v>
      </c>
      <c r="H158" s="131">
        <v>15.705</v>
      </c>
      <c r="L158" s="128"/>
      <c r="M158" s="132"/>
      <c r="T158" s="133"/>
      <c r="AT158" s="134" t="s">
        <v>198</v>
      </c>
      <c r="AU158" s="134" t="s">
        <v>78</v>
      </c>
      <c r="AV158" s="134" t="s">
        <v>78</v>
      </c>
      <c r="AW158" s="134" t="s">
        <v>150</v>
      </c>
      <c r="AX158" s="134" t="s">
        <v>72</v>
      </c>
      <c r="AY158" s="134" t="s">
        <v>189</v>
      </c>
    </row>
    <row r="159" spans="2:51" s="6" customFormat="1" ht="15.75" customHeight="1">
      <c r="B159" s="128"/>
      <c r="D159" s="136" t="s">
        <v>198</v>
      </c>
      <c r="E159" s="134"/>
      <c r="F159" s="130" t="s">
        <v>279</v>
      </c>
      <c r="H159" s="131">
        <v>196.56</v>
      </c>
      <c r="L159" s="128"/>
      <c r="M159" s="132"/>
      <c r="T159" s="133"/>
      <c r="AT159" s="134" t="s">
        <v>198</v>
      </c>
      <c r="AU159" s="134" t="s">
        <v>78</v>
      </c>
      <c r="AV159" s="134" t="s">
        <v>78</v>
      </c>
      <c r="AW159" s="134" t="s">
        <v>150</v>
      </c>
      <c r="AX159" s="134" t="s">
        <v>72</v>
      </c>
      <c r="AY159" s="134" t="s">
        <v>189</v>
      </c>
    </row>
    <row r="160" spans="2:51" s="6" customFormat="1" ht="15.75" customHeight="1">
      <c r="B160" s="128"/>
      <c r="D160" s="136" t="s">
        <v>198</v>
      </c>
      <c r="E160" s="134"/>
      <c r="F160" s="130" t="s">
        <v>280</v>
      </c>
      <c r="H160" s="131">
        <v>-73.44</v>
      </c>
      <c r="L160" s="128"/>
      <c r="M160" s="132"/>
      <c r="T160" s="133"/>
      <c r="AT160" s="134" t="s">
        <v>198</v>
      </c>
      <c r="AU160" s="134" t="s">
        <v>78</v>
      </c>
      <c r="AV160" s="134" t="s">
        <v>78</v>
      </c>
      <c r="AW160" s="134" t="s">
        <v>150</v>
      </c>
      <c r="AX160" s="134" t="s">
        <v>72</v>
      </c>
      <c r="AY160" s="134" t="s">
        <v>189</v>
      </c>
    </row>
    <row r="161" spans="2:51" s="6" customFormat="1" ht="15.75" customHeight="1">
      <c r="B161" s="128"/>
      <c r="D161" s="136" t="s">
        <v>198</v>
      </c>
      <c r="E161" s="134"/>
      <c r="F161" s="130" t="s">
        <v>279</v>
      </c>
      <c r="H161" s="131">
        <v>196.56</v>
      </c>
      <c r="L161" s="128"/>
      <c r="M161" s="132"/>
      <c r="T161" s="133"/>
      <c r="AT161" s="134" t="s">
        <v>198</v>
      </c>
      <c r="AU161" s="134" t="s">
        <v>78</v>
      </c>
      <c r="AV161" s="134" t="s">
        <v>78</v>
      </c>
      <c r="AW161" s="134" t="s">
        <v>150</v>
      </c>
      <c r="AX161" s="134" t="s">
        <v>72</v>
      </c>
      <c r="AY161" s="134" t="s">
        <v>189</v>
      </c>
    </row>
    <row r="162" spans="2:51" s="6" customFormat="1" ht="15.75" customHeight="1">
      <c r="B162" s="128"/>
      <c r="D162" s="136" t="s">
        <v>198</v>
      </c>
      <c r="E162" s="134"/>
      <c r="F162" s="130" t="s">
        <v>280</v>
      </c>
      <c r="H162" s="131">
        <v>-73.44</v>
      </c>
      <c r="L162" s="128"/>
      <c r="M162" s="132"/>
      <c r="T162" s="133"/>
      <c r="AT162" s="134" t="s">
        <v>198</v>
      </c>
      <c r="AU162" s="134" t="s">
        <v>78</v>
      </c>
      <c r="AV162" s="134" t="s">
        <v>78</v>
      </c>
      <c r="AW162" s="134" t="s">
        <v>150</v>
      </c>
      <c r="AX162" s="134" t="s">
        <v>72</v>
      </c>
      <c r="AY162" s="134" t="s">
        <v>189</v>
      </c>
    </row>
    <row r="163" spans="2:51" s="6" customFormat="1" ht="15.75" customHeight="1">
      <c r="B163" s="135"/>
      <c r="D163" s="136" t="s">
        <v>198</v>
      </c>
      <c r="E163" s="137" t="s">
        <v>90</v>
      </c>
      <c r="F163" s="138" t="s">
        <v>281</v>
      </c>
      <c r="H163" s="139">
        <v>519.242</v>
      </c>
      <c r="L163" s="135"/>
      <c r="M163" s="140"/>
      <c r="T163" s="141"/>
      <c r="AT163" s="137" t="s">
        <v>198</v>
      </c>
      <c r="AU163" s="137" t="s">
        <v>78</v>
      </c>
      <c r="AV163" s="137" t="s">
        <v>201</v>
      </c>
      <c r="AW163" s="137" t="s">
        <v>150</v>
      </c>
      <c r="AX163" s="137" t="s">
        <v>72</v>
      </c>
      <c r="AY163" s="137" t="s">
        <v>189</v>
      </c>
    </row>
    <row r="164" spans="2:51" s="6" customFormat="1" ht="15.75" customHeight="1">
      <c r="B164" s="152"/>
      <c r="D164" s="136" t="s">
        <v>198</v>
      </c>
      <c r="E164" s="153"/>
      <c r="F164" s="154" t="s">
        <v>282</v>
      </c>
      <c r="H164" s="155">
        <v>635.658</v>
      </c>
      <c r="L164" s="152"/>
      <c r="M164" s="156"/>
      <c r="T164" s="157"/>
      <c r="AT164" s="153" t="s">
        <v>198</v>
      </c>
      <c r="AU164" s="153" t="s">
        <v>78</v>
      </c>
      <c r="AV164" s="153" t="s">
        <v>196</v>
      </c>
      <c r="AW164" s="153" t="s">
        <v>150</v>
      </c>
      <c r="AX164" s="153" t="s">
        <v>9</v>
      </c>
      <c r="AY164" s="153" t="s">
        <v>189</v>
      </c>
    </row>
    <row r="165" spans="2:65" s="6" customFormat="1" ht="15.75" customHeight="1">
      <c r="B165" s="22"/>
      <c r="C165" s="142" t="s">
        <v>283</v>
      </c>
      <c r="D165" s="142" t="s">
        <v>217</v>
      </c>
      <c r="E165" s="143" t="s">
        <v>284</v>
      </c>
      <c r="F165" s="144" t="s">
        <v>285</v>
      </c>
      <c r="G165" s="145" t="s">
        <v>194</v>
      </c>
      <c r="H165" s="146">
        <v>545.204</v>
      </c>
      <c r="I165" s="147"/>
      <c r="J165" s="148">
        <f>ROUND($I$165*$H$165,0)</f>
        <v>0</v>
      </c>
      <c r="K165" s="144" t="s">
        <v>195</v>
      </c>
      <c r="L165" s="149"/>
      <c r="M165" s="150"/>
      <c r="N165" s="151" t="s">
        <v>43</v>
      </c>
      <c r="Q165" s="125">
        <v>0.0024</v>
      </c>
      <c r="R165" s="125">
        <f>$Q$165*$H$165</f>
        <v>1.3084895999999997</v>
      </c>
      <c r="S165" s="125">
        <v>0</v>
      </c>
      <c r="T165" s="126">
        <f>$S$165*$H$165</f>
        <v>0</v>
      </c>
      <c r="AR165" s="75" t="s">
        <v>220</v>
      </c>
      <c r="AT165" s="75" t="s">
        <v>217</v>
      </c>
      <c r="AU165" s="75" t="s">
        <v>78</v>
      </c>
      <c r="AY165" s="6" t="s">
        <v>189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75" t="s">
        <v>9</v>
      </c>
      <c r="BK165" s="127">
        <f>ROUND($I$165*$H$165,0)</f>
        <v>0</v>
      </c>
      <c r="BL165" s="75" t="s">
        <v>196</v>
      </c>
      <c r="BM165" s="75" t="s">
        <v>286</v>
      </c>
    </row>
    <row r="166" spans="2:51" s="6" customFormat="1" ht="15.75" customHeight="1">
      <c r="B166" s="128"/>
      <c r="D166" s="129" t="s">
        <v>198</v>
      </c>
      <c r="E166" s="130"/>
      <c r="F166" s="130" t="s">
        <v>287</v>
      </c>
      <c r="H166" s="131">
        <v>545.204</v>
      </c>
      <c r="L166" s="128"/>
      <c r="M166" s="132"/>
      <c r="T166" s="133"/>
      <c r="AT166" s="134" t="s">
        <v>198</v>
      </c>
      <c r="AU166" s="134" t="s">
        <v>78</v>
      </c>
      <c r="AV166" s="134" t="s">
        <v>78</v>
      </c>
      <c r="AW166" s="134" t="s">
        <v>150</v>
      </c>
      <c r="AX166" s="134" t="s">
        <v>9</v>
      </c>
      <c r="AY166" s="134" t="s">
        <v>189</v>
      </c>
    </row>
    <row r="167" spans="2:65" s="6" customFormat="1" ht="15.75" customHeight="1">
      <c r="B167" s="22"/>
      <c r="C167" s="142" t="s">
        <v>10</v>
      </c>
      <c r="D167" s="142" t="s">
        <v>217</v>
      </c>
      <c r="E167" s="143" t="s">
        <v>288</v>
      </c>
      <c r="F167" s="144" t="s">
        <v>289</v>
      </c>
      <c r="G167" s="145" t="s">
        <v>194</v>
      </c>
      <c r="H167" s="146">
        <v>122.237</v>
      </c>
      <c r="I167" s="147"/>
      <c r="J167" s="148">
        <f>ROUND($I$167*$H$167,0)</f>
        <v>0</v>
      </c>
      <c r="K167" s="144" t="s">
        <v>195</v>
      </c>
      <c r="L167" s="149"/>
      <c r="M167" s="150"/>
      <c r="N167" s="151" t="s">
        <v>43</v>
      </c>
      <c r="Q167" s="125">
        <v>0.0048</v>
      </c>
      <c r="R167" s="125">
        <f>$Q$167*$H$167</f>
        <v>0.5867376</v>
      </c>
      <c r="S167" s="125">
        <v>0</v>
      </c>
      <c r="T167" s="126">
        <f>$S$167*$H$167</f>
        <v>0</v>
      </c>
      <c r="AR167" s="75" t="s">
        <v>220</v>
      </c>
      <c r="AT167" s="75" t="s">
        <v>217</v>
      </c>
      <c r="AU167" s="75" t="s">
        <v>78</v>
      </c>
      <c r="AY167" s="6" t="s">
        <v>189</v>
      </c>
      <c r="BE167" s="127">
        <f>IF($N$167="základní",$J$167,0)</f>
        <v>0</v>
      </c>
      <c r="BF167" s="127">
        <f>IF($N$167="snížená",$J$167,0)</f>
        <v>0</v>
      </c>
      <c r="BG167" s="127">
        <f>IF($N$167="zákl. přenesená",$J$167,0)</f>
        <v>0</v>
      </c>
      <c r="BH167" s="127">
        <f>IF($N$167="sníž. přenesená",$J$167,0)</f>
        <v>0</v>
      </c>
      <c r="BI167" s="127">
        <f>IF($N$167="nulová",$J$167,0)</f>
        <v>0</v>
      </c>
      <c r="BJ167" s="75" t="s">
        <v>9</v>
      </c>
      <c r="BK167" s="127">
        <f>ROUND($I$167*$H$167,0)</f>
        <v>0</v>
      </c>
      <c r="BL167" s="75" t="s">
        <v>196</v>
      </c>
      <c r="BM167" s="75" t="s">
        <v>290</v>
      </c>
    </row>
    <row r="168" spans="2:51" s="6" customFormat="1" ht="15.75" customHeight="1">
      <c r="B168" s="128"/>
      <c r="D168" s="129" t="s">
        <v>198</v>
      </c>
      <c r="E168" s="130"/>
      <c r="F168" s="130" t="s">
        <v>291</v>
      </c>
      <c r="H168" s="131">
        <v>52.16</v>
      </c>
      <c r="L168" s="128"/>
      <c r="M168" s="132"/>
      <c r="T168" s="133"/>
      <c r="AT168" s="134" t="s">
        <v>198</v>
      </c>
      <c r="AU168" s="134" t="s">
        <v>78</v>
      </c>
      <c r="AV168" s="134" t="s">
        <v>78</v>
      </c>
      <c r="AW168" s="134" t="s">
        <v>150</v>
      </c>
      <c r="AX168" s="134" t="s">
        <v>72</v>
      </c>
      <c r="AY168" s="134" t="s">
        <v>189</v>
      </c>
    </row>
    <row r="169" spans="2:51" s="6" customFormat="1" ht="15.75" customHeight="1">
      <c r="B169" s="128"/>
      <c r="D169" s="136" t="s">
        <v>198</v>
      </c>
      <c r="E169" s="134"/>
      <c r="F169" s="130" t="s">
        <v>292</v>
      </c>
      <c r="H169" s="131">
        <v>70.077</v>
      </c>
      <c r="L169" s="128"/>
      <c r="M169" s="132"/>
      <c r="T169" s="133"/>
      <c r="AT169" s="134" t="s">
        <v>198</v>
      </c>
      <c r="AU169" s="134" t="s">
        <v>78</v>
      </c>
      <c r="AV169" s="134" t="s">
        <v>78</v>
      </c>
      <c r="AW169" s="134" t="s">
        <v>150</v>
      </c>
      <c r="AX169" s="134" t="s">
        <v>72</v>
      </c>
      <c r="AY169" s="134" t="s">
        <v>189</v>
      </c>
    </row>
    <row r="170" spans="2:51" s="6" customFormat="1" ht="15.75" customHeight="1">
      <c r="B170" s="135"/>
      <c r="D170" s="136" t="s">
        <v>198</v>
      </c>
      <c r="E170" s="137"/>
      <c r="F170" s="138" t="s">
        <v>200</v>
      </c>
      <c r="H170" s="139">
        <v>122.237</v>
      </c>
      <c r="L170" s="135"/>
      <c r="M170" s="140"/>
      <c r="T170" s="141"/>
      <c r="AT170" s="137" t="s">
        <v>198</v>
      </c>
      <c r="AU170" s="137" t="s">
        <v>78</v>
      </c>
      <c r="AV170" s="137" t="s">
        <v>201</v>
      </c>
      <c r="AW170" s="137" t="s">
        <v>150</v>
      </c>
      <c r="AX170" s="137" t="s">
        <v>9</v>
      </c>
      <c r="AY170" s="137" t="s">
        <v>189</v>
      </c>
    </row>
    <row r="171" spans="2:65" s="6" customFormat="1" ht="15.75" customHeight="1">
      <c r="B171" s="22"/>
      <c r="C171" s="116" t="s">
        <v>293</v>
      </c>
      <c r="D171" s="116" t="s">
        <v>191</v>
      </c>
      <c r="E171" s="117" t="s">
        <v>294</v>
      </c>
      <c r="F171" s="118" t="s">
        <v>295</v>
      </c>
      <c r="G171" s="119" t="s">
        <v>233</v>
      </c>
      <c r="H171" s="120">
        <v>354.3</v>
      </c>
      <c r="I171" s="121"/>
      <c r="J171" s="122">
        <f>ROUND($I$171*$H$171,0)</f>
        <v>0</v>
      </c>
      <c r="K171" s="118" t="s">
        <v>195</v>
      </c>
      <c r="L171" s="22"/>
      <c r="M171" s="123"/>
      <c r="N171" s="124" t="s">
        <v>43</v>
      </c>
      <c r="Q171" s="125">
        <v>0.0016801</v>
      </c>
      <c r="R171" s="125">
        <f>$Q$171*$H$171</f>
        <v>0.59525943</v>
      </c>
      <c r="S171" s="125">
        <v>0</v>
      </c>
      <c r="T171" s="126">
        <f>$S$171*$H$171</f>
        <v>0</v>
      </c>
      <c r="AR171" s="75" t="s">
        <v>196</v>
      </c>
      <c r="AT171" s="75" t="s">
        <v>191</v>
      </c>
      <c r="AU171" s="75" t="s">
        <v>78</v>
      </c>
      <c r="AY171" s="6" t="s">
        <v>189</v>
      </c>
      <c r="BE171" s="127">
        <f>IF($N$171="základní",$J$171,0)</f>
        <v>0</v>
      </c>
      <c r="BF171" s="127">
        <f>IF($N$171="snížená",$J$171,0)</f>
        <v>0</v>
      </c>
      <c r="BG171" s="127">
        <f>IF($N$171="zákl. přenesená",$J$171,0)</f>
        <v>0</v>
      </c>
      <c r="BH171" s="127">
        <f>IF($N$171="sníž. přenesená",$J$171,0)</f>
        <v>0</v>
      </c>
      <c r="BI171" s="127">
        <f>IF($N$171="nulová",$J$171,0)</f>
        <v>0</v>
      </c>
      <c r="BJ171" s="75" t="s">
        <v>9</v>
      </c>
      <c r="BK171" s="127">
        <f>ROUND($I$171*$H$171,0)</f>
        <v>0</v>
      </c>
      <c r="BL171" s="75" t="s">
        <v>196</v>
      </c>
      <c r="BM171" s="75" t="s">
        <v>296</v>
      </c>
    </row>
    <row r="172" spans="2:51" s="6" customFormat="1" ht="15.75" customHeight="1">
      <c r="B172" s="128"/>
      <c r="D172" s="129" t="s">
        <v>198</v>
      </c>
      <c r="E172" s="130"/>
      <c r="F172" s="130" t="s">
        <v>297</v>
      </c>
      <c r="H172" s="131">
        <v>43.8</v>
      </c>
      <c r="L172" s="128"/>
      <c r="M172" s="132"/>
      <c r="T172" s="133"/>
      <c r="AT172" s="134" t="s">
        <v>198</v>
      </c>
      <c r="AU172" s="134" t="s">
        <v>78</v>
      </c>
      <c r="AV172" s="134" t="s">
        <v>78</v>
      </c>
      <c r="AW172" s="134" t="s">
        <v>150</v>
      </c>
      <c r="AX172" s="134" t="s">
        <v>72</v>
      </c>
      <c r="AY172" s="134" t="s">
        <v>189</v>
      </c>
    </row>
    <row r="173" spans="2:51" s="6" customFormat="1" ht="15.75" customHeight="1">
      <c r="B173" s="128"/>
      <c r="D173" s="136" t="s">
        <v>198</v>
      </c>
      <c r="E173" s="134"/>
      <c r="F173" s="130" t="s">
        <v>298</v>
      </c>
      <c r="H173" s="131">
        <v>19.6</v>
      </c>
      <c r="L173" s="128"/>
      <c r="M173" s="132"/>
      <c r="T173" s="133"/>
      <c r="AT173" s="134" t="s">
        <v>198</v>
      </c>
      <c r="AU173" s="134" t="s">
        <v>78</v>
      </c>
      <c r="AV173" s="134" t="s">
        <v>78</v>
      </c>
      <c r="AW173" s="134" t="s">
        <v>150</v>
      </c>
      <c r="AX173" s="134" t="s">
        <v>72</v>
      </c>
      <c r="AY173" s="134" t="s">
        <v>189</v>
      </c>
    </row>
    <row r="174" spans="2:51" s="6" customFormat="1" ht="15.75" customHeight="1">
      <c r="B174" s="135"/>
      <c r="D174" s="136" t="s">
        <v>198</v>
      </c>
      <c r="E174" s="137" t="s">
        <v>93</v>
      </c>
      <c r="F174" s="138" t="s">
        <v>200</v>
      </c>
      <c r="H174" s="139">
        <v>63.4</v>
      </c>
      <c r="L174" s="135"/>
      <c r="M174" s="140"/>
      <c r="T174" s="141"/>
      <c r="AT174" s="137" t="s">
        <v>198</v>
      </c>
      <c r="AU174" s="137" t="s">
        <v>78</v>
      </c>
      <c r="AV174" s="137" t="s">
        <v>201</v>
      </c>
      <c r="AW174" s="137" t="s">
        <v>150</v>
      </c>
      <c r="AX174" s="137" t="s">
        <v>72</v>
      </c>
      <c r="AY174" s="137" t="s">
        <v>189</v>
      </c>
    </row>
    <row r="175" spans="2:51" s="6" customFormat="1" ht="15.75" customHeight="1">
      <c r="B175" s="128"/>
      <c r="D175" s="136" t="s">
        <v>198</v>
      </c>
      <c r="E175" s="134"/>
      <c r="F175" s="130" t="s">
        <v>299</v>
      </c>
      <c r="H175" s="131">
        <v>172.8</v>
      </c>
      <c r="L175" s="128"/>
      <c r="M175" s="132"/>
      <c r="T175" s="133"/>
      <c r="AT175" s="134" t="s">
        <v>198</v>
      </c>
      <c r="AU175" s="134" t="s">
        <v>78</v>
      </c>
      <c r="AV175" s="134" t="s">
        <v>78</v>
      </c>
      <c r="AW175" s="134" t="s">
        <v>150</v>
      </c>
      <c r="AX175" s="134" t="s">
        <v>72</v>
      </c>
      <c r="AY175" s="134" t="s">
        <v>189</v>
      </c>
    </row>
    <row r="176" spans="2:51" s="6" customFormat="1" ht="15.75" customHeight="1">
      <c r="B176" s="128"/>
      <c r="D176" s="136" t="s">
        <v>198</v>
      </c>
      <c r="E176" s="134"/>
      <c r="F176" s="130" t="s">
        <v>300</v>
      </c>
      <c r="H176" s="131">
        <v>93.6</v>
      </c>
      <c r="L176" s="128"/>
      <c r="M176" s="132"/>
      <c r="T176" s="133"/>
      <c r="AT176" s="134" t="s">
        <v>198</v>
      </c>
      <c r="AU176" s="134" t="s">
        <v>78</v>
      </c>
      <c r="AV176" s="134" t="s">
        <v>78</v>
      </c>
      <c r="AW176" s="134" t="s">
        <v>150</v>
      </c>
      <c r="AX176" s="134" t="s">
        <v>72</v>
      </c>
      <c r="AY176" s="134" t="s">
        <v>189</v>
      </c>
    </row>
    <row r="177" spans="2:51" s="6" customFormat="1" ht="15.75" customHeight="1">
      <c r="B177" s="128"/>
      <c r="D177" s="136" t="s">
        <v>198</v>
      </c>
      <c r="E177" s="134"/>
      <c r="F177" s="130" t="s">
        <v>301</v>
      </c>
      <c r="H177" s="131">
        <v>18.6</v>
      </c>
      <c r="L177" s="128"/>
      <c r="M177" s="132"/>
      <c r="T177" s="133"/>
      <c r="AT177" s="134" t="s">
        <v>198</v>
      </c>
      <c r="AU177" s="134" t="s">
        <v>78</v>
      </c>
      <c r="AV177" s="134" t="s">
        <v>78</v>
      </c>
      <c r="AW177" s="134" t="s">
        <v>150</v>
      </c>
      <c r="AX177" s="134" t="s">
        <v>72</v>
      </c>
      <c r="AY177" s="134" t="s">
        <v>189</v>
      </c>
    </row>
    <row r="178" spans="2:51" s="6" customFormat="1" ht="15.75" customHeight="1">
      <c r="B178" s="128"/>
      <c r="D178" s="136" t="s">
        <v>198</v>
      </c>
      <c r="E178" s="134"/>
      <c r="F178" s="130" t="s">
        <v>302</v>
      </c>
      <c r="H178" s="131">
        <v>5.9</v>
      </c>
      <c r="L178" s="128"/>
      <c r="M178" s="132"/>
      <c r="T178" s="133"/>
      <c r="AT178" s="134" t="s">
        <v>198</v>
      </c>
      <c r="AU178" s="134" t="s">
        <v>78</v>
      </c>
      <c r="AV178" s="134" t="s">
        <v>78</v>
      </c>
      <c r="AW178" s="134" t="s">
        <v>150</v>
      </c>
      <c r="AX178" s="134" t="s">
        <v>72</v>
      </c>
      <c r="AY178" s="134" t="s">
        <v>189</v>
      </c>
    </row>
    <row r="179" spans="2:51" s="6" customFormat="1" ht="15.75" customHeight="1">
      <c r="B179" s="135"/>
      <c r="D179" s="136" t="s">
        <v>198</v>
      </c>
      <c r="E179" s="137" t="s">
        <v>96</v>
      </c>
      <c r="F179" s="138" t="s">
        <v>200</v>
      </c>
      <c r="H179" s="139">
        <v>290.9</v>
      </c>
      <c r="L179" s="135"/>
      <c r="M179" s="140"/>
      <c r="T179" s="141"/>
      <c r="AT179" s="137" t="s">
        <v>198</v>
      </c>
      <c r="AU179" s="137" t="s">
        <v>78</v>
      </c>
      <c r="AV179" s="137" t="s">
        <v>201</v>
      </c>
      <c r="AW179" s="137" t="s">
        <v>150</v>
      </c>
      <c r="AX179" s="137" t="s">
        <v>72</v>
      </c>
      <c r="AY179" s="137" t="s">
        <v>189</v>
      </c>
    </row>
    <row r="180" spans="2:51" s="6" customFormat="1" ht="15.75" customHeight="1">
      <c r="B180" s="152"/>
      <c r="D180" s="136" t="s">
        <v>198</v>
      </c>
      <c r="E180" s="153"/>
      <c r="F180" s="154" t="s">
        <v>282</v>
      </c>
      <c r="H180" s="155">
        <v>354.3</v>
      </c>
      <c r="L180" s="152"/>
      <c r="M180" s="156"/>
      <c r="T180" s="157"/>
      <c r="AT180" s="153" t="s">
        <v>198</v>
      </c>
      <c r="AU180" s="153" t="s">
        <v>78</v>
      </c>
      <c r="AV180" s="153" t="s">
        <v>196</v>
      </c>
      <c r="AW180" s="153" t="s">
        <v>150</v>
      </c>
      <c r="AX180" s="153" t="s">
        <v>9</v>
      </c>
      <c r="AY180" s="153" t="s">
        <v>189</v>
      </c>
    </row>
    <row r="181" spans="2:65" s="6" customFormat="1" ht="15.75" customHeight="1">
      <c r="B181" s="22"/>
      <c r="C181" s="142" t="s">
        <v>303</v>
      </c>
      <c r="D181" s="142" t="s">
        <v>217</v>
      </c>
      <c r="E181" s="143" t="s">
        <v>304</v>
      </c>
      <c r="F181" s="144" t="s">
        <v>305</v>
      </c>
      <c r="G181" s="145" t="s">
        <v>194</v>
      </c>
      <c r="H181" s="146">
        <v>61.089</v>
      </c>
      <c r="I181" s="147"/>
      <c r="J181" s="148">
        <f>ROUND($I$181*$H$181,0)</f>
        <v>0</v>
      </c>
      <c r="K181" s="144" t="s">
        <v>195</v>
      </c>
      <c r="L181" s="149"/>
      <c r="M181" s="150"/>
      <c r="N181" s="151" t="s">
        <v>43</v>
      </c>
      <c r="Q181" s="125">
        <v>0.0006</v>
      </c>
      <c r="R181" s="125">
        <f>$Q$181*$H$181</f>
        <v>0.036653399999999996</v>
      </c>
      <c r="S181" s="125">
        <v>0</v>
      </c>
      <c r="T181" s="126">
        <f>$S$181*$H$181</f>
        <v>0</v>
      </c>
      <c r="AR181" s="75" t="s">
        <v>220</v>
      </c>
      <c r="AT181" s="75" t="s">
        <v>217</v>
      </c>
      <c r="AU181" s="75" t="s">
        <v>78</v>
      </c>
      <c r="AY181" s="6" t="s">
        <v>189</v>
      </c>
      <c r="BE181" s="127">
        <f>IF($N$181="základní",$J$181,0)</f>
        <v>0</v>
      </c>
      <c r="BF181" s="127">
        <f>IF($N$181="snížená",$J$181,0)</f>
        <v>0</v>
      </c>
      <c r="BG181" s="127">
        <f>IF($N$181="zákl. přenesená",$J$181,0)</f>
        <v>0</v>
      </c>
      <c r="BH181" s="127">
        <f>IF($N$181="sníž. přenesená",$J$181,0)</f>
        <v>0</v>
      </c>
      <c r="BI181" s="127">
        <f>IF($N$181="nulová",$J$181,0)</f>
        <v>0</v>
      </c>
      <c r="BJ181" s="75" t="s">
        <v>9</v>
      </c>
      <c r="BK181" s="127">
        <f>ROUND($I$181*$H$181,0)</f>
        <v>0</v>
      </c>
      <c r="BL181" s="75" t="s">
        <v>196</v>
      </c>
      <c r="BM181" s="75" t="s">
        <v>306</v>
      </c>
    </row>
    <row r="182" spans="2:51" s="6" customFormat="1" ht="15.75" customHeight="1">
      <c r="B182" s="128"/>
      <c r="D182" s="129" t="s">
        <v>198</v>
      </c>
      <c r="E182" s="130"/>
      <c r="F182" s="130" t="s">
        <v>307</v>
      </c>
      <c r="H182" s="131">
        <v>61.089</v>
      </c>
      <c r="L182" s="128"/>
      <c r="M182" s="132"/>
      <c r="T182" s="133"/>
      <c r="AT182" s="134" t="s">
        <v>198</v>
      </c>
      <c r="AU182" s="134" t="s">
        <v>78</v>
      </c>
      <c r="AV182" s="134" t="s">
        <v>78</v>
      </c>
      <c r="AW182" s="134" t="s">
        <v>150</v>
      </c>
      <c r="AX182" s="134" t="s">
        <v>9</v>
      </c>
      <c r="AY182" s="134" t="s">
        <v>189</v>
      </c>
    </row>
    <row r="183" spans="2:65" s="6" customFormat="1" ht="15.75" customHeight="1">
      <c r="B183" s="22"/>
      <c r="C183" s="142" t="s">
        <v>308</v>
      </c>
      <c r="D183" s="142" t="s">
        <v>217</v>
      </c>
      <c r="E183" s="143" t="s">
        <v>309</v>
      </c>
      <c r="F183" s="144" t="s">
        <v>310</v>
      </c>
      <c r="G183" s="145" t="s">
        <v>194</v>
      </c>
      <c r="H183" s="146">
        <v>13.314</v>
      </c>
      <c r="I183" s="147"/>
      <c r="J183" s="148">
        <f>ROUND($I$183*$H$183,0)</f>
        <v>0</v>
      </c>
      <c r="K183" s="144" t="s">
        <v>195</v>
      </c>
      <c r="L183" s="149"/>
      <c r="M183" s="150"/>
      <c r="N183" s="151" t="s">
        <v>43</v>
      </c>
      <c r="Q183" s="125">
        <v>0.0012</v>
      </c>
      <c r="R183" s="125">
        <f>$Q$183*$H$183</f>
        <v>0.0159768</v>
      </c>
      <c r="S183" s="125">
        <v>0</v>
      </c>
      <c r="T183" s="126">
        <f>$S$183*$H$183</f>
        <v>0</v>
      </c>
      <c r="AR183" s="75" t="s">
        <v>220</v>
      </c>
      <c r="AT183" s="75" t="s">
        <v>217</v>
      </c>
      <c r="AU183" s="75" t="s">
        <v>78</v>
      </c>
      <c r="AY183" s="6" t="s">
        <v>189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9</v>
      </c>
      <c r="BK183" s="127">
        <f>ROUND($I$183*$H$183,0)</f>
        <v>0</v>
      </c>
      <c r="BL183" s="75" t="s">
        <v>196</v>
      </c>
      <c r="BM183" s="75" t="s">
        <v>311</v>
      </c>
    </row>
    <row r="184" spans="2:51" s="6" customFormat="1" ht="15.75" customHeight="1">
      <c r="B184" s="128"/>
      <c r="D184" s="129" t="s">
        <v>198</v>
      </c>
      <c r="E184" s="130"/>
      <c r="F184" s="130" t="s">
        <v>312</v>
      </c>
      <c r="H184" s="131">
        <v>13.314</v>
      </c>
      <c r="L184" s="128"/>
      <c r="M184" s="132"/>
      <c r="T184" s="133"/>
      <c r="AT184" s="134" t="s">
        <v>198</v>
      </c>
      <c r="AU184" s="134" t="s">
        <v>78</v>
      </c>
      <c r="AV184" s="134" t="s">
        <v>78</v>
      </c>
      <c r="AW184" s="134" t="s">
        <v>150</v>
      </c>
      <c r="AX184" s="134" t="s">
        <v>9</v>
      </c>
      <c r="AY184" s="134" t="s">
        <v>189</v>
      </c>
    </row>
    <row r="185" spans="2:65" s="6" customFormat="1" ht="15.75" customHeight="1">
      <c r="B185" s="22"/>
      <c r="C185" s="116" t="s">
        <v>313</v>
      </c>
      <c r="D185" s="116" t="s">
        <v>191</v>
      </c>
      <c r="E185" s="117" t="s">
        <v>314</v>
      </c>
      <c r="F185" s="118" t="s">
        <v>315</v>
      </c>
      <c r="G185" s="119" t="s">
        <v>194</v>
      </c>
      <c r="H185" s="120">
        <v>706.518</v>
      </c>
      <c r="I185" s="121"/>
      <c r="J185" s="122">
        <f>ROUND($I$185*$H$185,0)</f>
        <v>0</v>
      </c>
      <c r="K185" s="118" t="s">
        <v>195</v>
      </c>
      <c r="L185" s="22"/>
      <c r="M185" s="123"/>
      <c r="N185" s="124" t="s">
        <v>43</v>
      </c>
      <c r="Q185" s="125">
        <v>6E-05</v>
      </c>
      <c r="R185" s="125">
        <f>$Q$185*$H$185</f>
        <v>0.042391080000000005</v>
      </c>
      <c r="S185" s="125">
        <v>0</v>
      </c>
      <c r="T185" s="126">
        <f>$S$185*$H$185</f>
        <v>0</v>
      </c>
      <c r="AR185" s="75" t="s">
        <v>196</v>
      </c>
      <c r="AT185" s="75" t="s">
        <v>191</v>
      </c>
      <c r="AU185" s="75" t="s">
        <v>78</v>
      </c>
      <c r="AY185" s="6" t="s">
        <v>189</v>
      </c>
      <c r="BE185" s="127">
        <f>IF($N$185="základní",$J$185,0)</f>
        <v>0</v>
      </c>
      <c r="BF185" s="127">
        <f>IF($N$185="snížená",$J$185,0)</f>
        <v>0</v>
      </c>
      <c r="BG185" s="127">
        <f>IF($N$185="zákl. přenesená",$J$185,0)</f>
        <v>0</v>
      </c>
      <c r="BH185" s="127">
        <f>IF($N$185="sníž. přenesená",$J$185,0)</f>
        <v>0</v>
      </c>
      <c r="BI185" s="127">
        <f>IF($N$185="nulová",$J$185,0)</f>
        <v>0</v>
      </c>
      <c r="BJ185" s="75" t="s">
        <v>9</v>
      </c>
      <c r="BK185" s="127">
        <f>ROUND($I$185*$H$185,0)</f>
        <v>0</v>
      </c>
      <c r="BL185" s="75" t="s">
        <v>196</v>
      </c>
      <c r="BM185" s="75" t="s">
        <v>316</v>
      </c>
    </row>
    <row r="186" spans="2:51" s="6" customFormat="1" ht="15.75" customHeight="1">
      <c r="B186" s="128"/>
      <c r="D186" s="129" t="s">
        <v>198</v>
      </c>
      <c r="E186" s="130"/>
      <c r="F186" s="130" t="s">
        <v>317</v>
      </c>
      <c r="H186" s="131">
        <v>635.658</v>
      </c>
      <c r="L186" s="128"/>
      <c r="M186" s="132"/>
      <c r="T186" s="133"/>
      <c r="AT186" s="134" t="s">
        <v>198</v>
      </c>
      <c r="AU186" s="134" t="s">
        <v>78</v>
      </c>
      <c r="AV186" s="134" t="s">
        <v>78</v>
      </c>
      <c r="AW186" s="134" t="s">
        <v>150</v>
      </c>
      <c r="AX186" s="134" t="s">
        <v>72</v>
      </c>
      <c r="AY186" s="134" t="s">
        <v>189</v>
      </c>
    </row>
    <row r="187" spans="2:51" s="6" customFormat="1" ht="15.75" customHeight="1">
      <c r="B187" s="128"/>
      <c r="D187" s="136" t="s">
        <v>198</v>
      </c>
      <c r="E187" s="134"/>
      <c r="F187" s="130" t="s">
        <v>318</v>
      </c>
      <c r="H187" s="131">
        <v>12.68</v>
      </c>
      <c r="L187" s="128"/>
      <c r="M187" s="132"/>
      <c r="T187" s="133"/>
      <c r="AT187" s="134" t="s">
        <v>198</v>
      </c>
      <c r="AU187" s="134" t="s">
        <v>78</v>
      </c>
      <c r="AV187" s="134" t="s">
        <v>78</v>
      </c>
      <c r="AW187" s="134" t="s">
        <v>150</v>
      </c>
      <c r="AX187" s="134" t="s">
        <v>72</v>
      </c>
      <c r="AY187" s="134" t="s">
        <v>189</v>
      </c>
    </row>
    <row r="188" spans="2:51" s="6" customFormat="1" ht="15.75" customHeight="1">
      <c r="B188" s="128"/>
      <c r="D188" s="136" t="s">
        <v>198</v>
      </c>
      <c r="E188" s="134"/>
      <c r="F188" s="130" t="s">
        <v>319</v>
      </c>
      <c r="H188" s="131">
        <v>58.18</v>
      </c>
      <c r="L188" s="128"/>
      <c r="M188" s="132"/>
      <c r="T188" s="133"/>
      <c r="AT188" s="134" t="s">
        <v>198</v>
      </c>
      <c r="AU188" s="134" t="s">
        <v>78</v>
      </c>
      <c r="AV188" s="134" t="s">
        <v>78</v>
      </c>
      <c r="AW188" s="134" t="s">
        <v>150</v>
      </c>
      <c r="AX188" s="134" t="s">
        <v>72</v>
      </c>
      <c r="AY188" s="134" t="s">
        <v>189</v>
      </c>
    </row>
    <row r="189" spans="2:51" s="6" customFormat="1" ht="15.75" customHeight="1">
      <c r="B189" s="135"/>
      <c r="D189" s="136" t="s">
        <v>198</v>
      </c>
      <c r="E189" s="137"/>
      <c r="F189" s="138" t="s">
        <v>200</v>
      </c>
      <c r="H189" s="139">
        <v>706.518</v>
      </c>
      <c r="L189" s="135"/>
      <c r="M189" s="140"/>
      <c r="T189" s="141"/>
      <c r="AT189" s="137" t="s">
        <v>198</v>
      </c>
      <c r="AU189" s="137" t="s">
        <v>78</v>
      </c>
      <c r="AV189" s="137" t="s">
        <v>201</v>
      </c>
      <c r="AW189" s="137" t="s">
        <v>150</v>
      </c>
      <c r="AX189" s="137" t="s">
        <v>9</v>
      </c>
      <c r="AY189" s="137" t="s">
        <v>189</v>
      </c>
    </row>
    <row r="190" spans="2:65" s="6" customFormat="1" ht="15.75" customHeight="1">
      <c r="B190" s="22"/>
      <c r="C190" s="116" t="s">
        <v>320</v>
      </c>
      <c r="D190" s="116" t="s">
        <v>191</v>
      </c>
      <c r="E190" s="117" t="s">
        <v>321</v>
      </c>
      <c r="F190" s="118" t="s">
        <v>322</v>
      </c>
      <c r="G190" s="119" t="s">
        <v>233</v>
      </c>
      <c r="H190" s="120">
        <v>67.44</v>
      </c>
      <c r="I190" s="121"/>
      <c r="J190" s="122">
        <f>ROUND($I$190*$H$190,0)</f>
        <v>0</v>
      </c>
      <c r="K190" s="118" t="s">
        <v>195</v>
      </c>
      <c r="L190" s="22"/>
      <c r="M190" s="123"/>
      <c r="N190" s="124" t="s">
        <v>43</v>
      </c>
      <c r="Q190" s="125">
        <v>6.05E-05</v>
      </c>
      <c r="R190" s="125">
        <f>$Q$190*$H$190</f>
        <v>0.00408012</v>
      </c>
      <c r="S190" s="125">
        <v>0</v>
      </c>
      <c r="T190" s="126">
        <f>$S$190*$H$190</f>
        <v>0</v>
      </c>
      <c r="AR190" s="75" t="s">
        <v>196</v>
      </c>
      <c r="AT190" s="75" t="s">
        <v>191</v>
      </c>
      <c r="AU190" s="75" t="s">
        <v>78</v>
      </c>
      <c r="AY190" s="6" t="s">
        <v>189</v>
      </c>
      <c r="BE190" s="127">
        <f>IF($N$190="základní",$J$190,0)</f>
        <v>0</v>
      </c>
      <c r="BF190" s="127">
        <f>IF($N$190="snížená",$J$190,0)</f>
        <v>0</v>
      </c>
      <c r="BG190" s="127">
        <f>IF($N$190="zákl. přenesená",$J$190,0)</f>
        <v>0</v>
      </c>
      <c r="BH190" s="127">
        <f>IF($N$190="sníž. přenesená",$J$190,0)</f>
        <v>0</v>
      </c>
      <c r="BI190" s="127">
        <f>IF($N$190="nulová",$J$190,0)</f>
        <v>0</v>
      </c>
      <c r="BJ190" s="75" t="s">
        <v>9</v>
      </c>
      <c r="BK190" s="127">
        <f>ROUND($I$190*$H$190,0)</f>
        <v>0</v>
      </c>
      <c r="BL190" s="75" t="s">
        <v>196</v>
      </c>
      <c r="BM190" s="75" t="s">
        <v>323</v>
      </c>
    </row>
    <row r="191" spans="2:51" s="6" customFormat="1" ht="15.75" customHeight="1">
      <c r="B191" s="128"/>
      <c r="D191" s="129" t="s">
        <v>198</v>
      </c>
      <c r="E191" s="130"/>
      <c r="F191" s="130" t="s">
        <v>324</v>
      </c>
      <c r="H191" s="131">
        <v>67.44</v>
      </c>
      <c r="L191" s="128"/>
      <c r="M191" s="132"/>
      <c r="T191" s="133"/>
      <c r="AT191" s="134" t="s">
        <v>198</v>
      </c>
      <c r="AU191" s="134" t="s">
        <v>78</v>
      </c>
      <c r="AV191" s="134" t="s">
        <v>78</v>
      </c>
      <c r="AW191" s="134" t="s">
        <v>150</v>
      </c>
      <c r="AX191" s="134" t="s">
        <v>72</v>
      </c>
      <c r="AY191" s="134" t="s">
        <v>189</v>
      </c>
    </row>
    <row r="192" spans="2:51" s="6" customFormat="1" ht="15.75" customHeight="1">
      <c r="B192" s="135"/>
      <c r="D192" s="136" t="s">
        <v>198</v>
      </c>
      <c r="E192" s="137" t="s">
        <v>99</v>
      </c>
      <c r="F192" s="138" t="s">
        <v>200</v>
      </c>
      <c r="H192" s="139">
        <v>67.44</v>
      </c>
      <c r="L192" s="135"/>
      <c r="M192" s="140"/>
      <c r="T192" s="141"/>
      <c r="AT192" s="137" t="s">
        <v>198</v>
      </c>
      <c r="AU192" s="137" t="s">
        <v>78</v>
      </c>
      <c r="AV192" s="137" t="s">
        <v>201</v>
      </c>
      <c r="AW192" s="137" t="s">
        <v>150</v>
      </c>
      <c r="AX192" s="137" t="s">
        <v>9</v>
      </c>
      <c r="AY192" s="137" t="s">
        <v>189</v>
      </c>
    </row>
    <row r="193" spans="2:65" s="6" customFormat="1" ht="15.75" customHeight="1">
      <c r="B193" s="22"/>
      <c r="C193" s="142" t="s">
        <v>8</v>
      </c>
      <c r="D193" s="142" t="s">
        <v>217</v>
      </c>
      <c r="E193" s="143" t="s">
        <v>325</v>
      </c>
      <c r="F193" s="144" t="s">
        <v>326</v>
      </c>
      <c r="G193" s="145" t="s">
        <v>233</v>
      </c>
      <c r="H193" s="146">
        <v>70.812</v>
      </c>
      <c r="I193" s="147"/>
      <c r="J193" s="148">
        <f>ROUND($I$193*$H$193,0)</f>
        <v>0</v>
      </c>
      <c r="K193" s="144" t="s">
        <v>195</v>
      </c>
      <c r="L193" s="149"/>
      <c r="M193" s="150"/>
      <c r="N193" s="151" t="s">
        <v>43</v>
      </c>
      <c r="Q193" s="125">
        <v>0.00056</v>
      </c>
      <c r="R193" s="125">
        <f>$Q$193*$H$193</f>
        <v>0.03965472</v>
      </c>
      <c r="S193" s="125">
        <v>0</v>
      </c>
      <c r="T193" s="126">
        <f>$S$193*$H$193</f>
        <v>0</v>
      </c>
      <c r="AR193" s="75" t="s">
        <v>220</v>
      </c>
      <c r="AT193" s="75" t="s">
        <v>217</v>
      </c>
      <c r="AU193" s="75" t="s">
        <v>78</v>
      </c>
      <c r="AY193" s="6" t="s">
        <v>189</v>
      </c>
      <c r="BE193" s="127">
        <f>IF($N$193="základní",$J$193,0)</f>
        <v>0</v>
      </c>
      <c r="BF193" s="127">
        <f>IF($N$193="snížená",$J$193,0)</f>
        <v>0</v>
      </c>
      <c r="BG193" s="127">
        <f>IF($N$193="zákl. přenesená",$J$193,0)</f>
        <v>0</v>
      </c>
      <c r="BH193" s="127">
        <f>IF($N$193="sníž. přenesená",$J$193,0)</f>
        <v>0</v>
      </c>
      <c r="BI193" s="127">
        <f>IF($N$193="nulová",$J$193,0)</f>
        <v>0</v>
      </c>
      <c r="BJ193" s="75" t="s">
        <v>9</v>
      </c>
      <c r="BK193" s="127">
        <f>ROUND($I$193*$H$193,0)</f>
        <v>0</v>
      </c>
      <c r="BL193" s="75" t="s">
        <v>196</v>
      </c>
      <c r="BM193" s="75" t="s">
        <v>327</v>
      </c>
    </row>
    <row r="194" spans="2:51" s="6" customFormat="1" ht="15.75" customHeight="1">
      <c r="B194" s="128"/>
      <c r="D194" s="129" t="s">
        <v>198</v>
      </c>
      <c r="E194" s="130"/>
      <c r="F194" s="130" t="s">
        <v>328</v>
      </c>
      <c r="H194" s="131">
        <v>70.812</v>
      </c>
      <c r="L194" s="128"/>
      <c r="M194" s="132"/>
      <c r="T194" s="133"/>
      <c r="AT194" s="134" t="s">
        <v>198</v>
      </c>
      <c r="AU194" s="134" t="s">
        <v>78</v>
      </c>
      <c r="AV194" s="134" t="s">
        <v>78</v>
      </c>
      <c r="AW194" s="134" t="s">
        <v>150</v>
      </c>
      <c r="AX194" s="134" t="s">
        <v>9</v>
      </c>
      <c r="AY194" s="134" t="s">
        <v>189</v>
      </c>
    </row>
    <row r="195" spans="2:65" s="6" customFormat="1" ht="15.75" customHeight="1">
      <c r="B195" s="22"/>
      <c r="C195" s="116" t="s">
        <v>329</v>
      </c>
      <c r="D195" s="116" t="s">
        <v>191</v>
      </c>
      <c r="E195" s="117" t="s">
        <v>330</v>
      </c>
      <c r="F195" s="118" t="s">
        <v>331</v>
      </c>
      <c r="G195" s="119" t="s">
        <v>233</v>
      </c>
      <c r="H195" s="120">
        <v>487.2</v>
      </c>
      <c r="I195" s="121"/>
      <c r="J195" s="122">
        <f>ROUND($I$195*$H$195,0)</f>
        <v>0</v>
      </c>
      <c r="K195" s="118" t="s">
        <v>195</v>
      </c>
      <c r="L195" s="22"/>
      <c r="M195" s="123"/>
      <c r="N195" s="124" t="s">
        <v>43</v>
      </c>
      <c r="Q195" s="125">
        <v>0.00025017</v>
      </c>
      <c r="R195" s="125">
        <f>$Q$195*$H$195</f>
        <v>0.12188282400000001</v>
      </c>
      <c r="S195" s="125">
        <v>0</v>
      </c>
      <c r="T195" s="126">
        <f>$S$195*$H$195</f>
        <v>0</v>
      </c>
      <c r="AR195" s="75" t="s">
        <v>196</v>
      </c>
      <c r="AT195" s="75" t="s">
        <v>191</v>
      </c>
      <c r="AU195" s="75" t="s">
        <v>78</v>
      </c>
      <c r="AY195" s="6" t="s">
        <v>189</v>
      </c>
      <c r="BE195" s="127">
        <f>IF($N$195="základní",$J$195,0)</f>
        <v>0</v>
      </c>
      <c r="BF195" s="127">
        <f>IF($N$195="snížená",$J$195,0)</f>
        <v>0</v>
      </c>
      <c r="BG195" s="127">
        <f>IF($N$195="zákl. přenesená",$J$195,0)</f>
        <v>0</v>
      </c>
      <c r="BH195" s="127">
        <f>IF($N$195="sníž. přenesená",$J$195,0)</f>
        <v>0</v>
      </c>
      <c r="BI195" s="127">
        <f>IF($N$195="nulová",$J$195,0)</f>
        <v>0</v>
      </c>
      <c r="BJ195" s="75" t="s">
        <v>9</v>
      </c>
      <c r="BK195" s="127">
        <f>ROUND($I$195*$H$195,0)</f>
        <v>0</v>
      </c>
      <c r="BL195" s="75" t="s">
        <v>196</v>
      </c>
      <c r="BM195" s="75" t="s">
        <v>332</v>
      </c>
    </row>
    <row r="196" spans="2:51" s="6" customFormat="1" ht="15.75" customHeight="1">
      <c r="B196" s="128"/>
      <c r="D196" s="129" t="s">
        <v>198</v>
      </c>
      <c r="E196" s="130"/>
      <c r="F196" s="130" t="s">
        <v>333</v>
      </c>
      <c r="H196" s="131">
        <v>59.2</v>
      </c>
      <c r="L196" s="128"/>
      <c r="M196" s="132"/>
      <c r="T196" s="133"/>
      <c r="AT196" s="134" t="s">
        <v>198</v>
      </c>
      <c r="AU196" s="134" t="s">
        <v>78</v>
      </c>
      <c r="AV196" s="134" t="s">
        <v>78</v>
      </c>
      <c r="AW196" s="134" t="s">
        <v>150</v>
      </c>
      <c r="AX196" s="134" t="s">
        <v>72</v>
      </c>
      <c r="AY196" s="134" t="s">
        <v>189</v>
      </c>
    </row>
    <row r="197" spans="2:51" s="6" customFormat="1" ht="15.75" customHeight="1">
      <c r="B197" s="128"/>
      <c r="D197" s="136" t="s">
        <v>198</v>
      </c>
      <c r="E197" s="134"/>
      <c r="F197" s="130" t="s">
        <v>334</v>
      </c>
      <c r="H197" s="131">
        <v>46.88</v>
      </c>
      <c r="L197" s="128"/>
      <c r="M197" s="132"/>
      <c r="T197" s="133"/>
      <c r="AT197" s="134" t="s">
        <v>198</v>
      </c>
      <c r="AU197" s="134" t="s">
        <v>78</v>
      </c>
      <c r="AV197" s="134" t="s">
        <v>78</v>
      </c>
      <c r="AW197" s="134" t="s">
        <v>150</v>
      </c>
      <c r="AX197" s="134" t="s">
        <v>72</v>
      </c>
      <c r="AY197" s="134" t="s">
        <v>189</v>
      </c>
    </row>
    <row r="198" spans="2:51" s="6" customFormat="1" ht="15.75" customHeight="1">
      <c r="B198" s="128"/>
      <c r="D198" s="136" t="s">
        <v>198</v>
      </c>
      <c r="E198" s="134"/>
      <c r="F198" s="130" t="s">
        <v>335</v>
      </c>
      <c r="H198" s="131">
        <v>26.82</v>
      </c>
      <c r="L198" s="128"/>
      <c r="M198" s="132"/>
      <c r="T198" s="133"/>
      <c r="AT198" s="134" t="s">
        <v>198</v>
      </c>
      <c r="AU198" s="134" t="s">
        <v>78</v>
      </c>
      <c r="AV198" s="134" t="s">
        <v>78</v>
      </c>
      <c r="AW198" s="134" t="s">
        <v>150</v>
      </c>
      <c r="AX198" s="134" t="s">
        <v>72</v>
      </c>
      <c r="AY198" s="134" t="s">
        <v>189</v>
      </c>
    </row>
    <row r="199" spans="2:51" s="6" customFormat="1" ht="15.75" customHeight="1">
      <c r="B199" s="135"/>
      <c r="D199" s="136" t="s">
        <v>198</v>
      </c>
      <c r="E199" s="137" t="s">
        <v>103</v>
      </c>
      <c r="F199" s="138" t="s">
        <v>336</v>
      </c>
      <c r="H199" s="139">
        <v>132.9</v>
      </c>
      <c r="L199" s="135"/>
      <c r="M199" s="140"/>
      <c r="T199" s="141"/>
      <c r="AT199" s="137" t="s">
        <v>198</v>
      </c>
      <c r="AU199" s="137" t="s">
        <v>78</v>
      </c>
      <c r="AV199" s="137" t="s">
        <v>201</v>
      </c>
      <c r="AW199" s="137" t="s">
        <v>150</v>
      </c>
      <c r="AX199" s="137" t="s">
        <v>72</v>
      </c>
      <c r="AY199" s="137" t="s">
        <v>189</v>
      </c>
    </row>
    <row r="200" spans="2:51" s="6" customFormat="1" ht="15.75" customHeight="1">
      <c r="B200" s="128"/>
      <c r="D200" s="136" t="s">
        <v>198</v>
      </c>
      <c r="E200" s="134"/>
      <c r="F200" s="130" t="s">
        <v>337</v>
      </c>
      <c r="H200" s="131">
        <v>29.4</v>
      </c>
      <c r="L200" s="128"/>
      <c r="M200" s="132"/>
      <c r="T200" s="133"/>
      <c r="AT200" s="134" t="s">
        <v>198</v>
      </c>
      <c r="AU200" s="134" t="s">
        <v>78</v>
      </c>
      <c r="AV200" s="134" t="s">
        <v>78</v>
      </c>
      <c r="AW200" s="134" t="s">
        <v>150</v>
      </c>
      <c r="AX200" s="134" t="s">
        <v>72</v>
      </c>
      <c r="AY200" s="134" t="s">
        <v>189</v>
      </c>
    </row>
    <row r="201" spans="2:51" s="6" customFormat="1" ht="15.75" customHeight="1">
      <c r="B201" s="128"/>
      <c r="D201" s="136" t="s">
        <v>198</v>
      </c>
      <c r="E201" s="134"/>
      <c r="F201" s="130" t="s">
        <v>338</v>
      </c>
      <c r="H201" s="131">
        <v>14.8</v>
      </c>
      <c r="L201" s="128"/>
      <c r="M201" s="132"/>
      <c r="T201" s="133"/>
      <c r="AT201" s="134" t="s">
        <v>198</v>
      </c>
      <c r="AU201" s="134" t="s">
        <v>78</v>
      </c>
      <c r="AV201" s="134" t="s">
        <v>78</v>
      </c>
      <c r="AW201" s="134" t="s">
        <v>150</v>
      </c>
      <c r="AX201" s="134" t="s">
        <v>72</v>
      </c>
      <c r="AY201" s="134" t="s">
        <v>189</v>
      </c>
    </row>
    <row r="202" spans="2:51" s="6" customFormat="1" ht="15.75" customHeight="1">
      <c r="B202" s="128"/>
      <c r="D202" s="136" t="s">
        <v>198</v>
      </c>
      <c r="E202" s="134"/>
      <c r="F202" s="130" t="s">
        <v>339</v>
      </c>
      <c r="H202" s="131">
        <v>129.6</v>
      </c>
      <c r="L202" s="128"/>
      <c r="M202" s="132"/>
      <c r="T202" s="133"/>
      <c r="AT202" s="134" t="s">
        <v>198</v>
      </c>
      <c r="AU202" s="134" t="s">
        <v>78</v>
      </c>
      <c r="AV202" s="134" t="s">
        <v>78</v>
      </c>
      <c r="AW202" s="134" t="s">
        <v>150</v>
      </c>
      <c r="AX202" s="134" t="s">
        <v>72</v>
      </c>
      <c r="AY202" s="134" t="s">
        <v>189</v>
      </c>
    </row>
    <row r="203" spans="2:51" s="6" customFormat="1" ht="15.75" customHeight="1">
      <c r="B203" s="128"/>
      <c r="D203" s="136" t="s">
        <v>198</v>
      </c>
      <c r="E203" s="134"/>
      <c r="F203" s="130" t="s">
        <v>340</v>
      </c>
      <c r="H203" s="131">
        <v>75.6</v>
      </c>
      <c r="L203" s="128"/>
      <c r="M203" s="132"/>
      <c r="T203" s="133"/>
      <c r="AT203" s="134" t="s">
        <v>198</v>
      </c>
      <c r="AU203" s="134" t="s">
        <v>78</v>
      </c>
      <c r="AV203" s="134" t="s">
        <v>78</v>
      </c>
      <c r="AW203" s="134" t="s">
        <v>150</v>
      </c>
      <c r="AX203" s="134" t="s">
        <v>72</v>
      </c>
      <c r="AY203" s="134" t="s">
        <v>189</v>
      </c>
    </row>
    <row r="204" spans="2:51" s="6" customFormat="1" ht="15.75" customHeight="1">
      <c r="B204" s="128"/>
      <c r="D204" s="136" t="s">
        <v>198</v>
      </c>
      <c r="E204" s="134"/>
      <c r="F204" s="130" t="s">
        <v>341</v>
      </c>
      <c r="H204" s="131">
        <v>13.8</v>
      </c>
      <c r="L204" s="128"/>
      <c r="M204" s="132"/>
      <c r="T204" s="133"/>
      <c r="AT204" s="134" t="s">
        <v>198</v>
      </c>
      <c r="AU204" s="134" t="s">
        <v>78</v>
      </c>
      <c r="AV204" s="134" t="s">
        <v>78</v>
      </c>
      <c r="AW204" s="134" t="s">
        <v>150</v>
      </c>
      <c r="AX204" s="134" t="s">
        <v>72</v>
      </c>
      <c r="AY204" s="134" t="s">
        <v>189</v>
      </c>
    </row>
    <row r="205" spans="2:51" s="6" customFormat="1" ht="15.75" customHeight="1">
      <c r="B205" s="128"/>
      <c r="D205" s="136" t="s">
        <v>198</v>
      </c>
      <c r="E205" s="134"/>
      <c r="F205" s="130" t="s">
        <v>342</v>
      </c>
      <c r="H205" s="131">
        <v>5.9</v>
      </c>
      <c r="L205" s="128"/>
      <c r="M205" s="132"/>
      <c r="T205" s="133"/>
      <c r="AT205" s="134" t="s">
        <v>198</v>
      </c>
      <c r="AU205" s="134" t="s">
        <v>78</v>
      </c>
      <c r="AV205" s="134" t="s">
        <v>78</v>
      </c>
      <c r="AW205" s="134" t="s">
        <v>150</v>
      </c>
      <c r="AX205" s="134" t="s">
        <v>72</v>
      </c>
      <c r="AY205" s="134" t="s">
        <v>189</v>
      </c>
    </row>
    <row r="206" spans="2:51" s="6" customFormat="1" ht="15.75" customHeight="1">
      <c r="B206" s="135"/>
      <c r="D206" s="136" t="s">
        <v>198</v>
      </c>
      <c r="E206" s="137" t="s">
        <v>107</v>
      </c>
      <c r="F206" s="138" t="s">
        <v>343</v>
      </c>
      <c r="H206" s="139">
        <v>269.1</v>
      </c>
      <c r="L206" s="135"/>
      <c r="M206" s="140"/>
      <c r="T206" s="141"/>
      <c r="AT206" s="137" t="s">
        <v>198</v>
      </c>
      <c r="AU206" s="137" t="s">
        <v>78</v>
      </c>
      <c r="AV206" s="137" t="s">
        <v>201</v>
      </c>
      <c r="AW206" s="137" t="s">
        <v>150</v>
      </c>
      <c r="AX206" s="137" t="s">
        <v>72</v>
      </c>
      <c r="AY206" s="137" t="s">
        <v>189</v>
      </c>
    </row>
    <row r="207" spans="2:51" s="6" customFormat="1" ht="15.75" customHeight="1">
      <c r="B207" s="128"/>
      <c r="D207" s="136" t="s">
        <v>198</v>
      </c>
      <c r="E207" s="134"/>
      <c r="F207" s="130" t="s">
        <v>344</v>
      </c>
      <c r="H207" s="131">
        <v>14.4</v>
      </c>
      <c r="L207" s="128"/>
      <c r="M207" s="132"/>
      <c r="T207" s="133"/>
      <c r="AT207" s="134" t="s">
        <v>198</v>
      </c>
      <c r="AU207" s="134" t="s">
        <v>78</v>
      </c>
      <c r="AV207" s="134" t="s">
        <v>78</v>
      </c>
      <c r="AW207" s="134" t="s">
        <v>150</v>
      </c>
      <c r="AX207" s="134" t="s">
        <v>72</v>
      </c>
      <c r="AY207" s="134" t="s">
        <v>189</v>
      </c>
    </row>
    <row r="208" spans="2:51" s="6" customFormat="1" ht="15.75" customHeight="1">
      <c r="B208" s="128"/>
      <c r="D208" s="136" t="s">
        <v>198</v>
      </c>
      <c r="E208" s="134"/>
      <c r="F208" s="130" t="s">
        <v>345</v>
      </c>
      <c r="H208" s="131">
        <v>4.8</v>
      </c>
      <c r="L208" s="128"/>
      <c r="M208" s="132"/>
      <c r="T208" s="133"/>
      <c r="AT208" s="134" t="s">
        <v>198</v>
      </c>
      <c r="AU208" s="134" t="s">
        <v>78</v>
      </c>
      <c r="AV208" s="134" t="s">
        <v>78</v>
      </c>
      <c r="AW208" s="134" t="s">
        <v>150</v>
      </c>
      <c r="AX208" s="134" t="s">
        <v>72</v>
      </c>
      <c r="AY208" s="134" t="s">
        <v>189</v>
      </c>
    </row>
    <row r="209" spans="2:51" s="6" customFormat="1" ht="15.75" customHeight="1">
      <c r="B209" s="128"/>
      <c r="D209" s="136" t="s">
        <v>198</v>
      </c>
      <c r="E209" s="134"/>
      <c r="F209" s="130" t="s">
        <v>346</v>
      </c>
      <c r="H209" s="131">
        <v>43.2</v>
      </c>
      <c r="L209" s="128"/>
      <c r="M209" s="132"/>
      <c r="T209" s="133"/>
      <c r="AT209" s="134" t="s">
        <v>198</v>
      </c>
      <c r="AU209" s="134" t="s">
        <v>78</v>
      </c>
      <c r="AV209" s="134" t="s">
        <v>78</v>
      </c>
      <c r="AW209" s="134" t="s">
        <v>150</v>
      </c>
      <c r="AX209" s="134" t="s">
        <v>72</v>
      </c>
      <c r="AY209" s="134" t="s">
        <v>189</v>
      </c>
    </row>
    <row r="210" spans="2:51" s="6" customFormat="1" ht="15.75" customHeight="1">
      <c r="B210" s="128"/>
      <c r="D210" s="136" t="s">
        <v>198</v>
      </c>
      <c r="E210" s="134"/>
      <c r="F210" s="130" t="s">
        <v>347</v>
      </c>
      <c r="H210" s="131">
        <v>18</v>
      </c>
      <c r="L210" s="128"/>
      <c r="M210" s="132"/>
      <c r="T210" s="133"/>
      <c r="AT210" s="134" t="s">
        <v>198</v>
      </c>
      <c r="AU210" s="134" t="s">
        <v>78</v>
      </c>
      <c r="AV210" s="134" t="s">
        <v>78</v>
      </c>
      <c r="AW210" s="134" t="s">
        <v>150</v>
      </c>
      <c r="AX210" s="134" t="s">
        <v>72</v>
      </c>
      <c r="AY210" s="134" t="s">
        <v>189</v>
      </c>
    </row>
    <row r="211" spans="2:51" s="6" customFormat="1" ht="15.75" customHeight="1">
      <c r="B211" s="128"/>
      <c r="D211" s="136" t="s">
        <v>198</v>
      </c>
      <c r="E211" s="134"/>
      <c r="F211" s="130" t="s">
        <v>348</v>
      </c>
      <c r="H211" s="131">
        <v>4.8</v>
      </c>
      <c r="L211" s="128"/>
      <c r="M211" s="132"/>
      <c r="T211" s="133"/>
      <c r="AT211" s="134" t="s">
        <v>198</v>
      </c>
      <c r="AU211" s="134" t="s">
        <v>78</v>
      </c>
      <c r="AV211" s="134" t="s">
        <v>78</v>
      </c>
      <c r="AW211" s="134" t="s">
        <v>150</v>
      </c>
      <c r="AX211" s="134" t="s">
        <v>72</v>
      </c>
      <c r="AY211" s="134" t="s">
        <v>189</v>
      </c>
    </row>
    <row r="212" spans="2:51" s="6" customFormat="1" ht="15.75" customHeight="1">
      <c r="B212" s="135"/>
      <c r="D212" s="136" t="s">
        <v>198</v>
      </c>
      <c r="E212" s="137" t="s">
        <v>110</v>
      </c>
      <c r="F212" s="138" t="s">
        <v>349</v>
      </c>
      <c r="H212" s="139">
        <v>85.2</v>
      </c>
      <c r="L212" s="135"/>
      <c r="M212" s="140"/>
      <c r="T212" s="141"/>
      <c r="AT212" s="137" t="s">
        <v>198</v>
      </c>
      <c r="AU212" s="137" t="s">
        <v>78</v>
      </c>
      <c r="AV212" s="137" t="s">
        <v>201</v>
      </c>
      <c r="AW212" s="137" t="s">
        <v>150</v>
      </c>
      <c r="AX212" s="137" t="s">
        <v>72</v>
      </c>
      <c r="AY212" s="137" t="s">
        <v>189</v>
      </c>
    </row>
    <row r="213" spans="2:51" s="6" customFormat="1" ht="15.75" customHeight="1">
      <c r="B213" s="152"/>
      <c r="D213" s="136" t="s">
        <v>198</v>
      </c>
      <c r="E213" s="153"/>
      <c r="F213" s="154" t="s">
        <v>282</v>
      </c>
      <c r="H213" s="155">
        <v>487.2</v>
      </c>
      <c r="L213" s="152"/>
      <c r="M213" s="156"/>
      <c r="T213" s="157"/>
      <c r="AT213" s="153" t="s">
        <v>198</v>
      </c>
      <c r="AU213" s="153" t="s">
        <v>78</v>
      </c>
      <c r="AV213" s="153" t="s">
        <v>196</v>
      </c>
      <c r="AW213" s="153" t="s">
        <v>150</v>
      </c>
      <c r="AX213" s="153" t="s">
        <v>9</v>
      </c>
      <c r="AY213" s="153" t="s">
        <v>189</v>
      </c>
    </row>
    <row r="214" spans="2:65" s="6" customFormat="1" ht="15.75" customHeight="1">
      <c r="B214" s="22"/>
      <c r="C214" s="142" t="s">
        <v>350</v>
      </c>
      <c r="D214" s="142" t="s">
        <v>217</v>
      </c>
      <c r="E214" s="143" t="s">
        <v>351</v>
      </c>
      <c r="F214" s="144" t="s">
        <v>352</v>
      </c>
      <c r="G214" s="145" t="s">
        <v>233</v>
      </c>
      <c r="H214" s="146">
        <v>139.545</v>
      </c>
      <c r="I214" s="147"/>
      <c r="J214" s="148">
        <f>ROUND($I$214*$H$214,0)</f>
        <v>0</v>
      </c>
      <c r="K214" s="144" t="s">
        <v>195</v>
      </c>
      <c r="L214" s="149"/>
      <c r="M214" s="150"/>
      <c r="N214" s="151" t="s">
        <v>43</v>
      </c>
      <c r="Q214" s="125">
        <v>3E-05</v>
      </c>
      <c r="R214" s="125">
        <f>$Q$214*$H$214</f>
        <v>0.00418635</v>
      </c>
      <c r="S214" s="125">
        <v>0</v>
      </c>
      <c r="T214" s="126">
        <f>$S$214*$H$214</f>
        <v>0</v>
      </c>
      <c r="AR214" s="75" t="s">
        <v>220</v>
      </c>
      <c r="AT214" s="75" t="s">
        <v>217</v>
      </c>
      <c r="AU214" s="75" t="s">
        <v>78</v>
      </c>
      <c r="AY214" s="6" t="s">
        <v>189</v>
      </c>
      <c r="BE214" s="127">
        <f>IF($N$214="základní",$J$214,0)</f>
        <v>0</v>
      </c>
      <c r="BF214" s="127">
        <f>IF($N$214="snížená",$J$214,0)</f>
        <v>0</v>
      </c>
      <c r="BG214" s="127">
        <f>IF($N$214="zákl. přenesená",$J$214,0)</f>
        <v>0</v>
      </c>
      <c r="BH214" s="127">
        <f>IF($N$214="sníž. přenesená",$J$214,0)</f>
        <v>0</v>
      </c>
      <c r="BI214" s="127">
        <f>IF($N$214="nulová",$J$214,0)</f>
        <v>0</v>
      </c>
      <c r="BJ214" s="75" t="s">
        <v>9</v>
      </c>
      <c r="BK214" s="127">
        <f>ROUND($I$214*$H$214,0)</f>
        <v>0</v>
      </c>
      <c r="BL214" s="75" t="s">
        <v>196</v>
      </c>
      <c r="BM214" s="75" t="s">
        <v>353</v>
      </c>
    </row>
    <row r="215" spans="2:51" s="6" customFormat="1" ht="15.75" customHeight="1">
      <c r="B215" s="128"/>
      <c r="D215" s="129" t="s">
        <v>198</v>
      </c>
      <c r="E215" s="130"/>
      <c r="F215" s="130" t="s">
        <v>354</v>
      </c>
      <c r="H215" s="131">
        <v>139.545</v>
      </c>
      <c r="L215" s="128"/>
      <c r="M215" s="132"/>
      <c r="T215" s="133"/>
      <c r="AT215" s="134" t="s">
        <v>198</v>
      </c>
      <c r="AU215" s="134" t="s">
        <v>78</v>
      </c>
      <c r="AV215" s="134" t="s">
        <v>78</v>
      </c>
      <c r="AW215" s="134" t="s">
        <v>150</v>
      </c>
      <c r="AX215" s="134" t="s">
        <v>9</v>
      </c>
      <c r="AY215" s="134" t="s">
        <v>189</v>
      </c>
    </row>
    <row r="216" spans="2:65" s="6" customFormat="1" ht="15.75" customHeight="1">
      <c r="B216" s="22"/>
      <c r="C216" s="142" t="s">
        <v>355</v>
      </c>
      <c r="D216" s="142" t="s">
        <v>217</v>
      </c>
      <c r="E216" s="143" t="s">
        <v>356</v>
      </c>
      <c r="F216" s="144" t="s">
        <v>357</v>
      </c>
      <c r="G216" s="145" t="s">
        <v>233</v>
      </c>
      <c r="H216" s="146">
        <v>282.555</v>
      </c>
      <c r="I216" s="147"/>
      <c r="J216" s="148">
        <f>ROUND($I$216*$H$216,0)</f>
        <v>0</v>
      </c>
      <c r="K216" s="144" t="s">
        <v>195</v>
      </c>
      <c r="L216" s="149"/>
      <c r="M216" s="150"/>
      <c r="N216" s="151" t="s">
        <v>43</v>
      </c>
      <c r="Q216" s="125">
        <v>0.0002</v>
      </c>
      <c r="R216" s="125">
        <f>$Q$216*$H$216</f>
        <v>0.056511000000000006</v>
      </c>
      <c r="S216" s="125">
        <v>0</v>
      </c>
      <c r="T216" s="126">
        <f>$S$216*$H$216</f>
        <v>0</v>
      </c>
      <c r="AR216" s="75" t="s">
        <v>220</v>
      </c>
      <c r="AT216" s="75" t="s">
        <v>217</v>
      </c>
      <c r="AU216" s="75" t="s">
        <v>78</v>
      </c>
      <c r="AY216" s="6" t="s">
        <v>189</v>
      </c>
      <c r="BE216" s="127">
        <f>IF($N$216="základní",$J$216,0)</f>
        <v>0</v>
      </c>
      <c r="BF216" s="127">
        <f>IF($N$216="snížená",$J$216,0)</f>
        <v>0</v>
      </c>
      <c r="BG216" s="127">
        <f>IF($N$216="zákl. přenesená",$J$216,0)</f>
        <v>0</v>
      </c>
      <c r="BH216" s="127">
        <f>IF($N$216="sníž. přenesená",$J$216,0)</f>
        <v>0</v>
      </c>
      <c r="BI216" s="127">
        <f>IF($N$216="nulová",$J$216,0)</f>
        <v>0</v>
      </c>
      <c r="BJ216" s="75" t="s">
        <v>9</v>
      </c>
      <c r="BK216" s="127">
        <f>ROUND($I$216*$H$216,0)</f>
        <v>0</v>
      </c>
      <c r="BL216" s="75" t="s">
        <v>196</v>
      </c>
      <c r="BM216" s="75" t="s">
        <v>358</v>
      </c>
    </row>
    <row r="217" spans="2:51" s="6" customFormat="1" ht="15.75" customHeight="1">
      <c r="B217" s="128"/>
      <c r="D217" s="129" t="s">
        <v>198</v>
      </c>
      <c r="E217" s="130"/>
      <c r="F217" s="130" t="s">
        <v>359</v>
      </c>
      <c r="H217" s="131">
        <v>282.555</v>
      </c>
      <c r="L217" s="128"/>
      <c r="M217" s="132"/>
      <c r="T217" s="133"/>
      <c r="AT217" s="134" t="s">
        <v>198</v>
      </c>
      <c r="AU217" s="134" t="s">
        <v>78</v>
      </c>
      <c r="AV217" s="134" t="s">
        <v>78</v>
      </c>
      <c r="AW217" s="134" t="s">
        <v>150</v>
      </c>
      <c r="AX217" s="134" t="s">
        <v>9</v>
      </c>
      <c r="AY217" s="134" t="s">
        <v>189</v>
      </c>
    </row>
    <row r="218" spans="2:65" s="6" customFormat="1" ht="15.75" customHeight="1">
      <c r="B218" s="22"/>
      <c r="C218" s="142" t="s">
        <v>360</v>
      </c>
      <c r="D218" s="142" t="s">
        <v>217</v>
      </c>
      <c r="E218" s="143" t="s">
        <v>361</v>
      </c>
      <c r="F218" s="144" t="s">
        <v>362</v>
      </c>
      <c r="G218" s="145" t="s">
        <v>233</v>
      </c>
      <c r="H218" s="146">
        <v>89.46</v>
      </c>
      <c r="I218" s="147"/>
      <c r="J218" s="148">
        <f>ROUND($I$218*$H$218,0)</f>
        <v>0</v>
      </c>
      <c r="K218" s="144" t="s">
        <v>195</v>
      </c>
      <c r="L218" s="149"/>
      <c r="M218" s="150"/>
      <c r="N218" s="151" t="s">
        <v>43</v>
      </c>
      <c r="Q218" s="125">
        <v>0.0004</v>
      </c>
      <c r="R218" s="125">
        <f>$Q$218*$H$218</f>
        <v>0.035783999999999996</v>
      </c>
      <c r="S218" s="125">
        <v>0</v>
      </c>
      <c r="T218" s="126">
        <f>$S$218*$H$218</f>
        <v>0</v>
      </c>
      <c r="AR218" s="75" t="s">
        <v>220</v>
      </c>
      <c r="AT218" s="75" t="s">
        <v>217</v>
      </c>
      <c r="AU218" s="75" t="s">
        <v>78</v>
      </c>
      <c r="AY218" s="6" t="s">
        <v>189</v>
      </c>
      <c r="BE218" s="127">
        <f>IF($N$218="základní",$J$218,0)</f>
        <v>0</v>
      </c>
      <c r="BF218" s="127">
        <f>IF($N$218="snížená",$J$218,0)</f>
        <v>0</v>
      </c>
      <c r="BG218" s="127">
        <f>IF($N$218="zákl. přenesená",$J$218,0)</f>
        <v>0</v>
      </c>
      <c r="BH218" s="127">
        <f>IF($N$218="sníž. přenesená",$J$218,0)</f>
        <v>0</v>
      </c>
      <c r="BI218" s="127">
        <f>IF($N$218="nulová",$J$218,0)</f>
        <v>0</v>
      </c>
      <c r="BJ218" s="75" t="s">
        <v>9</v>
      </c>
      <c r="BK218" s="127">
        <f>ROUND($I$218*$H$218,0)</f>
        <v>0</v>
      </c>
      <c r="BL218" s="75" t="s">
        <v>196</v>
      </c>
      <c r="BM218" s="75" t="s">
        <v>363</v>
      </c>
    </row>
    <row r="219" spans="2:51" s="6" customFormat="1" ht="15.75" customHeight="1">
      <c r="B219" s="128"/>
      <c r="D219" s="129" t="s">
        <v>198</v>
      </c>
      <c r="E219" s="130"/>
      <c r="F219" s="130" t="s">
        <v>364</v>
      </c>
      <c r="H219" s="131">
        <v>89.46</v>
      </c>
      <c r="L219" s="128"/>
      <c r="M219" s="132"/>
      <c r="T219" s="133"/>
      <c r="AT219" s="134" t="s">
        <v>198</v>
      </c>
      <c r="AU219" s="134" t="s">
        <v>78</v>
      </c>
      <c r="AV219" s="134" t="s">
        <v>78</v>
      </c>
      <c r="AW219" s="134" t="s">
        <v>150</v>
      </c>
      <c r="AX219" s="134" t="s">
        <v>9</v>
      </c>
      <c r="AY219" s="134" t="s">
        <v>189</v>
      </c>
    </row>
    <row r="220" spans="2:65" s="6" customFormat="1" ht="15.75" customHeight="1">
      <c r="B220" s="22"/>
      <c r="C220" s="116" t="s">
        <v>365</v>
      </c>
      <c r="D220" s="116" t="s">
        <v>191</v>
      </c>
      <c r="E220" s="117" t="s">
        <v>366</v>
      </c>
      <c r="F220" s="118" t="s">
        <v>367</v>
      </c>
      <c r="G220" s="119" t="s">
        <v>194</v>
      </c>
      <c r="H220" s="120">
        <v>79.42</v>
      </c>
      <c r="I220" s="121"/>
      <c r="J220" s="122">
        <f>ROUND($I$220*$H$220,0)</f>
        <v>0</v>
      </c>
      <c r="K220" s="118" t="s">
        <v>195</v>
      </c>
      <c r="L220" s="22"/>
      <c r="M220" s="123"/>
      <c r="N220" s="124" t="s">
        <v>43</v>
      </c>
      <c r="Q220" s="125">
        <v>0.00628</v>
      </c>
      <c r="R220" s="125">
        <f>$Q$220*$H$220</f>
        <v>0.4987576</v>
      </c>
      <c r="S220" s="125">
        <v>0</v>
      </c>
      <c r="T220" s="126">
        <f>$S$220*$H$220</f>
        <v>0</v>
      </c>
      <c r="AR220" s="75" t="s">
        <v>196</v>
      </c>
      <c r="AT220" s="75" t="s">
        <v>191</v>
      </c>
      <c r="AU220" s="75" t="s">
        <v>78</v>
      </c>
      <c r="AY220" s="6" t="s">
        <v>189</v>
      </c>
      <c r="BE220" s="127">
        <f>IF($N$220="základní",$J$220,0)</f>
        <v>0</v>
      </c>
      <c r="BF220" s="127">
        <f>IF($N$220="snížená",$J$220,0)</f>
        <v>0</v>
      </c>
      <c r="BG220" s="127">
        <f>IF($N$220="zákl. přenesená",$J$220,0)</f>
        <v>0</v>
      </c>
      <c r="BH220" s="127">
        <f>IF($N$220="sníž. přenesená",$J$220,0)</f>
        <v>0</v>
      </c>
      <c r="BI220" s="127">
        <f>IF($N$220="nulová",$J$220,0)</f>
        <v>0</v>
      </c>
      <c r="BJ220" s="75" t="s">
        <v>9</v>
      </c>
      <c r="BK220" s="127">
        <f>ROUND($I$220*$H$220,0)</f>
        <v>0</v>
      </c>
      <c r="BL220" s="75" t="s">
        <v>196</v>
      </c>
      <c r="BM220" s="75" t="s">
        <v>368</v>
      </c>
    </row>
    <row r="221" spans="2:51" s="6" customFormat="1" ht="15.75" customHeight="1">
      <c r="B221" s="128"/>
      <c r="D221" s="129" t="s">
        <v>198</v>
      </c>
      <c r="E221" s="130"/>
      <c r="F221" s="130" t="s">
        <v>86</v>
      </c>
      <c r="H221" s="131">
        <v>66.74</v>
      </c>
      <c r="L221" s="128"/>
      <c r="M221" s="132"/>
      <c r="T221" s="133"/>
      <c r="AT221" s="134" t="s">
        <v>198</v>
      </c>
      <c r="AU221" s="134" t="s">
        <v>78</v>
      </c>
      <c r="AV221" s="134" t="s">
        <v>78</v>
      </c>
      <c r="AW221" s="134" t="s">
        <v>150</v>
      </c>
      <c r="AX221" s="134" t="s">
        <v>72</v>
      </c>
      <c r="AY221" s="134" t="s">
        <v>189</v>
      </c>
    </row>
    <row r="222" spans="2:51" s="6" customFormat="1" ht="15.75" customHeight="1">
      <c r="B222" s="128"/>
      <c r="D222" s="136" t="s">
        <v>198</v>
      </c>
      <c r="E222" s="134"/>
      <c r="F222" s="130" t="s">
        <v>251</v>
      </c>
      <c r="H222" s="131">
        <v>12.68</v>
      </c>
      <c r="L222" s="128"/>
      <c r="M222" s="132"/>
      <c r="T222" s="133"/>
      <c r="AT222" s="134" t="s">
        <v>198</v>
      </c>
      <c r="AU222" s="134" t="s">
        <v>78</v>
      </c>
      <c r="AV222" s="134" t="s">
        <v>78</v>
      </c>
      <c r="AW222" s="134" t="s">
        <v>150</v>
      </c>
      <c r="AX222" s="134" t="s">
        <v>72</v>
      </c>
      <c r="AY222" s="134" t="s">
        <v>189</v>
      </c>
    </row>
    <row r="223" spans="2:51" s="6" customFormat="1" ht="15.75" customHeight="1">
      <c r="B223" s="135"/>
      <c r="D223" s="136" t="s">
        <v>198</v>
      </c>
      <c r="E223" s="137"/>
      <c r="F223" s="138" t="s">
        <v>200</v>
      </c>
      <c r="H223" s="139">
        <v>79.42</v>
      </c>
      <c r="L223" s="135"/>
      <c r="M223" s="140"/>
      <c r="T223" s="141"/>
      <c r="AT223" s="137" t="s">
        <v>198</v>
      </c>
      <c r="AU223" s="137" t="s">
        <v>78</v>
      </c>
      <c r="AV223" s="137" t="s">
        <v>201</v>
      </c>
      <c r="AW223" s="137" t="s">
        <v>150</v>
      </c>
      <c r="AX223" s="137" t="s">
        <v>9</v>
      </c>
      <c r="AY223" s="137" t="s">
        <v>189</v>
      </c>
    </row>
    <row r="224" spans="2:65" s="6" customFormat="1" ht="15.75" customHeight="1">
      <c r="B224" s="22"/>
      <c r="C224" s="116" t="s">
        <v>369</v>
      </c>
      <c r="D224" s="116" t="s">
        <v>191</v>
      </c>
      <c r="E224" s="117" t="s">
        <v>370</v>
      </c>
      <c r="F224" s="118" t="s">
        <v>371</v>
      </c>
      <c r="G224" s="119" t="s">
        <v>194</v>
      </c>
      <c r="H224" s="120">
        <v>577.422</v>
      </c>
      <c r="I224" s="121"/>
      <c r="J224" s="122">
        <f>ROUND($I$224*$H$224,0)</f>
        <v>0</v>
      </c>
      <c r="K224" s="118" t="s">
        <v>195</v>
      </c>
      <c r="L224" s="22"/>
      <c r="M224" s="123"/>
      <c r="N224" s="124" t="s">
        <v>43</v>
      </c>
      <c r="Q224" s="125">
        <v>0.00348</v>
      </c>
      <c r="R224" s="125">
        <f>$Q$224*$H$224</f>
        <v>2.00942856</v>
      </c>
      <c r="S224" s="125">
        <v>0</v>
      </c>
      <c r="T224" s="126">
        <f>$S$224*$H$224</f>
        <v>0</v>
      </c>
      <c r="AR224" s="75" t="s">
        <v>196</v>
      </c>
      <c r="AT224" s="75" t="s">
        <v>191</v>
      </c>
      <c r="AU224" s="75" t="s">
        <v>78</v>
      </c>
      <c r="AY224" s="6" t="s">
        <v>189</v>
      </c>
      <c r="BE224" s="127">
        <f>IF($N$224="základní",$J$224,0)</f>
        <v>0</v>
      </c>
      <c r="BF224" s="127">
        <f>IF($N$224="snížená",$J$224,0)</f>
        <v>0</v>
      </c>
      <c r="BG224" s="127">
        <f>IF($N$224="zákl. přenesená",$J$224,0)</f>
        <v>0</v>
      </c>
      <c r="BH224" s="127">
        <f>IF($N$224="sníž. přenesená",$J$224,0)</f>
        <v>0</v>
      </c>
      <c r="BI224" s="127">
        <f>IF($N$224="nulová",$J$224,0)</f>
        <v>0</v>
      </c>
      <c r="BJ224" s="75" t="s">
        <v>9</v>
      </c>
      <c r="BK224" s="127">
        <f>ROUND($I$224*$H$224,0)</f>
        <v>0</v>
      </c>
      <c r="BL224" s="75" t="s">
        <v>196</v>
      </c>
      <c r="BM224" s="75" t="s">
        <v>372</v>
      </c>
    </row>
    <row r="225" spans="2:51" s="6" customFormat="1" ht="15.75" customHeight="1">
      <c r="B225" s="128"/>
      <c r="D225" s="129" t="s">
        <v>198</v>
      </c>
      <c r="E225" s="130"/>
      <c r="F225" s="130" t="s">
        <v>90</v>
      </c>
      <c r="H225" s="131">
        <v>519.242</v>
      </c>
      <c r="L225" s="128"/>
      <c r="M225" s="132"/>
      <c r="T225" s="133"/>
      <c r="AT225" s="134" t="s">
        <v>198</v>
      </c>
      <c r="AU225" s="134" t="s">
        <v>78</v>
      </c>
      <c r="AV225" s="134" t="s">
        <v>78</v>
      </c>
      <c r="AW225" s="134" t="s">
        <v>150</v>
      </c>
      <c r="AX225" s="134" t="s">
        <v>72</v>
      </c>
      <c r="AY225" s="134" t="s">
        <v>189</v>
      </c>
    </row>
    <row r="226" spans="2:51" s="6" customFormat="1" ht="15.75" customHeight="1">
      <c r="B226" s="128"/>
      <c r="D226" s="136" t="s">
        <v>198</v>
      </c>
      <c r="E226" s="134"/>
      <c r="F226" s="130" t="s">
        <v>252</v>
      </c>
      <c r="H226" s="131">
        <v>58.18</v>
      </c>
      <c r="L226" s="128"/>
      <c r="M226" s="132"/>
      <c r="T226" s="133"/>
      <c r="AT226" s="134" t="s">
        <v>198</v>
      </c>
      <c r="AU226" s="134" t="s">
        <v>78</v>
      </c>
      <c r="AV226" s="134" t="s">
        <v>78</v>
      </c>
      <c r="AW226" s="134" t="s">
        <v>150</v>
      </c>
      <c r="AX226" s="134" t="s">
        <v>72</v>
      </c>
      <c r="AY226" s="134" t="s">
        <v>189</v>
      </c>
    </row>
    <row r="227" spans="2:51" s="6" customFormat="1" ht="15.75" customHeight="1">
      <c r="B227" s="135"/>
      <c r="D227" s="136" t="s">
        <v>198</v>
      </c>
      <c r="E227" s="137"/>
      <c r="F227" s="138" t="s">
        <v>200</v>
      </c>
      <c r="H227" s="139">
        <v>577.422</v>
      </c>
      <c r="L227" s="135"/>
      <c r="M227" s="140"/>
      <c r="T227" s="141"/>
      <c r="AT227" s="137" t="s">
        <v>198</v>
      </c>
      <c r="AU227" s="137" t="s">
        <v>78</v>
      </c>
      <c r="AV227" s="137" t="s">
        <v>201</v>
      </c>
      <c r="AW227" s="137" t="s">
        <v>150</v>
      </c>
      <c r="AX227" s="137" t="s">
        <v>9</v>
      </c>
      <c r="AY227" s="137" t="s">
        <v>189</v>
      </c>
    </row>
    <row r="228" spans="2:65" s="6" customFormat="1" ht="15.75" customHeight="1">
      <c r="B228" s="22"/>
      <c r="C228" s="116" t="s">
        <v>373</v>
      </c>
      <c r="D228" s="116" t="s">
        <v>191</v>
      </c>
      <c r="E228" s="117" t="s">
        <v>374</v>
      </c>
      <c r="F228" s="118" t="s">
        <v>375</v>
      </c>
      <c r="G228" s="119" t="s">
        <v>194</v>
      </c>
      <c r="H228" s="120">
        <v>185.25</v>
      </c>
      <c r="I228" s="121"/>
      <c r="J228" s="122">
        <f>ROUND($I$228*$H$228,0)</f>
        <v>0</v>
      </c>
      <c r="K228" s="118" t="s">
        <v>195</v>
      </c>
      <c r="L228" s="22"/>
      <c r="M228" s="123"/>
      <c r="N228" s="124" t="s">
        <v>43</v>
      </c>
      <c r="Q228" s="125">
        <v>0.000121</v>
      </c>
      <c r="R228" s="125">
        <f>$Q$228*$H$228</f>
        <v>0.02241525</v>
      </c>
      <c r="S228" s="125">
        <v>0</v>
      </c>
      <c r="T228" s="126">
        <f>$S$228*$H$228</f>
        <v>0</v>
      </c>
      <c r="AR228" s="75" t="s">
        <v>196</v>
      </c>
      <c r="AT228" s="75" t="s">
        <v>191</v>
      </c>
      <c r="AU228" s="75" t="s">
        <v>78</v>
      </c>
      <c r="AY228" s="6" t="s">
        <v>189</v>
      </c>
      <c r="BE228" s="127">
        <f>IF($N$228="základní",$J$228,0)</f>
        <v>0</v>
      </c>
      <c r="BF228" s="127">
        <f>IF($N$228="snížená",$J$228,0)</f>
        <v>0</v>
      </c>
      <c r="BG228" s="127">
        <f>IF($N$228="zákl. přenesená",$J$228,0)</f>
        <v>0</v>
      </c>
      <c r="BH228" s="127">
        <f>IF($N$228="sníž. přenesená",$J$228,0)</f>
        <v>0</v>
      </c>
      <c r="BI228" s="127">
        <f>IF($N$228="nulová",$J$228,0)</f>
        <v>0</v>
      </c>
      <c r="BJ228" s="75" t="s">
        <v>9</v>
      </c>
      <c r="BK228" s="127">
        <f>ROUND($I$228*$H$228,0)</f>
        <v>0</v>
      </c>
      <c r="BL228" s="75" t="s">
        <v>196</v>
      </c>
      <c r="BM228" s="75" t="s">
        <v>376</v>
      </c>
    </row>
    <row r="229" spans="2:51" s="6" customFormat="1" ht="15.75" customHeight="1">
      <c r="B229" s="128"/>
      <c r="D229" s="129" t="s">
        <v>198</v>
      </c>
      <c r="E229" s="130"/>
      <c r="F229" s="130" t="s">
        <v>377</v>
      </c>
      <c r="H229" s="131">
        <v>18</v>
      </c>
      <c r="L229" s="128"/>
      <c r="M229" s="132"/>
      <c r="T229" s="133"/>
      <c r="AT229" s="134" t="s">
        <v>198</v>
      </c>
      <c r="AU229" s="134" t="s">
        <v>78</v>
      </c>
      <c r="AV229" s="134" t="s">
        <v>78</v>
      </c>
      <c r="AW229" s="134" t="s">
        <v>150</v>
      </c>
      <c r="AX229" s="134" t="s">
        <v>72</v>
      </c>
      <c r="AY229" s="134" t="s">
        <v>189</v>
      </c>
    </row>
    <row r="230" spans="2:51" s="6" customFormat="1" ht="15.75" customHeight="1">
      <c r="B230" s="128"/>
      <c r="D230" s="136" t="s">
        <v>198</v>
      </c>
      <c r="E230" s="134"/>
      <c r="F230" s="130" t="s">
        <v>378</v>
      </c>
      <c r="H230" s="131">
        <v>6</v>
      </c>
      <c r="L230" s="128"/>
      <c r="M230" s="132"/>
      <c r="T230" s="133"/>
      <c r="AT230" s="134" t="s">
        <v>198</v>
      </c>
      <c r="AU230" s="134" t="s">
        <v>78</v>
      </c>
      <c r="AV230" s="134" t="s">
        <v>78</v>
      </c>
      <c r="AW230" s="134" t="s">
        <v>150</v>
      </c>
      <c r="AX230" s="134" t="s">
        <v>72</v>
      </c>
      <c r="AY230" s="134" t="s">
        <v>189</v>
      </c>
    </row>
    <row r="231" spans="2:51" s="6" customFormat="1" ht="15.75" customHeight="1">
      <c r="B231" s="128"/>
      <c r="D231" s="136" t="s">
        <v>198</v>
      </c>
      <c r="E231" s="134"/>
      <c r="F231" s="130" t="s">
        <v>379</v>
      </c>
      <c r="H231" s="131">
        <v>103.68</v>
      </c>
      <c r="L231" s="128"/>
      <c r="M231" s="132"/>
      <c r="T231" s="133"/>
      <c r="AT231" s="134" t="s">
        <v>198</v>
      </c>
      <c r="AU231" s="134" t="s">
        <v>78</v>
      </c>
      <c r="AV231" s="134" t="s">
        <v>78</v>
      </c>
      <c r="AW231" s="134" t="s">
        <v>150</v>
      </c>
      <c r="AX231" s="134" t="s">
        <v>72</v>
      </c>
      <c r="AY231" s="134" t="s">
        <v>189</v>
      </c>
    </row>
    <row r="232" spans="2:51" s="6" customFormat="1" ht="15.75" customHeight="1">
      <c r="B232" s="128"/>
      <c r="D232" s="136" t="s">
        <v>198</v>
      </c>
      <c r="E232" s="134"/>
      <c r="F232" s="130" t="s">
        <v>380</v>
      </c>
      <c r="H232" s="131">
        <v>43.2</v>
      </c>
      <c r="L232" s="128"/>
      <c r="M232" s="132"/>
      <c r="T232" s="133"/>
      <c r="AT232" s="134" t="s">
        <v>198</v>
      </c>
      <c r="AU232" s="134" t="s">
        <v>78</v>
      </c>
      <c r="AV232" s="134" t="s">
        <v>78</v>
      </c>
      <c r="AW232" s="134" t="s">
        <v>150</v>
      </c>
      <c r="AX232" s="134" t="s">
        <v>72</v>
      </c>
      <c r="AY232" s="134" t="s">
        <v>189</v>
      </c>
    </row>
    <row r="233" spans="2:51" s="6" customFormat="1" ht="15.75" customHeight="1">
      <c r="B233" s="128"/>
      <c r="D233" s="136" t="s">
        <v>198</v>
      </c>
      <c r="E233" s="134"/>
      <c r="F233" s="130" t="s">
        <v>381</v>
      </c>
      <c r="H233" s="131">
        <v>10.8</v>
      </c>
      <c r="L233" s="128"/>
      <c r="M233" s="132"/>
      <c r="T233" s="133"/>
      <c r="AT233" s="134" t="s">
        <v>198</v>
      </c>
      <c r="AU233" s="134" t="s">
        <v>78</v>
      </c>
      <c r="AV233" s="134" t="s">
        <v>78</v>
      </c>
      <c r="AW233" s="134" t="s">
        <v>150</v>
      </c>
      <c r="AX233" s="134" t="s">
        <v>72</v>
      </c>
      <c r="AY233" s="134" t="s">
        <v>189</v>
      </c>
    </row>
    <row r="234" spans="2:51" s="6" customFormat="1" ht="15.75" customHeight="1">
      <c r="B234" s="128"/>
      <c r="D234" s="136" t="s">
        <v>198</v>
      </c>
      <c r="E234" s="134"/>
      <c r="F234" s="130" t="s">
        <v>382</v>
      </c>
      <c r="H234" s="131">
        <v>3.57</v>
      </c>
      <c r="L234" s="128"/>
      <c r="M234" s="132"/>
      <c r="T234" s="133"/>
      <c r="AT234" s="134" t="s">
        <v>198</v>
      </c>
      <c r="AU234" s="134" t="s">
        <v>78</v>
      </c>
      <c r="AV234" s="134" t="s">
        <v>78</v>
      </c>
      <c r="AW234" s="134" t="s">
        <v>150</v>
      </c>
      <c r="AX234" s="134" t="s">
        <v>72</v>
      </c>
      <c r="AY234" s="134" t="s">
        <v>189</v>
      </c>
    </row>
    <row r="235" spans="2:51" s="6" customFormat="1" ht="15.75" customHeight="1">
      <c r="B235" s="135"/>
      <c r="D235" s="136" t="s">
        <v>198</v>
      </c>
      <c r="E235" s="137"/>
      <c r="F235" s="138" t="s">
        <v>200</v>
      </c>
      <c r="H235" s="139">
        <v>185.25</v>
      </c>
      <c r="L235" s="135"/>
      <c r="M235" s="140"/>
      <c r="T235" s="141"/>
      <c r="AT235" s="137" t="s">
        <v>198</v>
      </c>
      <c r="AU235" s="137" t="s">
        <v>78</v>
      </c>
      <c r="AV235" s="137" t="s">
        <v>201</v>
      </c>
      <c r="AW235" s="137" t="s">
        <v>150</v>
      </c>
      <c r="AX235" s="137" t="s">
        <v>9</v>
      </c>
      <c r="AY235" s="137" t="s">
        <v>189</v>
      </c>
    </row>
    <row r="236" spans="2:65" s="6" customFormat="1" ht="15.75" customHeight="1">
      <c r="B236" s="22"/>
      <c r="C236" s="116" t="s">
        <v>383</v>
      </c>
      <c r="D236" s="116" t="s">
        <v>191</v>
      </c>
      <c r="E236" s="117" t="s">
        <v>384</v>
      </c>
      <c r="F236" s="118" t="s">
        <v>385</v>
      </c>
      <c r="G236" s="119" t="s">
        <v>194</v>
      </c>
      <c r="H236" s="120">
        <v>574.222</v>
      </c>
      <c r="I236" s="121"/>
      <c r="J236" s="122">
        <f>ROUND($I$236*$H$236,0)</f>
        <v>0</v>
      </c>
      <c r="K236" s="118" t="s">
        <v>195</v>
      </c>
      <c r="L236" s="22"/>
      <c r="M236" s="123"/>
      <c r="N236" s="124" t="s">
        <v>43</v>
      </c>
      <c r="Q236" s="125">
        <v>0</v>
      </c>
      <c r="R236" s="125">
        <f>$Q$236*$H$236</f>
        <v>0</v>
      </c>
      <c r="S236" s="125">
        <v>0</v>
      </c>
      <c r="T236" s="126">
        <f>$S$236*$H$236</f>
        <v>0</v>
      </c>
      <c r="AR236" s="75" t="s">
        <v>196</v>
      </c>
      <c r="AT236" s="75" t="s">
        <v>191</v>
      </c>
      <c r="AU236" s="75" t="s">
        <v>78</v>
      </c>
      <c r="AY236" s="6" t="s">
        <v>189</v>
      </c>
      <c r="BE236" s="127">
        <f>IF($N$236="základní",$J$236,0)</f>
        <v>0</v>
      </c>
      <c r="BF236" s="127">
        <f>IF($N$236="snížená",$J$236,0)</f>
        <v>0</v>
      </c>
      <c r="BG236" s="127">
        <f>IF($N$236="zákl. přenesená",$J$236,0)</f>
        <v>0</v>
      </c>
      <c r="BH236" s="127">
        <f>IF($N$236="sníž. přenesená",$J$236,0)</f>
        <v>0</v>
      </c>
      <c r="BI236" s="127">
        <f>IF($N$236="nulová",$J$236,0)</f>
        <v>0</v>
      </c>
      <c r="BJ236" s="75" t="s">
        <v>9</v>
      </c>
      <c r="BK236" s="127">
        <f>ROUND($I$236*$H$236,0)</f>
        <v>0</v>
      </c>
      <c r="BL236" s="75" t="s">
        <v>196</v>
      </c>
      <c r="BM236" s="75" t="s">
        <v>386</v>
      </c>
    </row>
    <row r="237" spans="2:51" s="6" customFormat="1" ht="15.75" customHeight="1">
      <c r="B237" s="128"/>
      <c r="D237" s="129" t="s">
        <v>198</v>
      </c>
      <c r="E237" s="130"/>
      <c r="F237" s="130" t="s">
        <v>267</v>
      </c>
      <c r="H237" s="131">
        <v>36.145</v>
      </c>
      <c r="L237" s="128"/>
      <c r="M237" s="132"/>
      <c r="T237" s="133"/>
      <c r="AT237" s="134" t="s">
        <v>198</v>
      </c>
      <c r="AU237" s="134" t="s">
        <v>78</v>
      </c>
      <c r="AV237" s="134" t="s">
        <v>78</v>
      </c>
      <c r="AW237" s="134" t="s">
        <v>150</v>
      </c>
      <c r="AX237" s="134" t="s">
        <v>72</v>
      </c>
      <c r="AY237" s="134" t="s">
        <v>189</v>
      </c>
    </row>
    <row r="238" spans="2:51" s="6" customFormat="1" ht="15.75" customHeight="1">
      <c r="B238" s="128"/>
      <c r="D238" s="136" t="s">
        <v>198</v>
      </c>
      <c r="E238" s="134"/>
      <c r="F238" s="130" t="s">
        <v>268</v>
      </c>
      <c r="H238" s="131">
        <v>-4.32</v>
      </c>
      <c r="L238" s="128"/>
      <c r="M238" s="132"/>
      <c r="T238" s="133"/>
      <c r="AT238" s="134" t="s">
        <v>198</v>
      </c>
      <c r="AU238" s="134" t="s">
        <v>78</v>
      </c>
      <c r="AV238" s="134" t="s">
        <v>78</v>
      </c>
      <c r="AW238" s="134" t="s">
        <v>150</v>
      </c>
      <c r="AX238" s="134" t="s">
        <v>72</v>
      </c>
      <c r="AY238" s="134" t="s">
        <v>189</v>
      </c>
    </row>
    <row r="239" spans="2:51" s="6" customFormat="1" ht="15.75" customHeight="1">
      <c r="B239" s="128"/>
      <c r="D239" s="136" t="s">
        <v>198</v>
      </c>
      <c r="E239" s="134"/>
      <c r="F239" s="130" t="s">
        <v>275</v>
      </c>
      <c r="H239" s="131">
        <v>192.208</v>
      </c>
      <c r="L239" s="128"/>
      <c r="M239" s="132"/>
      <c r="T239" s="133"/>
      <c r="AT239" s="134" t="s">
        <v>198</v>
      </c>
      <c r="AU239" s="134" t="s">
        <v>78</v>
      </c>
      <c r="AV239" s="134" t="s">
        <v>78</v>
      </c>
      <c r="AW239" s="134" t="s">
        <v>150</v>
      </c>
      <c r="AX239" s="134" t="s">
        <v>72</v>
      </c>
      <c r="AY239" s="134" t="s">
        <v>189</v>
      </c>
    </row>
    <row r="240" spans="2:51" s="6" customFormat="1" ht="15.75" customHeight="1">
      <c r="B240" s="128"/>
      <c r="D240" s="136" t="s">
        <v>198</v>
      </c>
      <c r="E240" s="134"/>
      <c r="F240" s="130" t="s">
        <v>387</v>
      </c>
      <c r="H240" s="131">
        <v>-14.265</v>
      </c>
      <c r="L240" s="128"/>
      <c r="M240" s="132"/>
      <c r="T240" s="133"/>
      <c r="AT240" s="134" t="s">
        <v>198</v>
      </c>
      <c r="AU240" s="134" t="s">
        <v>78</v>
      </c>
      <c r="AV240" s="134" t="s">
        <v>78</v>
      </c>
      <c r="AW240" s="134" t="s">
        <v>150</v>
      </c>
      <c r="AX240" s="134" t="s">
        <v>72</v>
      </c>
      <c r="AY240" s="134" t="s">
        <v>189</v>
      </c>
    </row>
    <row r="241" spans="2:51" s="6" customFormat="1" ht="15.75" customHeight="1">
      <c r="B241" s="135"/>
      <c r="D241" s="136" t="s">
        <v>198</v>
      </c>
      <c r="E241" s="137"/>
      <c r="F241" s="138" t="s">
        <v>388</v>
      </c>
      <c r="H241" s="139">
        <v>209.768</v>
      </c>
      <c r="L241" s="135"/>
      <c r="M241" s="140"/>
      <c r="T241" s="141"/>
      <c r="AT241" s="137" t="s">
        <v>198</v>
      </c>
      <c r="AU241" s="137" t="s">
        <v>78</v>
      </c>
      <c r="AV241" s="137" t="s">
        <v>201</v>
      </c>
      <c r="AW241" s="137" t="s">
        <v>150</v>
      </c>
      <c r="AX241" s="137" t="s">
        <v>72</v>
      </c>
      <c r="AY241" s="137" t="s">
        <v>189</v>
      </c>
    </row>
    <row r="242" spans="2:51" s="6" customFormat="1" ht="15.75" customHeight="1">
      <c r="B242" s="128"/>
      <c r="D242" s="136" t="s">
        <v>198</v>
      </c>
      <c r="E242" s="134"/>
      <c r="F242" s="130" t="s">
        <v>269</v>
      </c>
      <c r="H242" s="131">
        <v>0.357</v>
      </c>
      <c r="L242" s="128"/>
      <c r="M242" s="132"/>
      <c r="T242" s="133"/>
      <c r="AT242" s="134" t="s">
        <v>198</v>
      </c>
      <c r="AU242" s="134" t="s">
        <v>78</v>
      </c>
      <c r="AV242" s="134" t="s">
        <v>78</v>
      </c>
      <c r="AW242" s="134" t="s">
        <v>150</v>
      </c>
      <c r="AX242" s="134" t="s">
        <v>72</v>
      </c>
      <c r="AY242" s="134" t="s">
        <v>189</v>
      </c>
    </row>
    <row r="243" spans="2:51" s="6" customFormat="1" ht="15.75" customHeight="1">
      <c r="B243" s="128"/>
      <c r="D243" s="136" t="s">
        <v>198</v>
      </c>
      <c r="E243" s="134"/>
      <c r="F243" s="130" t="s">
        <v>270</v>
      </c>
      <c r="H243" s="131">
        <v>1.72</v>
      </c>
      <c r="L243" s="128"/>
      <c r="M243" s="132"/>
      <c r="T243" s="133"/>
      <c r="AT243" s="134" t="s">
        <v>198</v>
      </c>
      <c r="AU243" s="134" t="s">
        <v>78</v>
      </c>
      <c r="AV243" s="134" t="s">
        <v>78</v>
      </c>
      <c r="AW243" s="134" t="s">
        <v>150</v>
      </c>
      <c r="AX243" s="134" t="s">
        <v>72</v>
      </c>
      <c r="AY243" s="134" t="s">
        <v>189</v>
      </c>
    </row>
    <row r="244" spans="2:51" s="6" customFormat="1" ht="15.75" customHeight="1">
      <c r="B244" s="128"/>
      <c r="D244" s="136" t="s">
        <v>198</v>
      </c>
      <c r="E244" s="134"/>
      <c r="F244" s="130" t="s">
        <v>277</v>
      </c>
      <c r="H244" s="131">
        <v>76.384</v>
      </c>
      <c r="L244" s="128"/>
      <c r="M244" s="132"/>
      <c r="T244" s="133"/>
      <c r="AT244" s="134" t="s">
        <v>198</v>
      </c>
      <c r="AU244" s="134" t="s">
        <v>78</v>
      </c>
      <c r="AV244" s="134" t="s">
        <v>78</v>
      </c>
      <c r="AW244" s="134" t="s">
        <v>150</v>
      </c>
      <c r="AX244" s="134" t="s">
        <v>72</v>
      </c>
      <c r="AY244" s="134" t="s">
        <v>189</v>
      </c>
    </row>
    <row r="245" spans="2:51" s="6" customFormat="1" ht="15.75" customHeight="1">
      <c r="B245" s="128"/>
      <c r="D245" s="136" t="s">
        <v>198</v>
      </c>
      <c r="E245" s="134"/>
      <c r="F245" s="130" t="s">
        <v>278</v>
      </c>
      <c r="H245" s="131">
        <v>15.705</v>
      </c>
      <c r="L245" s="128"/>
      <c r="M245" s="132"/>
      <c r="T245" s="133"/>
      <c r="AT245" s="134" t="s">
        <v>198</v>
      </c>
      <c r="AU245" s="134" t="s">
        <v>78</v>
      </c>
      <c r="AV245" s="134" t="s">
        <v>78</v>
      </c>
      <c r="AW245" s="134" t="s">
        <v>150</v>
      </c>
      <c r="AX245" s="134" t="s">
        <v>72</v>
      </c>
      <c r="AY245" s="134" t="s">
        <v>189</v>
      </c>
    </row>
    <row r="246" spans="2:51" s="6" customFormat="1" ht="15.75" customHeight="1">
      <c r="B246" s="135"/>
      <c r="D246" s="136" t="s">
        <v>198</v>
      </c>
      <c r="E246" s="137"/>
      <c r="F246" s="138" t="s">
        <v>389</v>
      </c>
      <c r="H246" s="139">
        <v>94.166</v>
      </c>
      <c r="L246" s="135"/>
      <c r="M246" s="140"/>
      <c r="T246" s="141"/>
      <c r="AT246" s="137" t="s">
        <v>198</v>
      </c>
      <c r="AU246" s="137" t="s">
        <v>78</v>
      </c>
      <c r="AV246" s="137" t="s">
        <v>201</v>
      </c>
      <c r="AW246" s="137" t="s">
        <v>150</v>
      </c>
      <c r="AX246" s="137" t="s">
        <v>72</v>
      </c>
      <c r="AY246" s="137" t="s">
        <v>189</v>
      </c>
    </row>
    <row r="247" spans="2:51" s="6" customFormat="1" ht="15.75" customHeight="1">
      <c r="B247" s="128"/>
      <c r="D247" s="136" t="s">
        <v>198</v>
      </c>
      <c r="E247" s="134"/>
      <c r="F247" s="130" t="s">
        <v>390</v>
      </c>
      <c r="H247" s="131">
        <v>29.39</v>
      </c>
      <c r="L247" s="128"/>
      <c r="M247" s="132"/>
      <c r="T247" s="133"/>
      <c r="AT247" s="134" t="s">
        <v>198</v>
      </c>
      <c r="AU247" s="134" t="s">
        <v>78</v>
      </c>
      <c r="AV247" s="134" t="s">
        <v>78</v>
      </c>
      <c r="AW247" s="134" t="s">
        <v>150</v>
      </c>
      <c r="AX247" s="134" t="s">
        <v>72</v>
      </c>
      <c r="AY247" s="134" t="s">
        <v>189</v>
      </c>
    </row>
    <row r="248" spans="2:51" s="6" customFormat="1" ht="15.75" customHeight="1">
      <c r="B248" s="128"/>
      <c r="D248" s="136" t="s">
        <v>198</v>
      </c>
      <c r="E248" s="134"/>
      <c r="F248" s="130" t="s">
        <v>272</v>
      </c>
      <c r="H248" s="131">
        <v>-12</v>
      </c>
      <c r="L248" s="128"/>
      <c r="M248" s="132"/>
      <c r="T248" s="133"/>
      <c r="AT248" s="134" t="s">
        <v>198</v>
      </c>
      <c r="AU248" s="134" t="s">
        <v>78</v>
      </c>
      <c r="AV248" s="134" t="s">
        <v>78</v>
      </c>
      <c r="AW248" s="134" t="s">
        <v>150</v>
      </c>
      <c r="AX248" s="134" t="s">
        <v>72</v>
      </c>
      <c r="AY248" s="134" t="s">
        <v>189</v>
      </c>
    </row>
    <row r="249" spans="2:51" s="6" customFormat="1" ht="15.75" customHeight="1">
      <c r="B249" s="128"/>
      <c r="D249" s="136" t="s">
        <v>198</v>
      </c>
      <c r="E249" s="134"/>
      <c r="F249" s="130" t="s">
        <v>391</v>
      </c>
      <c r="H249" s="131">
        <v>192.72</v>
      </c>
      <c r="L249" s="128"/>
      <c r="M249" s="132"/>
      <c r="T249" s="133"/>
      <c r="AT249" s="134" t="s">
        <v>198</v>
      </c>
      <c r="AU249" s="134" t="s">
        <v>78</v>
      </c>
      <c r="AV249" s="134" t="s">
        <v>78</v>
      </c>
      <c r="AW249" s="134" t="s">
        <v>150</v>
      </c>
      <c r="AX249" s="134" t="s">
        <v>72</v>
      </c>
      <c r="AY249" s="134" t="s">
        <v>189</v>
      </c>
    </row>
    <row r="250" spans="2:51" s="6" customFormat="1" ht="15.75" customHeight="1">
      <c r="B250" s="128"/>
      <c r="D250" s="136" t="s">
        <v>198</v>
      </c>
      <c r="E250" s="134"/>
      <c r="F250" s="130" t="s">
        <v>280</v>
      </c>
      <c r="H250" s="131">
        <v>-73.44</v>
      </c>
      <c r="L250" s="128"/>
      <c r="M250" s="132"/>
      <c r="T250" s="133"/>
      <c r="AT250" s="134" t="s">
        <v>198</v>
      </c>
      <c r="AU250" s="134" t="s">
        <v>78</v>
      </c>
      <c r="AV250" s="134" t="s">
        <v>78</v>
      </c>
      <c r="AW250" s="134" t="s">
        <v>150</v>
      </c>
      <c r="AX250" s="134" t="s">
        <v>72</v>
      </c>
      <c r="AY250" s="134" t="s">
        <v>189</v>
      </c>
    </row>
    <row r="251" spans="2:51" s="6" customFormat="1" ht="15.75" customHeight="1">
      <c r="B251" s="135"/>
      <c r="D251" s="136" t="s">
        <v>198</v>
      </c>
      <c r="E251" s="137"/>
      <c r="F251" s="138" t="s">
        <v>392</v>
      </c>
      <c r="H251" s="139">
        <v>136.67</v>
      </c>
      <c r="L251" s="135"/>
      <c r="M251" s="140"/>
      <c r="T251" s="141"/>
      <c r="AT251" s="137" t="s">
        <v>198</v>
      </c>
      <c r="AU251" s="137" t="s">
        <v>78</v>
      </c>
      <c r="AV251" s="137" t="s">
        <v>201</v>
      </c>
      <c r="AW251" s="137" t="s">
        <v>150</v>
      </c>
      <c r="AX251" s="137" t="s">
        <v>72</v>
      </c>
      <c r="AY251" s="137" t="s">
        <v>189</v>
      </c>
    </row>
    <row r="252" spans="2:51" s="6" customFormat="1" ht="15.75" customHeight="1">
      <c r="B252" s="128"/>
      <c r="D252" s="136" t="s">
        <v>198</v>
      </c>
      <c r="E252" s="134"/>
      <c r="F252" s="130" t="s">
        <v>393</v>
      </c>
      <c r="H252" s="131">
        <v>26.338</v>
      </c>
      <c r="L252" s="128"/>
      <c r="M252" s="132"/>
      <c r="T252" s="133"/>
      <c r="AT252" s="134" t="s">
        <v>198</v>
      </c>
      <c r="AU252" s="134" t="s">
        <v>78</v>
      </c>
      <c r="AV252" s="134" t="s">
        <v>78</v>
      </c>
      <c r="AW252" s="134" t="s">
        <v>150</v>
      </c>
      <c r="AX252" s="134" t="s">
        <v>72</v>
      </c>
      <c r="AY252" s="134" t="s">
        <v>189</v>
      </c>
    </row>
    <row r="253" spans="2:51" s="6" customFormat="1" ht="15.75" customHeight="1">
      <c r="B253" s="128"/>
      <c r="D253" s="136" t="s">
        <v>198</v>
      </c>
      <c r="E253" s="134"/>
      <c r="F253" s="130" t="s">
        <v>272</v>
      </c>
      <c r="H253" s="131">
        <v>-12</v>
      </c>
      <c r="L253" s="128"/>
      <c r="M253" s="132"/>
      <c r="T253" s="133"/>
      <c r="AT253" s="134" t="s">
        <v>198</v>
      </c>
      <c r="AU253" s="134" t="s">
        <v>78</v>
      </c>
      <c r="AV253" s="134" t="s">
        <v>78</v>
      </c>
      <c r="AW253" s="134" t="s">
        <v>150</v>
      </c>
      <c r="AX253" s="134" t="s">
        <v>72</v>
      </c>
      <c r="AY253" s="134" t="s">
        <v>189</v>
      </c>
    </row>
    <row r="254" spans="2:51" s="6" customFormat="1" ht="15.75" customHeight="1">
      <c r="B254" s="128"/>
      <c r="D254" s="136" t="s">
        <v>198</v>
      </c>
      <c r="E254" s="134"/>
      <c r="F254" s="130" t="s">
        <v>391</v>
      </c>
      <c r="H254" s="131">
        <v>192.72</v>
      </c>
      <c r="L254" s="128"/>
      <c r="M254" s="132"/>
      <c r="T254" s="133"/>
      <c r="AT254" s="134" t="s">
        <v>198</v>
      </c>
      <c r="AU254" s="134" t="s">
        <v>78</v>
      </c>
      <c r="AV254" s="134" t="s">
        <v>78</v>
      </c>
      <c r="AW254" s="134" t="s">
        <v>150</v>
      </c>
      <c r="AX254" s="134" t="s">
        <v>72</v>
      </c>
      <c r="AY254" s="134" t="s">
        <v>189</v>
      </c>
    </row>
    <row r="255" spans="2:51" s="6" customFormat="1" ht="15.75" customHeight="1">
      <c r="B255" s="128"/>
      <c r="D255" s="136" t="s">
        <v>198</v>
      </c>
      <c r="E255" s="134"/>
      <c r="F255" s="130" t="s">
        <v>280</v>
      </c>
      <c r="H255" s="131">
        <v>-73.44</v>
      </c>
      <c r="L255" s="128"/>
      <c r="M255" s="132"/>
      <c r="T255" s="133"/>
      <c r="AT255" s="134" t="s">
        <v>198</v>
      </c>
      <c r="AU255" s="134" t="s">
        <v>78</v>
      </c>
      <c r="AV255" s="134" t="s">
        <v>78</v>
      </c>
      <c r="AW255" s="134" t="s">
        <v>150</v>
      </c>
      <c r="AX255" s="134" t="s">
        <v>72</v>
      </c>
      <c r="AY255" s="134" t="s">
        <v>189</v>
      </c>
    </row>
    <row r="256" spans="2:51" s="6" customFormat="1" ht="15.75" customHeight="1">
      <c r="B256" s="135"/>
      <c r="D256" s="136" t="s">
        <v>198</v>
      </c>
      <c r="E256" s="137"/>
      <c r="F256" s="138" t="s">
        <v>394</v>
      </c>
      <c r="H256" s="139">
        <v>133.618</v>
      </c>
      <c r="L256" s="135"/>
      <c r="M256" s="140"/>
      <c r="T256" s="141"/>
      <c r="AT256" s="137" t="s">
        <v>198</v>
      </c>
      <c r="AU256" s="137" t="s">
        <v>78</v>
      </c>
      <c r="AV256" s="137" t="s">
        <v>201</v>
      </c>
      <c r="AW256" s="137" t="s">
        <v>150</v>
      </c>
      <c r="AX256" s="137" t="s">
        <v>72</v>
      </c>
      <c r="AY256" s="137" t="s">
        <v>189</v>
      </c>
    </row>
    <row r="257" spans="2:51" s="6" customFormat="1" ht="15.75" customHeight="1">
      <c r="B257" s="152"/>
      <c r="D257" s="136" t="s">
        <v>198</v>
      </c>
      <c r="E257" s="153" t="s">
        <v>395</v>
      </c>
      <c r="F257" s="154" t="s">
        <v>282</v>
      </c>
      <c r="H257" s="155">
        <v>574.222</v>
      </c>
      <c r="L257" s="152"/>
      <c r="M257" s="156"/>
      <c r="T257" s="157"/>
      <c r="AT257" s="153" t="s">
        <v>198</v>
      </c>
      <c r="AU257" s="153" t="s">
        <v>78</v>
      </c>
      <c r="AV257" s="153" t="s">
        <v>196</v>
      </c>
      <c r="AW257" s="153" t="s">
        <v>150</v>
      </c>
      <c r="AX257" s="153" t="s">
        <v>9</v>
      </c>
      <c r="AY257" s="153" t="s">
        <v>189</v>
      </c>
    </row>
    <row r="258" spans="2:63" s="105" customFormat="1" ht="30.75" customHeight="1">
      <c r="B258" s="106"/>
      <c r="D258" s="107" t="s">
        <v>71</v>
      </c>
      <c r="E258" s="114" t="s">
        <v>396</v>
      </c>
      <c r="F258" s="114" t="s">
        <v>397</v>
      </c>
      <c r="J258" s="115">
        <f>$BK$258</f>
        <v>0</v>
      </c>
      <c r="L258" s="106"/>
      <c r="M258" s="110"/>
      <c r="P258" s="111">
        <f>SUM($P$259:$P$277)</f>
        <v>0</v>
      </c>
      <c r="R258" s="111">
        <f>SUM($R$259:$R$277)</f>
        <v>0.040904303999999996</v>
      </c>
      <c r="T258" s="112">
        <f>SUM($T$259:$T$277)</f>
        <v>6.79683</v>
      </c>
      <c r="AR258" s="107" t="s">
        <v>9</v>
      </c>
      <c r="AT258" s="107" t="s">
        <v>71</v>
      </c>
      <c r="AU258" s="107" t="s">
        <v>9</v>
      </c>
      <c r="AY258" s="107" t="s">
        <v>189</v>
      </c>
      <c r="BK258" s="113">
        <f>SUM($BK$259:$BK$277)</f>
        <v>0</v>
      </c>
    </row>
    <row r="259" spans="2:65" s="6" customFormat="1" ht="15.75" customHeight="1">
      <c r="B259" s="22"/>
      <c r="C259" s="116" t="s">
        <v>398</v>
      </c>
      <c r="D259" s="116" t="s">
        <v>191</v>
      </c>
      <c r="E259" s="117" t="s">
        <v>399</v>
      </c>
      <c r="F259" s="118" t="s">
        <v>400</v>
      </c>
      <c r="G259" s="119" t="s">
        <v>194</v>
      </c>
      <c r="H259" s="120">
        <v>1034.264</v>
      </c>
      <c r="I259" s="121"/>
      <c r="J259" s="122">
        <f>ROUND($I$259*$H$259,0)</f>
        <v>0</v>
      </c>
      <c r="K259" s="118" t="s">
        <v>195</v>
      </c>
      <c r="L259" s="22"/>
      <c r="M259" s="123"/>
      <c r="N259" s="124" t="s">
        <v>43</v>
      </c>
      <c r="Q259" s="125">
        <v>3.95E-05</v>
      </c>
      <c r="R259" s="125">
        <f>$Q$259*$H$259</f>
        <v>0.040853428</v>
      </c>
      <c r="S259" s="125">
        <v>0</v>
      </c>
      <c r="T259" s="126">
        <f>$S$259*$H$259</f>
        <v>0</v>
      </c>
      <c r="AR259" s="75" t="s">
        <v>196</v>
      </c>
      <c r="AT259" s="75" t="s">
        <v>191</v>
      </c>
      <c r="AU259" s="75" t="s">
        <v>78</v>
      </c>
      <c r="AY259" s="6" t="s">
        <v>189</v>
      </c>
      <c r="BE259" s="127">
        <f>IF($N$259="základní",$J$259,0)</f>
        <v>0</v>
      </c>
      <c r="BF259" s="127">
        <f>IF($N$259="snížená",$J$259,0)</f>
        <v>0</v>
      </c>
      <c r="BG259" s="127">
        <f>IF($N$259="zákl. přenesená",$J$259,0)</f>
        <v>0</v>
      </c>
      <c r="BH259" s="127">
        <f>IF($N$259="sníž. přenesená",$J$259,0)</f>
        <v>0</v>
      </c>
      <c r="BI259" s="127">
        <f>IF($N$259="nulová",$J$259,0)</f>
        <v>0</v>
      </c>
      <c r="BJ259" s="75" t="s">
        <v>9</v>
      </c>
      <c r="BK259" s="127">
        <f>ROUND($I$259*$H$259,0)</f>
        <v>0</v>
      </c>
      <c r="BL259" s="75" t="s">
        <v>196</v>
      </c>
      <c r="BM259" s="75" t="s">
        <v>401</v>
      </c>
    </row>
    <row r="260" spans="2:51" s="6" customFormat="1" ht="15.75" customHeight="1">
      <c r="B260" s="128"/>
      <c r="D260" s="129" t="s">
        <v>198</v>
      </c>
      <c r="E260" s="130"/>
      <c r="F260" s="130" t="s">
        <v>402</v>
      </c>
      <c r="H260" s="131">
        <v>1034.264</v>
      </c>
      <c r="L260" s="128"/>
      <c r="M260" s="132"/>
      <c r="T260" s="133"/>
      <c r="AT260" s="134" t="s">
        <v>198</v>
      </c>
      <c r="AU260" s="134" t="s">
        <v>78</v>
      </c>
      <c r="AV260" s="134" t="s">
        <v>78</v>
      </c>
      <c r="AW260" s="134" t="s">
        <v>150</v>
      </c>
      <c r="AX260" s="134" t="s">
        <v>72</v>
      </c>
      <c r="AY260" s="134" t="s">
        <v>189</v>
      </c>
    </row>
    <row r="261" spans="2:51" s="6" customFormat="1" ht="15.75" customHeight="1">
      <c r="B261" s="135"/>
      <c r="D261" s="136" t="s">
        <v>198</v>
      </c>
      <c r="E261" s="137"/>
      <c r="F261" s="138" t="s">
        <v>200</v>
      </c>
      <c r="H261" s="139">
        <v>1034.264</v>
      </c>
      <c r="L261" s="135"/>
      <c r="M261" s="140"/>
      <c r="T261" s="141"/>
      <c r="AT261" s="137" t="s">
        <v>198</v>
      </c>
      <c r="AU261" s="137" t="s">
        <v>78</v>
      </c>
      <c r="AV261" s="137" t="s">
        <v>201</v>
      </c>
      <c r="AW261" s="137" t="s">
        <v>150</v>
      </c>
      <c r="AX261" s="137" t="s">
        <v>9</v>
      </c>
      <c r="AY261" s="137" t="s">
        <v>189</v>
      </c>
    </row>
    <row r="262" spans="2:65" s="6" customFormat="1" ht="15.75" customHeight="1">
      <c r="B262" s="22"/>
      <c r="C262" s="116" t="s">
        <v>403</v>
      </c>
      <c r="D262" s="116" t="s">
        <v>191</v>
      </c>
      <c r="E262" s="117" t="s">
        <v>404</v>
      </c>
      <c r="F262" s="118" t="s">
        <v>405</v>
      </c>
      <c r="G262" s="119" t="s">
        <v>406</v>
      </c>
      <c r="H262" s="120">
        <v>4</v>
      </c>
      <c r="I262" s="121"/>
      <c r="J262" s="122">
        <f>ROUND($I$262*$H$262,0)</f>
        <v>0</v>
      </c>
      <c r="K262" s="118" t="s">
        <v>195</v>
      </c>
      <c r="L262" s="22"/>
      <c r="M262" s="123"/>
      <c r="N262" s="124" t="s">
        <v>43</v>
      </c>
      <c r="Q262" s="125">
        <v>1.2719E-05</v>
      </c>
      <c r="R262" s="125">
        <f>$Q$262*$H$262</f>
        <v>5.0876E-05</v>
      </c>
      <c r="S262" s="125">
        <v>0</v>
      </c>
      <c r="T262" s="126">
        <f>$S$262*$H$262</f>
        <v>0</v>
      </c>
      <c r="AR262" s="75" t="s">
        <v>196</v>
      </c>
      <c r="AT262" s="75" t="s">
        <v>191</v>
      </c>
      <c r="AU262" s="75" t="s">
        <v>78</v>
      </c>
      <c r="AY262" s="6" t="s">
        <v>189</v>
      </c>
      <c r="BE262" s="127">
        <f>IF($N$262="základní",$J$262,0)</f>
        <v>0</v>
      </c>
      <c r="BF262" s="127">
        <f>IF($N$262="snížená",$J$262,0)</f>
        <v>0</v>
      </c>
      <c r="BG262" s="127">
        <f>IF($N$262="zákl. přenesená",$J$262,0)</f>
        <v>0</v>
      </c>
      <c r="BH262" s="127">
        <f>IF($N$262="sníž. přenesená",$J$262,0)</f>
        <v>0</v>
      </c>
      <c r="BI262" s="127">
        <f>IF($N$262="nulová",$J$262,0)</f>
        <v>0</v>
      </c>
      <c r="BJ262" s="75" t="s">
        <v>9</v>
      </c>
      <c r="BK262" s="127">
        <f>ROUND($I$262*$H$262,0)</f>
        <v>0</v>
      </c>
      <c r="BL262" s="75" t="s">
        <v>196</v>
      </c>
      <c r="BM262" s="75" t="s">
        <v>407</v>
      </c>
    </row>
    <row r="263" spans="2:51" s="6" customFormat="1" ht="15.75" customHeight="1">
      <c r="B263" s="128"/>
      <c r="D263" s="129" t="s">
        <v>198</v>
      </c>
      <c r="E263" s="130"/>
      <c r="F263" s="130" t="s">
        <v>408</v>
      </c>
      <c r="H263" s="131">
        <v>4</v>
      </c>
      <c r="L263" s="128"/>
      <c r="M263" s="132"/>
      <c r="T263" s="133"/>
      <c r="AT263" s="134" t="s">
        <v>198</v>
      </c>
      <c r="AU263" s="134" t="s">
        <v>78</v>
      </c>
      <c r="AV263" s="134" t="s">
        <v>78</v>
      </c>
      <c r="AW263" s="134" t="s">
        <v>150</v>
      </c>
      <c r="AX263" s="134" t="s">
        <v>9</v>
      </c>
      <c r="AY263" s="134" t="s">
        <v>189</v>
      </c>
    </row>
    <row r="264" spans="2:65" s="6" customFormat="1" ht="15.75" customHeight="1">
      <c r="B264" s="22"/>
      <c r="C264" s="116" t="s">
        <v>409</v>
      </c>
      <c r="D264" s="116" t="s">
        <v>191</v>
      </c>
      <c r="E264" s="117" t="s">
        <v>410</v>
      </c>
      <c r="F264" s="118" t="s">
        <v>411</v>
      </c>
      <c r="G264" s="119" t="s">
        <v>194</v>
      </c>
      <c r="H264" s="120">
        <v>170.88</v>
      </c>
      <c r="I264" s="121"/>
      <c r="J264" s="122">
        <f>ROUND($I$264*$H$264,0)</f>
        <v>0</v>
      </c>
      <c r="K264" s="118" t="s">
        <v>195</v>
      </c>
      <c r="L264" s="22"/>
      <c r="M264" s="123"/>
      <c r="N264" s="124" t="s">
        <v>43</v>
      </c>
      <c r="Q264" s="125">
        <v>0</v>
      </c>
      <c r="R264" s="125">
        <f>$Q$264*$H$264</f>
        <v>0</v>
      </c>
      <c r="S264" s="125">
        <v>0.034</v>
      </c>
      <c r="T264" s="126">
        <f>$S$264*$H$264</f>
        <v>5.80992</v>
      </c>
      <c r="AR264" s="75" t="s">
        <v>196</v>
      </c>
      <c r="AT264" s="75" t="s">
        <v>191</v>
      </c>
      <c r="AU264" s="75" t="s">
        <v>78</v>
      </c>
      <c r="AY264" s="6" t="s">
        <v>189</v>
      </c>
      <c r="BE264" s="127">
        <f>IF($N$264="základní",$J$264,0)</f>
        <v>0</v>
      </c>
      <c r="BF264" s="127">
        <f>IF($N$264="snížená",$J$264,0)</f>
        <v>0</v>
      </c>
      <c r="BG264" s="127">
        <f>IF($N$264="zákl. přenesená",$J$264,0)</f>
        <v>0</v>
      </c>
      <c r="BH264" s="127">
        <f>IF($N$264="sníž. přenesená",$J$264,0)</f>
        <v>0</v>
      </c>
      <c r="BI264" s="127">
        <f>IF($N$264="nulová",$J$264,0)</f>
        <v>0</v>
      </c>
      <c r="BJ264" s="75" t="s">
        <v>9</v>
      </c>
      <c r="BK264" s="127">
        <f>ROUND($I$264*$H$264,0)</f>
        <v>0</v>
      </c>
      <c r="BL264" s="75" t="s">
        <v>196</v>
      </c>
      <c r="BM264" s="75" t="s">
        <v>412</v>
      </c>
    </row>
    <row r="265" spans="2:51" s="6" customFormat="1" ht="15.75" customHeight="1">
      <c r="B265" s="128"/>
      <c r="D265" s="129" t="s">
        <v>198</v>
      </c>
      <c r="E265" s="130"/>
      <c r="F265" s="130" t="s">
        <v>413</v>
      </c>
      <c r="H265" s="131">
        <v>18</v>
      </c>
      <c r="L265" s="128"/>
      <c r="M265" s="132"/>
      <c r="T265" s="133"/>
      <c r="AT265" s="134" t="s">
        <v>198</v>
      </c>
      <c r="AU265" s="134" t="s">
        <v>78</v>
      </c>
      <c r="AV265" s="134" t="s">
        <v>78</v>
      </c>
      <c r="AW265" s="134" t="s">
        <v>150</v>
      </c>
      <c r="AX265" s="134" t="s">
        <v>72</v>
      </c>
      <c r="AY265" s="134" t="s">
        <v>189</v>
      </c>
    </row>
    <row r="266" spans="2:51" s="6" customFormat="1" ht="15.75" customHeight="1">
      <c r="B266" s="128"/>
      <c r="D266" s="136" t="s">
        <v>198</v>
      </c>
      <c r="E266" s="134"/>
      <c r="F266" s="130" t="s">
        <v>414</v>
      </c>
      <c r="H266" s="131">
        <v>6</v>
      </c>
      <c r="L266" s="128"/>
      <c r="M266" s="132"/>
      <c r="T266" s="133"/>
      <c r="AT266" s="134" t="s">
        <v>198</v>
      </c>
      <c r="AU266" s="134" t="s">
        <v>78</v>
      </c>
      <c r="AV266" s="134" t="s">
        <v>78</v>
      </c>
      <c r="AW266" s="134" t="s">
        <v>150</v>
      </c>
      <c r="AX266" s="134" t="s">
        <v>72</v>
      </c>
      <c r="AY266" s="134" t="s">
        <v>189</v>
      </c>
    </row>
    <row r="267" spans="2:51" s="6" customFormat="1" ht="15.75" customHeight="1">
      <c r="B267" s="128"/>
      <c r="D267" s="136" t="s">
        <v>198</v>
      </c>
      <c r="E267" s="134"/>
      <c r="F267" s="130" t="s">
        <v>415</v>
      </c>
      <c r="H267" s="131">
        <v>103.68</v>
      </c>
      <c r="L267" s="128"/>
      <c r="M267" s="132"/>
      <c r="T267" s="133"/>
      <c r="AT267" s="134" t="s">
        <v>198</v>
      </c>
      <c r="AU267" s="134" t="s">
        <v>78</v>
      </c>
      <c r="AV267" s="134" t="s">
        <v>78</v>
      </c>
      <c r="AW267" s="134" t="s">
        <v>150</v>
      </c>
      <c r="AX267" s="134" t="s">
        <v>72</v>
      </c>
      <c r="AY267" s="134" t="s">
        <v>189</v>
      </c>
    </row>
    <row r="268" spans="2:51" s="6" customFormat="1" ht="15.75" customHeight="1">
      <c r="B268" s="128"/>
      <c r="D268" s="136" t="s">
        <v>198</v>
      </c>
      <c r="E268" s="134"/>
      <c r="F268" s="130" t="s">
        <v>416</v>
      </c>
      <c r="H268" s="131">
        <v>43.2</v>
      </c>
      <c r="L268" s="128"/>
      <c r="M268" s="132"/>
      <c r="T268" s="133"/>
      <c r="AT268" s="134" t="s">
        <v>198</v>
      </c>
      <c r="AU268" s="134" t="s">
        <v>78</v>
      </c>
      <c r="AV268" s="134" t="s">
        <v>78</v>
      </c>
      <c r="AW268" s="134" t="s">
        <v>150</v>
      </c>
      <c r="AX268" s="134" t="s">
        <v>72</v>
      </c>
      <c r="AY268" s="134" t="s">
        <v>189</v>
      </c>
    </row>
    <row r="269" spans="2:51" s="6" customFormat="1" ht="15.75" customHeight="1">
      <c r="B269" s="135"/>
      <c r="D269" s="136" t="s">
        <v>198</v>
      </c>
      <c r="E269" s="137"/>
      <c r="F269" s="138" t="s">
        <v>200</v>
      </c>
      <c r="H269" s="139">
        <v>170.88</v>
      </c>
      <c r="L269" s="135"/>
      <c r="M269" s="140"/>
      <c r="T269" s="141"/>
      <c r="AT269" s="137" t="s">
        <v>198</v>
      </c>
      <c r="AU269" s="137" t="s">
        <v>78</v>
      </c>
      <c r="AV269" s="137" t="s">
        <v>201</v>
      </c>
      <c r="AW269" s="137" t="s">
        <v>150</v>
      </c>
      <c r="AX269" s="137" t="s">
        <v>9</v>
      </c>
      <c r="AY269" s="137" t="s">
        <v>189</v>
      </c>
    </row>
    <row r="270" spans="2:65" s="6" customFormat="1" ht="15.75" customHeight="1">
      <c r="B270" s="22"/>
      <c r="C270" s="116" t="s">
        <v>417</v>
      </c>
      <c r="D270" s="116" t="s">
        <v>191</v>
      </c>
      <c r="E270" s="117" t="s">
        <v>418</v>
      </c>
      <c r="F270" s="118" t="s">
        <v>419</v>
      </c>
      <c r="G270" s="119" t="s">
        <v>194</v>
      </c>
      <c r="H270" s="120">
        <v>10.8</v>
      </c>
      <c r="I270" s="121"/>
      <c r="J270" s="122">
        <f>ROUND($I$270*$H$270,0)</f>
        <v>0</v>
      </c>
      <c r="K270" s="118" t="s">
        <v>195</v>
      </c>
      <c r="L270" s="22"/>
      <c r="M270" s="123"/>
      <c r="N270" s="124" t="s">
        <v>43</v>
      </c>
      <c r="Q270" s="125">
        <v>0</v>
      </c>
      <c r="R270" s="125">
        <f>$Q$270*$H$270</f>
        <v>0</v>
      </c>
      <c r="S270" s="125">
        <v>0.05</v>
      </c>
      <c r="T270" s="126">
        <f>$S$270*$H$270</f>
        <v>0.54</v>
      </c>
      <c r="AR270" s="75" t="s">
        <v>196</v>
      </c>
      <c r="AT270" s="75" t="s">
        <v>191</v>
      </c>
      <c r="AU270" s="75" t="s">
        <v>78</v>
      </c>
      <c r="AY270" s="6" t="s">
        <v>189</v>
      </c>
      <c r="BE270" s="127">
        <f>IF($N$270="základní",$J$270,0)</f>
        <v>0</v>
      </c>
      <c r="BF270" s="127">
        <f>IF($N$270="snížená",$J$270,0)</f>
        <v>0</v>
      </c>
      <c r="BG270" s="127">
        <f>IF($N$270="zákl. přenesená",$J$270,0)</f>
        <v>0</v>
      </c>
      <c r="BH270" s="127">
        <f>IF($N$270="sníž. přenesená",$J$270,0)</f>
        <v>0</v>
      </c>
      <c r="BI270" s="127">
        <f>IF($N$270="nulová",$J$270,0)</f>
        <v>0</v>
      </c>
      <c r="BJ270" s="75" t="s">
        <v>9</v>
      </c>
      <c r="BK270" s="127">
        <f>ROUND($I$270*$H$270,0)</f>
        <v>0</v>
      </c>
      <c r="BL270" s="75" t="s">
        <v>196</v>
      </c>
      <c r="BM270" s="75" t="s">
        <v>420</v>
      </c>
    </row>
    <row r="271" spans="2:51" s="6" customFormat="1" ht="15.75" customHeight="1">
      <c r="B271" s="128"/>
      <c r="D271" s="129" t="s">
        <v>198</v>
      </c>
      <c r="E271" s="130"/>
      <c r="F271" s="130" t="s">
        <v>421</v>
      </c>
      <c r="H271" s="131">
        <v>10.8</v>
      </c>
      <c r="L271" s="128"/>
      <c r="M271" s="132"/>
      <c r="T271" s="133"/>
      <c r="AT271" s="134" t="s">
        <v>198</v>
      </c>
      <c r="AU271" s="134" t="s">
        <v>78</v>
      </c>
      <c r="AV271" s="134" t="s">
        <v>78</v>
      </c>
      <c r="AW271" s="134" t="s">
        <v>150</v>
      </c>
      <c r="AX271" s="134" t="s">
        <v>9</v>
      </c>
      <c r="AY271" s="134" t="s">
        <v>189</v>
      </c>
    </row>
    <row r="272" spans="2:65" s="6" customFormat="1" ht="15.75" customHeight="1">
      <c r="B272" s="22"/>
      <c r="C272" s="116" t="s">
        <v>422</v>
      </c>
      <c r="D272" s="116" t="s">
        <v>191</v>
      </c>
      <c r="E272" s="117" t="s">
        <v>423</v>
      </c>
      <c r="F272" s="118" t="s">
        <v>424</v>
      </c>
      <c r="G272" s="119" t="s">
        <v>194</v>
      </c>
      <c r="H272" s="120">
        <v>3.57</v>
      </c>
      <c r="I272" s="121"/>
      <c r="J272" s="122">
        <f>ROUND($I$272*$H$272,0)</f>
        <v>0</v>
      </c>
      <c r="K272" s="118" t="s">
        <v>195</v>
      </c>
      <c r="L272" s="22"/>
      <c r="M272" s="123"/>
      <c r="N272" s="124" t="s">
        <v>43</v>
      </c>
      <c r="Q272" s="125">
        <v>0</v>
      </c>
      <c r="R272" s="125">
        <f>$Q$272*$H$272</f>
        <v>0</v>
      </c>
      <c r="S272" s="125">
        <v>0.063</v>
      </c>
      <c r="T272" s="126">
        <f>$S$272*$H$272</f>
        <v>0.22491</v>
      </c>
      <c r="AR272" s="75" t="s">
        <v>196</v>
      </c>
      <c r="AT272" s="75" t="s">
        <v>191</v>
      </c>
      <c r="AU272" s="75" t="s">
        <v>78</v>
      </c>
      <c r="AY272" s="6" t="s">
        <v>189</v>
      </c>
      <c r="BE272" s="127">
        <f>IF($N$272="základní",$J$272,0)</f>
        <v>0</v>
      </c>
      <c r="BF272" s="127">
        <f>IF($N$272="snížená",$J$272,0)</f>
        <v>0</v>
      </c>
      <c r="BG272" s="127">
        <f>IF($N$272="zákl. přenesená",$J$272,0)</f>
        <v>0</v>
      </c>
      <c r="BH272" s="127">
        <f>IF($N$272="sníž. přenesená",$J$272,0)</f>
        <v>0</v>
      </c>
      <c r="BI272" s="127">
        <f>IF($N$272="nulová",$J$272,0)</f>
        <v>0</v>
      </c>
      <c r="BJ272" s="75" t="s">
        <v>9</v>
      </c>
      <c r="BK272" s="127">
        <f>ROUND($I$272*$H$272,0)</f>
        <v>0</v>
      </c>
      <c r="BL272" s="75" t="s">
        <v>196</v>
      </c>
      <c r="BM272" s="75" t="s">
        <v>425</v>
      </c>
    </row>
    <row r="273" spans="2:51" s="6" customFormat="1" ht="15.75" customHeight="1">
      <c r="B273" s="128"/>
      <c r="D273" s="129" t="s">
        <v>198</v>
      </c>
      <c r="E273" s="130"/>
      <c r="F273" s="130" t="s">
        <v>426</v>
      </c>
      <c r="H273" s="131">
        <v>3.57</v>
      </c>
      <c r="L273" s="128"/>
      <c r="M273" s="132"/>
      <c r="T273" s="133"/>
      <c r="AT273" s="134" t="s">
        <v>198</v>
      </c>
      <c r="AU273" s="134" t="s">
        <v>78</v>
      </c>
      <c r="AV273" s="134" t="s">
        <v>78</v>
      </c>
      <c r="AW273" s="134" t="s">
        <v>150</v>
      </c>
      <c r="AX273" s="134" t="s">
        <v>9</v>
      </c>
      <c r="AY273" s="134" t="s">
        <v>189</v>
      </c>
    </row>
    <row r="274" spans="2:65" s="6" customFormat="1" ht="15.75" customHeight="1">
      <c r="B274" s="22"/>
      <c r="C274" s="116" t="s">
        <v>427</v>
      </c>
      <c r="D274" s="116" t="s">
        <v>191</v>
      </c>
      <c r="E274" s="117" t="s">
        <v>428</v>
      </c>
      <c r="F274" s="118" t="s">
        <v>429</v>
      </c>
      <c r="G274" s="119" t="s">
        <v>406</v>
      </c>
      <c r="H274" s="120">
        <v>6</v>
      </c>
      <c r="I274" s="121"/>
      <c r="J274" s="122">
        <f>ROUND($I$274*$H$274,0)</f>
        <v>0</v>
      </c>
      <c r="K274" s="118" t="s">
        <v>195</v>
      </c>
      <c r="L274" s="22"/>
      <c r="M274" s="123"/>
      <c r="N274" s="124" t="s">
        <v>43</v>
      </c>
      <c r="Q274" s="125">
        <v>0</v>
      </c>
      <c r="R274" s="125">
        <f>$Q$274*$H$274</f>
        <v>0</v>
      </c>
      <c r="S274" s="125">
        <v>0.037</v>
      </c>
      <c r="T274" s="126">
        <f>$S$274*$H$274</f>
        <v>0.22199999999999998</v>
      </c>
      <c r="AR274" s="75" t="s">
        <v>196</v>
      </c>
      <c r="AT274" s="75" t="s">
        <v>191</v>
      </c>
      <c r="AU274" s="75" t="s">
        <v>78</v>
      </c>
      <c r="AY274" s="6" t="s">
        <v>189</v>
      </c>
      <c r="BE274" s="127">
        <f>IF($N$274="základní",$J$274,0)</f>
        <v>0</v>
      </c>
      <c r="BF274" s="127">
        <f>IF($N$274="snížená",$J$274,0)</f>
        <v>0</v>
      </c>
      <c r="BG274" s="127">
        <f>IF($N$274="zákl. přenesená",$J$274,0)</f>
        <v>0</v>
      </c>
      <c r="BH274" s="127">
        <f>IF($N$274="sníž. přenesená",$J$274,0)</f>
        <v>0</v>
      </c>
      <c r="BI274" s="127">
        <f>IF($N$274="nulová",$J$274,0)</f>
        <v>0</v>
      </c>
      <c r="BJ274" s="75" t="s">
        <v>9</v>
      </c>
      <c r="BK274" s="127">
        <f>ROUND($I$274*$H$274,0)</f>
        <v>0</v>
      </c>
      <c r="BL274" s="75" t="s">
        <v>196</v>
      </c>
      <c r="BM274" s="75" t="s">
        <v>430</v>
      </c>
    </row>
    <row r="275" spans="2:51" s="6" customFormat="1" ht="15.75" customHeight="1">
      <c r="B275" s="128"/>
      <c r="D275" s="129" t="s">
        <v>198</v>
      </c>
      <c r="E275" s="130"/>
      <c r="F275" s="130" t="s">
        <v>431</v>
      </c>
      <c r="H275" s="131">
        <v>6</v>
      </c>
      <c r="L275" s="128"/>
      <c r="M275" s="132"/>
      <c r="T275" s="133"/>
      <c r="AT275" s="134" t="s">
        <v>198</v>
      </c>
      <c r="AU275" s="134" t="s">
        <v>78</v>
      </c>
      <c r="AV275" s="134" t="s">
        <v>78</v>
      </c>
      <c r="AW275" s="134" t="s">
        <v>150</v>
      </c>
      <c r="AX275" s="134" t="s">
        <v>9</v>
      </c>
      <c r="AY275" s="134" t="s">
        <v>189</v>
      </c>
    </row>
    <row r="276" spans="2:65" s="6" customFormat="1" ht="15.75" customHeight="1">
      <c r="B276" s="22"/>
      <c r="C276" s="116" t="s">
        <v>432</v>
      </c>
      <c r="D276" s="116" t="s">
        <v>191</v>
      </c>
      <c r="E276" s="117" t="s">
        <v>433</v>
      </c>
      <c r="F276" s="118" t="s">
        <v>434</v>
      </c>
      <c r="G276" s="119" t="s">
        <v>194</v>
      </c>
      <c r="H276" s="120">
        <v>25.87</v>
      </c>
      <c r="I276" s="121"/>
      <c r="J276" s="122">
        <f>ROUND($I$276*$H$276,0)</f>
        <v>0</v>
      </c>
      <c r="K276" s="118" t="s">
        <v>195</v>
      </c>
      <c r="L276" s="22"/>
      <c r="M276" s="123"/>
      <c r="N276" s="124" t="s">
        <v>43</v>
      </c>
      <c r="Q276" s="125">
        <v>0</v>
      </c>
      <c r="R276" s="125">
        <f>$Q$276*$H$276</f>
        <v>0</v>
      </c>
      <c r="S276" s="125">
        <v>0</v>
      </c>
      <c r="T276" s="126">
        <f>$S$276*$H$276</f>
        <v>0</v>
      </c>
      <c r="AR276" s="75" t="s">
        <v>196</v>
      </c>
      <c r="AT276" s="75" t="s">
        <v>191</v>
      </c>
      <c r="AU276" s="75" t="s">
        <v>78</v>
      </c>
      <c r="AY276" s="6" t="s">
        <v>189</v>
      </c>
      <c r="BE276" s="127">
        <f>IF($N$276="základní",$J$276,0)</f>
        <v>0</v>
      </c>
      <c r="BF276" s="127">
        <f>IF($N$276="snížená",$J$276,0)</f>
        <v>0</v>
      </c>
      <c r="BG276" s="127">
        <f>IF($N$276="zákl. přenesená",$J$276,0)</f>
        <v>0</v>
      </c>
      <c r="BH276" s="127">
        <f>IF($N$276="sníž. přenesená",$J$276,0)</f>
        <v>0</v>
      </c>
      <c r="BI276" s="127">
        <f>IF($N$276="nulová",$J$276,0)</f>
        <v>0</v>
      </c>
      <c r="BJ276" s="75" t="s">
        <v>9</v>
      </c>
      <c r="BK276" s="127">
        <f>ROUND($I$276*$H$276,0)</f>
        <v>0</v>
      </c>
      <c r="BL276" s="75" t="s">
        <v>196</v>
      </c>
      <c r="BM276" s="75" t="s">
        <v>435</v>
      </c>
    </row>
    <row r="277" spans="2:51" s="6" customFormat="1" ht="15.75" customHeight="1">
      <c r="B277" s="128"/>
      <c r="D277" s="129" t="s">
        <v>198</v>
      </c>
      <c r="E277" s="130"/>
      <c r="F277" s="130" t="s">
        <v>140</v>
      </c>
      <c r="H277" s="131">
        <v>25.87</v>
      </c>
      <c r="L277" s="128"/>
      <c r="M277" s="132"/>
      <c r="T277" s="133"/>
      <c r="AT277" s="134" t="s">
        <v>198</v>
      </c>
      <c r="AU277" s="134" t="s">
        <v>78</v>
      </c>
      <c r="AV277" s="134" t="s">
        <v>78</v>
      </c>
      <c r="AW277" s="134" t="s">
        <v>150</v>
      </c>
      <c r="AX277" s="134" t="s">
        <v>9</v>
      </c>
      <c r="AY277" s="134" t="s">
        <v>189</v>
      </c>
    </row>
    <row r="278" spans="2:63" s="105" customFormat="1" ht="30.75" customHeight="1">
      <c r="B278" s="106"/>
      <c r="D278" s="107" t="s">
        <v>71</v>
      </c>
      <c r="E278" s="114" t="s">
        <v>436</v>
      </c>
      <c r="F278" s="114" t="s">
        <v>437</v>
      </c>
      <c r="J278" s="115">
        <f>$BK$278</f>
        <v>0</v>
      </c>
      <c r="L278" s="106"/>
      <c r="M278" s="110"/>
      <c r="P278" s="111">
        <f>SUM($P$279:$P$292)</f>
        <v>0</v>
      </c>
      <c r="R278" s="111">
        <f>SUM($R$279:$R$292)</f>
        <v>0</v>
      </c>
      <c r="T278" s="112">
        <f>SUM($T$279:$T$292)</f>
        <v>0</v>
      </c>
      <c r="AR278" s="107" t="s">
        <v>9</v>
      </c>
      <c r="AT278" s="107" t="s">
        <v>71</v>
      </c>
      <c r="AU278" s="107" t="s">
        <v>9</v>
      </c>
      <c r="AY278" s="107" t="s">
        <v>189</v>
      </c>
      <c r="BK278" s="113">
        <f>SUM($BK$279:$BK$292)</f>
        <v>0</v>
      </c>
    </row>
    <row r="279" spans="2:65" s="6" customFormat="1" ht="15.75" customHeight="1">
      <c r="B279" s="22"/>
      <c r="C279" s="116" t="s">
        <v>438</v>
      </c>
      <c r="D279" s="116" t="s">
        <v>191</v>
      </c>
      <c r="E279" s="117" t="s">
        <v>439</v>
      </c>
      <c r="F279" s="118" t="s">
        <v>440</v>
      </c>
      <c r="G279" s="119" t="s">
        <v>194</v>
      </c>
      <c r="H279" s="120">
        <v>943.84</v>
      </c>
      <c r="I279" s="121"/>
      <c r="J279" s="122">
        <f>ROUND($I$279*$H$279,0)</f>
        <v>0</v>
      </c>
      <c r="K279" s="118" t="s">
        <v>195</v>
      </c>
      <c r="L279" s="22"/>
      <c r="M279" s="123"/>
      <c r="N279" s="124" t="s">
        <v>43</v>
      </c>
      <c r="Q279" s="125">
        <v>0</v>
      </c>
      <c r="R279" s="125">
        <f>$Q$279*$H$279</f>
        <v>0</v>
      </c>
      <c r="S279" s="125">
        <v>0</v>
      </c>
      <c r="T279" s="126">
        <f>$S$279*$H$279</f>
        <v>0</v>
      </c>
      <c r="AR279" s="75" t="s">
        <v>196</v>
      </c>
      <c r="AT279" s="75" t="s">
        <v>191</v>
      </c>
      <c r="AU279" s="75" t="s">
        <v>78</v>
      </c>
      <c r="AY279" s="6" t="s">
        <v>189</v>
      </c>
      <c r="BE279" s="127">
        <f>IF($N$279="základní",$J$279,0)</f>
        <v>0</v>
      </c>
      <c r="BF279" s="127">
        <f>IF($N$279="snížená",$J$279,0)</f>
        <v>0</v>
      </c>
      <c r="BG279" s="127">
        <f>IF($N$279="zákl. přenesená",$J$279,0)</f>
        <v>0</v>
      </c>
      <c r="BH279" s="127">
        <f>IF($N$279="sníž. přenesená",$J$279,0)</f>
        <v>0</v>
      </c>
      <c r="BI279" s="127">
        <f>IF($N$279="nulová",$J$279,0)</f>
        <v>0</v>
      </c>
      <c r="BJ279" s="75" t="s">
        <v>9</v>
      </c>
      <c r="BK279" s="127">
        <f>ROUND($I$279*$H$279,0)</f>
        <v>0</v>
      </c>
      <c r="BL279" s="75" t="s">
        <v>196</v>
      </c>
      <c r="BM279" s="75" t="s">
        <v>441</v>
      </c>
    </row>
    <row r="280" spans="2:51" s="6" customFormat="1" ht="15.75" customHeight="1">
      <c r="B280" s="128"/>
      <c r="D280" s="129" t="s">
        <v>198</v>
      </c>
      <c r="E280" s="130"/>
      <c r="F280" s="130" t="s">
        <v>442</v>
      </c>
      <c r="H280" s="131">
        <v>1085.84</v>
      </c>
      <c r="L280" s="128"/>
      <c r="M280" s="132"/>
      <c r="T280" s="133"/>
      <c r="AT280" s="134" t="s">
        <v>198</v>
      </c>
      <c r="AU280" s="134" t="s">
        <v>78</v>
      </c>
      <c r="AV280" s="134" t="s">
        <v>78</v>
      </c>
      <c r="AW280" s="134" t="s">
        <v>150</v>
      </c>
      <c r="AX280" s="134" t="s">
        <v>72</v>
      </c>
      <c r="AY280" s="134" t="s">
        <v>189</v>
      </c>
    </row>
    <row r="281" spans="2:51" s="6" customFormat="1" ht="15.75" customHeight="1">
      <c r="B281" s="128"/>
      <c r="D281" s="136" t="s">
        <v>198</v>
      </c>
      <c r="E281" s="134"/>
      <c r="F281" s="130" t="s">
        <v>443</v>
      </c>
      <c r="H281" s="131">
        <v>-142</v>
      </c>
      <c r="L281" s="128"/>
      <c r="M281" s="132"/>
      <c r="T281" s="133"/>
      <c r="AT281" s="134" t="s">
        <v>198</v>
      </c>
      <c r="AU281" s="134" t="s">
        <v>78</v>
      </c>
      <c r="AV281" s="134" t="s">
        <v>78</v>
      </c>
      <c r="AW281" s="134" t="s">
        <v>150</v>
      </c>
      <c r="AX281" s="134" t="s">
        <v>72</v>
      </c>
      <c r="AY281" s="134" t="s">
        <v>189</v>
      </c>
    </row>
    <row r="282" spans="2:51" s="6" customFormat="1" ht="15.75" customHeight="1">
      <c r="B282" s="135"/>
      <c r="D282" s="136" t="s">
        <v>198</v>
      </c>
      <c r="E282" s="137" t="s">
        <v>143</v>
      </c>
      <c r="F282" s="138" t="s">
        <v>200</v>
      </c>
      <c r="H282" s="139">
        <v>943.84</v>
      </c>
      <c r="L282" s="135"/>
      <c r="M282" s="140"/>
      <c r="T282" s="141"/>
      <c r="AT282" s="137" t="s">
        <v>198</v>
      </c>
      <c r="AU282" s="137" t="s">
        <v>78</v>
      </c>
      <c r="AV282" s="137" t="s">
        <v>201</v>
      </c>
      <c r="AW282" s="137" t="s">
        <v>150</v>
      </c>
      <c r="AX282" s="137" t="s">
        <v>9</v>
      </c>
      <c r="AY282" s="137" t="s">
        <v>189</v>
      </c>
    </row>
    <row r="283" spans="2:65" s="6" customFormat="1" ht="15.75" customHeight="1">
      <c r="B283" s="22"/>
      <c r="C283" s="116" t="s">
        <v>444</v>
      </c>
      <c r="D283" s="116" t="s">
        <v>191</v>
      </c>
      <c r="E283" s="117" t="s">
        <v>445</v>
      </c>
      <c r="F283" s="118" t="s">
        <v>446</v>
      </c>
      <c r="G283" s="119" t="s">
        <v>194</v>
      </c>
      <c r="H283" s="120">
        <v>84945.6</v>
      </c>
      <c r="I283" s="121"/>
      <c r="J283" s="122">
        <f>ROUND($I$283*$H$283,0)</f>
        <v>0</v>
      </c>
      <c r="K283" s="118" t="s">
        <v>195</v>
      </c>
      <c r="L283" s="22"/>
      <c r="M283" s="123"/>
      <c r="N283" s="124" t="s">
        <v>43</v>
      </c>
      <c r="Q283" s="125">
        <v>0</v>
      </c>
      <c r="R283" s="125">
        <f>$Q$283*$H$283</f>
        <v>0</v>
      </c>
      <c r="S283" s="125">
        <v>0</v>
      </c>
      <c r="T283" s="126">
        <f>$S$283*$H$283</f>
        <v>0</v>
      </c>
      <c r="AR283" s="75" t="s">
        <v>196</v>
      </c>
      <c r="AT283" s="75" t="s">
        <v>191</v>
      </c>
      <c r="AU283" s="75" t="s">
        <v>78</v>
      </c>
      <c r="AY283" s="6" t="s">
        <v>189</v>
      </c>
      <c r="BE283" s="127">
        <f>IF($N$283="základní",$J$283,0)</f>
        <v>0</v>
      </c>
      <c r="BF283" s="127">
        <f>IF($N$283="snížená",$J$283,0)</f>
        <v>0</v>
      </c>
      <c r="BG283" s="127">
        <f>IF($N$283="zákl. přenesená",$J$283,0)</f>
        <v>0</v>
      </c>
      <c r="BH283" s="127">
        <f>IF($N$283="sníž. přenesená",$J$283,0)</f>
        <v>0</v>
      </c>
      <c r="BI283" s="127">
        <f>IF($N$283="nulová",$J$283,0)</f>
        <v>0</v>
      </c>
      <c r="BJ283" s="75" t="s">
        <v>9</v>
      </c>
      <c r="BK283" s="127">
        <f>ROUND($I$283*$H$283,0)</f>
        <v>0</v>
      </c>
      <c r="BL283" s="75" t="s">
        <v>196</v>
      </c>
      <c r="BM283" s="75" t="s">
        <v>447</v>
      </c>
    </row>
    <row r="284" spans="2:51" s="6" customFormat="1" ht="15.75" customHeight="1">
      <c r="B284" s="128"/>
      <c r="D284" s="129" t="s">
        <v>198</v>
      </c>
      <c r="E284" s="130"/>
      <c r="F284" s="130" t="s">
        <v>448</v>
      </c>
      <c r="H284" s="131">
        <v>84945.6</v>
      </c>
      <c r="L284" s="128"/>
      <c r="M284" s="132"/>
      <c r="T284" s="133"/>
      <c r="AT284" s="134" t="s">
        <v>198</v>
      </c>
      <c r="AU284" s="134" t="s">
        <v>78</v>
      </c>
      <c r="AV284" s="134" t="s">
        <v>78</v>
      </c>
      <c r="AW284" s="134" t="s">
        <v>150</v>
      </c>
      <c r="AX284" s="134" t="s">
        <v>9</v>
      </c>
      <c r="AY284" s="134" t="s">
        <v>189</v>
      </c>
    </row>
    <row r="285" spans="2:65" s="6" customFormat="1" ht="15.75" customHeight="1">
      <c r="B285" s="22"/>
      <c r="C285" s="116" t="s">
        <v>449</v>
      </c>
      <c r="D285" s="116" t="s">
        <v>191</v>
      </c>
      <c r="E285" s="117" t="s">
        <v>450</v>
      </c>
      <c r="F285" s="118" t="s">
        <v>451</v>
      </c>
      <c r="G285" s="119" t="s">
        <v>194</v>
      </c>
      <c r="H285" s="120">
        <v>943.84</v>
      </c>
      <c r="I285" s="121"/>
      <c r="J285" s="122">
        <f>ROUND($I$285*$H$285,0)</f>
        <v>0</v>
      </c>
      <c r="K285" s="118" t="s">
        <v>195</v>
      </c>
      <c r="L285" s="22"/>
      <c r="M285" s="123"/>
      <c r="N285" s="124" t="s">
        <v>43</v>
      </c>
      <c r="Q285" s="125">
        <v>0</v>
      </c>
      <c r="R285" s="125">
        <f>$Q$285*$H$285</f>
        <v>0</v>
      </c>
      <c r="S285" s="125">
        <v>0</v>
      </c>
      <c r="T285" s="126">
        <f>$S$285*$H$285</f>
        <v>0</v>
      </c>
      <c r="AR285" s="75" t="s">
        <v>196</v>
      </c>
      <c r="AT285" s="75" t="s">
        <v>191</v>
      </c>
      <c r="AU285" s="75" t="s">
        <v>78</v>
      </c>
      <c r="AY285" s="6" t="s">
        <v>189</v>
      </c>
      <c r="BE285" s="127">
        <f>IF($N$285="základní",$J$285,0)</f>
        <v>0</v>
      </c>
      <c r="BF285" s="127">
        <f>IF($N$285="snížená",$J$285,0)</f>
        <v>0</v>
      </c>
      <c r="BG285" s="127">
        <f>IF($N$285="zákl. přenesená",$J$285,0)</f>
        <v>0</v>
      </c>
      <c r="BH285" s="127">
        <f>IF($N$285="sníž. přenesená",$J$285,0)</f>
        <v>0</v>
      </c>
      <c r="BI285" s="127">
        <f>IF($N$285="nulová",$J$285,0)</f>
        <v>0</v>
      </c>
      <c r="BJ285" s="75" t="s">
        <v>9</v>
      </c>
      <c r="BK285" s="127">
        <f>ROUND($I$285*$H$285,0)</f>
        <v>0</v>
      </c>
      <c r="BL285" s="75" t="s">
        <v>196</v>
      </c>
      <c r="BM285" s="75" t="s">
        <v>452</v>
      </c>
    </row>
    <row r="286" spans="2:51" s="6" customFormat="1" ht="15.75" customHeight="1">
      <c r="B286" s="128"/>
      <c r="D286" s="129" t="s">
        <v>198</v>
      </c>
      <c r="E286" s="130"/>
      <c r="F286" s="130" t="s">
        <v>143</v>
      </c>
      <c r="H286" s="131">
        <v>943.84</v>
      </c>
      <c r="L286" s="128"/>
      <c r="M286" s="132"/>
      <c r="T286" s="133"/>
      <c r="AT286" s="134" t="s">
        <v>198</v>
      </c>
      <c r="AU286" s="134" t="s">
        <v>78</v>
      </c>
      <c r="AV286" s="134" t="s">
        <v>78</v>
      </c>
      <c r="AW286" s="134" t="s">
        <v>150</v>
      </c>
      <c r="AX286" s="134" t="s">
        <v>9</v>
      </c>
      <c r="AY286" s="134" t="s">
        <v>189</v>
      </c>
    </row>
    <row r="287" spans="2:65" s="6" customFormat="1" ht="15.75" customHeight="1">
      <c r="B287" s="22"/>
      <c r="C287" s="116" t="s">
        <v>453</v>
      </c>
      <c r="D287" s="116" t="s">
        <v>191</v>
      </c>
      <c r="E287" s="117" t="s">
        <v>454</v>
      </c>
      <c r="F287" s="118" t="s">
        <v>455</v>
      </c>
      <c r="G287" s="119" t="s">
        <v>194</v>
      </c>
      <c r="H287" s="120">
        <v>943.84</v>
      </c>
      <c r="I287" s="121"/>
      <c r="J287" s="122">
        <f>ROUND($I$287*$H$287,0)</f>
        <v>0</v>
      </c>
      <c r="K287" s="118" t="s">
        <v>195</v>
      </c>
      <c r="L287" s="22"/>
      <c r="M287" s="123"/>
      <c r="N287" s="124" t="s">
        <v>43</v>
      </c>
      <c r="Q287" s="125">
        <v>0</v>
      </c>
      <c r="R287" s="125">
        <f>$Q$287*$H$287</f>
        <v>0</v>
      </c>
      <c r="S287" s="125">
        <v>0</v>
      </c>
      <c r="T287" s="126">
        <f>$S$287*$H$287</f>
        <v>0</v>
      </c>
      <c r="AR287" s="75" t="s">
        <v>196</v>
      </c>
      <c r="AT287" s="75" t="s">
        <v>191</v>
      </c>
      <c r="AU287" s="75" t="s">
        <v>78</v>
      </c>
      <c r="AY287" s="6" t="s">
        <v>189</v>
      </c>
      <c r="BE287" s="127">
        <f>IF($N$287="základní",$J$287,0)</f>
        <v>0</v>
      </c>
      <c r="BF287" s="127">
        <f>IF($N$287="snížená",$J$287,0)</f>
        <v>0</v>
      </c>
      <c r="BG287" s="127">
        <f>IF($N$287="zákl. přenesená",$J$287,0)</f>
        <v>0</v>
      </c>
      <c r="BH287" s="127">
        <f>IF($N$287="sníž. přenesená",$J$287,0)</f>
        <v>0</v>
      </c>
      <c r="BI287" s="127">
        <f>IF($N$287="nulová",$J$287,0)</f>
        <v>0</v>
      </c>
      <c r="BJ287" s="75" t="s">
        <v>9</v>
      </c>
      <c r="BK287" s="127">
        <f>ROUND($I$287*$H$287,0)</f>
        <v>0</v>
      </c>
      <c r="BL287" s="75" t="s">
        <v>196</v>
      </c>
      <c r="BM287" s="75" t="s">
        <v>456</v>
      </c>
    </row>
    <row r="288" spans="2:51" s="6" customFormat="1" ht="15.75" customHeight="1">
      <c r="B288" s="128"/>
      <c r="D288" s="129" t="s">
        <v>198</v>
      </c>
      <c r="E288" s="130"/>
      <c r="F288" s="130" t="s">
        <v>143</v>
      </c>
      <c r="H288" s="131">
        <v>943.84</v>
      </c>
      <c r="L288" s="128"/>
      <c r="M288" s="132"/>
      <c r="T288" s="133"/>
      <c r="AT288" s="134" t="s">
        <v>198</v>
      </c>
      <c r="AU288" s="134" t="s">
        <v>78</v>
      </c>
      <c r="AV288" s="134" t="s">
        <v>78</v>
      </c>
      <c r="AW288" s="134" t="s">
        <v>150</v>
      </c>
      <c r="AX288" s="134" t="s">
        <v>9</v>
      </c>
      <c r="AY288" s="134" t="s">
        <v>189</v>
      </c>
    </row>
    <row r="289" spans="2:65" s="6" customFormat="1" ht="15.75" customHeight="1">
      <c r="B289" s="22"/>
      <c r="C289" s="116" t="s">
        <v>457</v>
      </c>
      <c r="D289" s="116" t="s">
        <v>191</v>
      </c>
      <c r="E289" s="117" t="s">
        <v>458</v>
      </c>
      <c r="F289" s="118" t="s">
        <v>459</v>
      </c>
      <c r="G289" s="119" t="s">
        <v>194</v>
      </c>
      <c r="H289" s="120">
        <v>84945.6</v>
      </c>
      <c r="I289" s="121"/>
      <c r="J289" s="122">
        <f>ROUND($I$289*$H$289,0)</f>
        <v>0</v>
      </c>
      <c r="K289" s="118" t="s">
        <v>195</v>
      </c>
      <c r="L289" s="22"/>
      <c r="M289" s="123"/>
      <c r="N289" s="124" t="s">
        <v>43</v>
      </c>
      <c r="Q289" s="125">
        <v>0</v>
      </c>
      <c r="R289" s="125">
        <f>$Q$289*$H$289</f>
        <v>0</v>
      </c>
      <c r="S289" s="125">
        <v>0</v>
      </c>
      <c r="T289" s="126">
        <f>$S$289*$H$289</f>
        <v>0</v>
      </c>
      <c r="AR289" s="75" t="s">
        <v>196</v>
      </c>
      <c r="AT289" s="75" t="s">
        <v>191</v>
      </c>
      <c r="AU289" s="75" t="s">
        <v>78</v>
      </c>
      <c r="AY289" s="6" t="s">
        <v>189</v>
      </c>
      <c r="BE289" s="127">
        <f>IF($N$289="základní",$J$289,0)</f>
        <v>0</v>
      </c>
      <c r="BF289" s="127">
        <f>IF($N$289="snížená",$J$289,0)</f>
        <v>0</v>
      </c>
      <c r="BG289" s="127">
        <f>IF($N$289="zákl. přenesená",$J$289,0)</f>
        <v>0</v>
      </c>
      <c r="BH289" s="127">
        <f>IF($N$289="sníž. přenesená",$J$289,0)</f>
        <v>0</v>
      </c>
      <c r="BI289" s="127">
        <f>IF($N$289="nulová",$J$289,0)</f>
        <v>0</v>
      </c>
      <c r="BJ289" s="75" t="s">
        <v>9</v>
      </c>
      <c r="BK289" s="127">
        <f>ROUND($I$289*$H$289,0)</f>
        <v>0</v>
      </c>
      <c r="BL289" s="75" t="s">
        <v>196</v>
      </c>
      <c r="BM289" s="75" t="s">
        <v>460</v>
      </c>
    </row>
    <row r="290" spans="2:51" s="6" customFormat="1" ht="15.75" customHeight="1">
      <c r="B290" s="128"/>
      <c r="D290" s="129" t="s">
        <v>198</v>
      </c>
      <c r="E290" s="130"/>
      <c r="F290" s="130" t="s">
        <v>448</v>
      </c>
      <c r="H290" s="131">
        <v>84945.6</v>
      </c>
      <c r="L290" s="128"/>
      <c r="M290" s="132"/>
      <c r="T290" s="133"/>
      <c r="AT290" s="134" t="s">
        <v>198</v>
      </c>
      <c r="AU290" s="134" t="s">
        <v>78</v>
      </c>
      <c r="AV290" s="134" t="s">
        <v>78</v>
      </c>
      <c r="AW290" s="134" t="s">
        <v>150</v>
      </c>
      <c r="AX290" s="134" t="s">
        <v>9</v>
      </c>
      <c r="AY290" s="134" t="s">
        <v>189</v>
      </c>
    </row>
    <row r="291" spans="2:65" s="6" customFormat="1" ht="15.75" customHeight="1">
      <c r="B291" s="22"/>
      <c r="C291" s="116" t="s">
        <v>461</v>
      </c>
      <c r="D291" s="116" t="s">
        <v>191</v>
      </c>
      <c r="E291" s="117" t="s">
        <v>462</v>
      </c>
      <c r="F291" s="118" t="s">
        <v>463</v>
      </c>
      <c r="G291" s="119" t="s">
        <v>194</v>
      </c>
      <c r="H291" s="120">
        <v>943.84</v>
      </c>
      <c r="I291" s="121"/>
      <c r="J291" s="122">
        <f>ROUND($I$291*$H$291,0)</f>
        <v>0</v>
      </c>
      <c r="K291" s="118" t="s">
        <v>195</v>
      </c>
      <c r="L291" s="22"/>
      <c r="M291" s="123"/>
      <c r="N291" s="124" t="s">
        <v>43</v>
      </c>
      <c r="Q291" s="125">
        <v>0</v>
      </c>
      <c r="R291" s="125">
        <f>$Q$291*$H$291</f>
        <v>0</v>
      </c>
      <c r="S291" s="125">
        <v>0</v>
      </c>
      <c r="T291" s="126">
        <f>$S$291*$H$291</f>
        <v>0</v>
      </c>
      <c r="AR291" s="75" t="s">
        <v>196</v>
      </c>
      <c r="AT291" s="75" t="s">
        <v>191</v>
      </c>
      <c r="AU291" s="75" t="s">
        <v>78</v>
      </c>
      <c r="AY291" s="6" t="s">
        <v>189</v>
      </c>
      <c r="BE291" s="127">
        <f>IF($N$291="základní",$J$291,0)</f>
        <v>0</v>
      </c>
      <c r="BF291" s="127">
        <f>IF($N$291="snížená",$J$291,0)</f>
        <v>0</v>
      </c>
      <c r="BG291" s="127">
        <f>IF($N$291="zákl. přenesená",$J$291,0)</f>
        <v>0</v>
      </c>
      <c r="BH291" s="127">
        <f>IF($N$291="sníž. přenesená",$J$291,0)</f>
        <v>0</v>
      </c>
      <c r="BI291" s="127">
        <f>IF($N$291="nulová",$J$291,0)</f>
        <v>0</v>
      </c>
      <c r="BJ291" s="75" t="s">
        <v>9</v>
      </c>
      <c r="BK291" s="127">
        <f>ROUND($I$291*$H$291,0)</f>
        <v>0</v>
      </c>
      <c r="BL291" s="75" t="s">
        <v>196</v>
      </c>
      <c r="BM291" s="75" t="s">
        <v>464</v>
      </c>
    </row>
    <row r="292" spans="2:51" s="6" customFormat="1" ht="15.75" customHeight="1">
      <c r="B292" s="128"/>
      <c r="D292" s="129" t="s">
        <v>198</v>
      </c>
      <c r="E292" s="130"/>
      <c r="F292" s="130" t="s">
        <v>143</v>
      </c>
      <c r="H292" s="131">
        <v>943.84</v>
      </c>
      <c r="L292" s="128"/>
      <c r="M292" s="132"/>
      <c r="T292" s="133"/>
      <c r="AT292" s="134" t="s">
        <v>198</v>
      </c>
      <c r="AU292" s="134" t="s">
        <v>78</v>
      </c>
      <c r="AV292" s="134" t="s">
        <v>78</v>
      </c>
      <c r="AW292" s="134" t="s">
        <v>150</v>
      </c>
      <c r="AX292" s="134" t="s">
        <v>9</v>
      </c>
      <c r="AY292" s="134" t="s">
        <v>189</v>
      </c>
    </row>
    <row r="293" spans="2:63" s="105" customFormat="1" ht="30.75" customHeight="1">
      <c r="B293" s="106"/>
      <c r="D293" s="107" t="s">
        <v>71</v>
      </c>
      <c r="E293" s="114" t="s">
        <v>465</v>
      </c>
      <c r="F293" s="114" t="s">
        <v>466</v>
      </c>
      <c r="J293" s="115">
        <f>$BK$293</f>
        <v>0</v>
      </c>
      <c r="L293" s="106"/>
      <c r="M293" s="110"/>
      <c r="P293" s="111">
        <f>SUM($P$294:$P$302)</f>
        <v>0</v>
      </c>
      <c r="R293" s="111">
        <f>SUM($R$294:$R$302)</f>
        <v>0</v>
      </c>
      <c r="T293" s="112">
        <f>SUM($T$294:$T$302)</f>
        <v>0</v>
      </c>
      <c r="AR293" s="107" t="s">
        <v>9</v>
      </c>
      <c r="AT293" s="107" t="s">
        <v>71</v>
      </c>
      <c r="AU293" s="107" t="s">
        <v>9</v>
      </c>
      <c r="AY293" s="107" t="s">
        <v>189</v>
      </c>
      <c r="BK293" s="113">
        <f>SUM($BK$294:$BK$302)</f>
        <v>0</v>
      </c>
    </row>
    <row r="294" spans="2:65" s="6" customFormat="1" ht="15.75" customHeight="1">
      <c r="B294" s="22"/>
      <c r="C294" s="116" t="s">
        <v>467</v>
      </c>
      <c r="D294" s="116" t="s">
        <v>191</v>
      </c>
      <c r="E294" s="117" t="s">
        <v>468</v>
      </c>
      <c r="F294" s="118" t="s">
        <v>469</v>
      </c>
      <c r="G294" s="119" t="s">
        <v>213</v>
      </c>
      <c r="H294" s="120">
        <v>20.072</v>
      </c>
      <c r="I294" s="121"/>
      <c r="J294" s="122">
        <f>ROUND($I$294*$H$294,0)</f>
        <v>0</v>
      </c>
      <c r="K294" s="118" t="s">
        <v>195</v>
      </c>
      <c r="L294" s="22"/>
      <c r="M294" s="123"/>
      <c r="N294" s="124" t="s">
        <v>43</v>
      </c>
      <c r="Q294" s="125">
        <v>0</v>
      </c>
      <c r="R294" s="125">
        <f>$Q$294*$H$294</f>
        <v>0</v>
      </c>
      <c r="S294" s="125">
        <v>0</v>
      </c>
      <c r="T294" s="126">
        <f>$S$294*$H$294</f>
        <v>0</v>
      </c>
      <c r="AR294" s="75" t="s">
        <v>196</v>
      </c>
      <c r="AT294" s="75" t="s">
        <v>191</v>
      </c>
      <c r="AU294" s="75" t="s">
        <v>78</v>
      </c>
      <c r="AY294" s="6" t="s">
        <v>189</v>
      </c>
      <c r="BE294" s="127">
        <f>IF($N$294="základní",$J$294,0)</f>
        <v>0</v>
      </c>
      <c r="BF294" s="127">
        <f>IF($N$294="snížená",$J$294,0)</f>
        <v>0</v>
      </c>
      <c r="BG294" s="127">
        <f>IF($N$294="zákl. přenesená",$J$294,0)</f>
        <v>0</v>
      </c>
      <c r="BH294" s="127">
        <f>IF($N$294="sníž. přenesená",$J$294,0)</f>
        <v>0</v>
      </c>
      <c r="BI294" s="127">
        <f>IF($N$294="nulová",$J$294,0)</f>
        <v>0</v>
      </c>
      <c r="BJ294" s="75" t="s">
        <v>9</v>
      </c>
      <c r="BK294" s="127">
        <f>ROUND($I$294*$H$294,0)</f>
        <v>0</v>
      </c>
      <c r="BL294" s="75" t="s">
        <v>196</v>
      </c>
      <c r="BM294" s="75" t="s">
        <v>470</v>
      </c>
    </row>
    <row r="295" spans="2:65" s="6" customFormat="1" ht="15.75" customHeight="1">
      <c r="B295" s="22"/>
      <c r="C295" s="119" t="s">
        <v>471</v>
      </c>
      <c r="D295" s="119" t="s">
        <v>191</v>
      </c>
      <c r="E295" s="117" t="s">
        <v>472</v>
      </c>
      <c r="F295" s="118" t="s">
        <v>473</v>
      </c>
      <c r="G295" s="119" t="s">
        <v>213</v>
      </c>
      <c r="H295" s="120">
        <v>20.072</v>
      </c>
      <c r="I295" s="121"/>
      <c r="J295" s="122">
        <f>ROUND($I$295*$H$295,0)</f>
        <v>0</v>
      </c>
      <c r="K295" s="118" t="s">
        <v>195</v>
      </c>
      <c r="L295" s="22"/>
      <c r="M295" s="123"/>
      <c r="N295" s="124" t="s">
        <v>43</v>
      </c>
      <c r="Q295" s="125">
        <v>0</v>
      </c>
      <c r="R295" s="125">
        <f>$Q$295*$H$295</f>
        <v>0</v>
      </c>
      <c r="S295" s="125">
        <v>0</v>
      </c>
      <c r="T295" s="126">
        <f>$S$295*$H$295</f>
        <v>0</v>
      </c>
      <c r="AR295" s="75" t="s">
        <v>196</v>
      </c>
      <c r="AT295" s="75" t="s">
        <v>191</v>
      </c>
      <c r="AU295" s="75" t="s">
        <v>78</v>
      </c>
      <c r="AY295" s="75" t="s">
        <v>189</v>
      </c>
      <c r="BE295" s="127">
        <f>IF($N$295="základní",$J$295,0)</f>
        <v>0</v>
      </c>
      <c r="BF295" s="127">
        <f>IF($N$295="snížená",$J$295,0)</f>
        <v>0</v>
      </c>
      <c r="BG295" s="127">
        <f>IF($N$295="zákl. přenesená",$J$295,0)</f>
        <v>0</v>
      </c>
      <c r="BH295" s="127">
        <f>IF($N$295="sníž. přenesená",$J$295,0)</f>
        <v>0</v>
      </c>
      <c r="BI295" s="127">
        <f>IF($N$295="nulová",$J$295,0)</f>
        <v>0</v>
      </c>
      <c r="BJ295" s="75" t="s">
        <v>9</v>
      </c>
      <c r="BK295" s="127">
        <f>ROUND($I$295*$H$295,0)</f>
        <v>0</v>
      </c>
      <c r="BL295" s="75" t="s">
        <v>196</v>
      </c>
      <c r="BM295" s="75" t="s">
        <v>474</v>
      </c>
    </row>
    <row r="296" spans="2:65" s="6" customFormat="1" ht="15.75" customHeight="1">
      <c r="B296" s="22"/>
      <c r="C296" s="119" t="s">
        <v>475</v>
      </c>
      <c r="D296" s="119" t="s">
        <v>191</v>
      </c>
      <c r="E296" s="117" t="s">
        <v>476</v>
      </c>
      <c r="F296" s="118" t="s">
        <v>477</v>
      </c>
      <c r="G296" s="119" t="s">
        <v>213</v>
      </c>
      <c r="H296" s="120">
        <v>200.72</v>
      </c>
      <c r="I296" s="121"/>
      <c r="J296" s="122">
        <f>ROUND($I$296*$H$296,0)</f>
        <v>0</v>
      </c>
      <c r="K296" s="118" t="s">
        <v>195</v>
      </c>
      <c r="L296" s="22"/>
      <c r="M296" s="123"/>
      <c r="N296" s="124" t="s">
        <v>43</v>
      </c>
      <c r="Q296" s="125">
        <v>0</v>
      </c>
      <c r="R296" s="125">
        <f>$Q$296*$H$296</f>
        <v>0</v>
      </c>
      <c r="S296" s="125">
        <v>0</v>
      </c>
      <c r="T296" s="126">
        <f>$S$296*$H$296</f>
        <v>0</v>
      </c>
      <c r="AR296" s="75" t="s">
        <v>196</v>
      </c>
      <c r="AT296" s="75" t="s">
        <v>191</v>
      </c>
      <c r="AU296" s="75" t="s">
        <v>78</v>
      </c>
      <c r="AY296" s="75" t="s">
        <v>189</v>
      </c>
      <c r="BE296" s="127">
        <f>IF($N$296="základní",$J$296,0)</f>
        <v>0</v>
      </c>
      <c r="BF296" s="127">
        <f>IF($N$296="snížená",$J$296,0)</f>
        <v>0</v>
      </c>
      <c r="BG296" s="127">
        <f>IF($N$296="zákl. přenesená",$J$296,0)</f>
        <v>0</v>
      </c>
      <c r="BH296" s="127">
        <f>IF($N$296="sníž. přenesená",$J$296,0)</f>
        <v>0</v>
      </c>
      <c r="BI296" s="127">
        <f>IF($N$296="nulová",$J$296,0)</f>
        <v>0</v>
      </c>
      <c r="BJ296" s="75" t="s">
        <v>9</v>
      </c>
      <c r="BK296" s="127">
        <f>ROUND($I$296*$H$296,0)</f>
        <v>0</v>
      </c>
      <c r="BL296" s="75" t="s">
        <v>196</v>
      </c>
      <c r="BM296" s="75" t="s">
        <v>478</v>
      </c>
    </row>
    <row r="297" spans="2:51" s="6" customFormat="1" ht="15.75" customHeight="1">
      <c r="B297" s="128"/>
      <c r="D297" s="136" t="s">
        <v>198</v>
      </c>
      <c r="F297" s="130" t="s">
        <v>479</v>
      </c>
      <c r="H297" s="131">
        <v>200.72</v>
      </c>
      <c r="L297" s="128"/>
      <c r="M297" s="132"/>
      <c r="T297" s="133"/>
      <c r="AT297" s="134" t="s">
        <v>198</v>
      </c>
      <c r="AU297" s="134" t="s">
        <v>78</v>
      </c>
      <c r="AV297" s="134" t="s">
        <v>78</v>
      </c>
      <c r="AW297" s="134" t="s">
        <v>72</v>
      </c>
      <c r="AX297" s="134" t="s">
        <v>9</v>
      </c>
      <c r="AY297" s="134" t="s">
        <v>189</v>
      </c>
    </row>
    <row r="298" spans="2:65" s="6" customFormat="1" ht="15.75" customHeight="1">
      <c r="B298" s="22"/>
      <c r="C298" s="116" t="s">
        <v>480</v>
      </c>
      <c r="D298" s="116" t="s">
        <v>191</v>
      </c>
      <c r="E298" s="117" t="s">
        <v>481</v>
      </c>
      <c r="F298" s="118" t="s">
        <v>482</v>
      </c>
      <c r="G298" s="119" t="s">
        <v>213</v>
      </c>
      <c r="H298" s="120">
        <v>7.737</v>
      </c>
      <c r="I298" s="121"/>
      <c r="J298" s="122">
        <f>ROUND($I$298*$H$298,0)</f>
        <v>0</v>
      </c>
      <c r="K298" s="118" t="s">
        <v>195</v>
      </c>
      <c r="L298" s="22"/>
      <c r="M298" s="123"/>
      <c r="N298" s="124" t="s">
        <v>43</v>
      </c>
      <c r="Q298" s="125">
        <v>0</v>
      </c>
      <c r="R298" s="125">
        <f>$Q$298*$H$298</f>
        <v>0</v>
      </c>
      <c r="S298" s="125">
        <v>0</v>
      </c>
      <c r="T298" s="126">
        <f>$S$298*$H$298</f>
        <v>0</v>
      </c>
      <c r="AR298" s="75" t="s">
        <v>196</v>
      </c>
      <c r="AT298" s="75" t="s">
        <v>191</v>
      </c>
      <c r="AU298" s="75" t="s">
        <v>78</v>
      </c>
      <c r="AY298" s="6" t="s">
        <v>189</v>
      </c>
      <c r="BE298" s="127">
        <f>IF($N$298="základní",$J$298,0)</f>
        <v>0</v>
      </c>
      <c r="BF298" s="127">
        <f>IF($N$298="snížená",$J$298,0)</f>
        <v>0</v>
      </c>
      <c r="BG298" s="127">
        <f>IF($N$298="zákl. přenesená",$J$298,0)</f>
        <v>0</v>
      </c>
      <c r="BH298" s="127">
        <f>IF($N$298="sníž. přenesená",$J$298,0)</f>
        <v>0</v>
      </c>
      <c r="BI298" s="127">
        <f>IF($N$298="nulová",$J$298,0)</f>
        <v>0</v>
      </c>
      <c r="BJ298" s="75" t="s">
        <v>9</v>
      </c>
      <c r="BK298" s="127">
        <f>ROUND($I$298*$H$298,0)</f>
        <v>0</v>
      </c>
      <c r="BL298" s="75" t="s">
        <v>196</v>
      </c>
      <c r="BM298" s="75" t="s">
        <v>483</v>
      </c>
    </row>
    <row r="299" spans="2:65" s="6" customFormat="1" ht="15.75" customHeight="1">
      <c r="B299" s="22"/>
      <c r="C299" s="119" t="s">
        <v>484</v>
      </c>
      <c r="D299" s="119" t="s">
        <v>191</v>
      </c>
      <c r="E299" s="117" t="s">
        <v>485</v>
      </c>
      <c r="F299" s="118" t="s">
        <v>486</v>
      </c>
      <c r="G299" s="119" t="s">
        <v>213</v>
      </c>
      <c r="H299" s="120">
        <v>5.81</v>
      </c>
      <c r="I299" s="121"/>
      <c r="J299" s="122">
        <f>ROUND($I$299*$H$299,0)</f>
        <v>0</v>
      </c>
      <c r="K299" s="118" t="s">
        <v>195</v>
      </c>
      <c r="L299" s="22"/>
      <c r="M299" s="123"/>
      <c r="N299" s="124" t="s">
        <v>43</v>
      </c>
      <c r="Q299" s="125">
        <v>0</v>
      </c>
      <c r="R299" s="125">
        <f>$Q$299*$H$299</f>
        <v>0</v>
      </c>
      <c r="S299" s="125">
        <v>0</v>
      </c>
      <c r="T299" s="126">
        <f>$S$299*$H$299</f>
        <v>0</v>
      </c>
      <c r="AR299" s="75" t="s">
        <v>196</v>
      </c>
      <c r="AT299" s="75" t="s">
        <v>191</v>
      </c>
      <c r="AU299" s="75" t="s">
        <v>78</v>
      </c>
      <c r="AY299" s="75" t="s">
        <v>189</v>
      </c>
      <c r="BE299" s="127">
        <f>IF($N$299="základní",$J$299,0)</f>
        <v>0</v>
      </c>
      <c r="BF299" s="127">
        <f>IF($N$299="snížená",$J$299,0)</f>
        <v>0</v>
      </c>
      <c r="BG299" s="127">
        <f>IF($N$299="zákl. přenesená",$J$299,0)</f>
        <v>0</v>
      </c>
      <c r="BH299" s="127">
        <f>IF($N$299="sníž. přenesená",$J$299,0)</f>
        <v>0</v>
      </c>
      <c r="BI299" s="127">
        <f>IF($N$299="nulová",$J$299,0)</f>
        <v>0</v>
      </c>
      <c r="BJ299" s="75" t="s">
        <v>9</v>
      </c>
      <c r="BK299" s="127">
        <f>ROUND($I$299*$H$299,0)</f>
        <v>0</v>
      </c>
      <c r="BL299" s="75" t="s">
        <v>196</v>
      </c>
      <c r="BM299" s="75" t="s">
        <v>487</v>
      </c>
    </row>
    <row r="300" spans="2:65" s="6" customFormat="1" ht="15.75" customHeight="1">
      <c r="B300" s="22"/>
      <c r="C300" s="119" t="s">
        <v>488</v>
      </c>
      <c r="D300" s="119" t="s">
        <v>191</v>
      </c>
      <c r="E300" s="117" t="s">
        <v>489</v>
      </c>
      <c r="F300" s="118" t="s">
        <v>490</v>
      </c>
      <c r="G300" s="119" t="s">
        <v>213</v>
      </c>
      <c r="H300" s="120">
        <v>3.579</v>
      </c>
      <c r="I300" s="121"/>
      <c r="J300" s="122">
        <f>ROUND($I$300*$H$300,0)</f>
        <v>0</v>
      </c>
      <c r="K300" s="118" t="s">
        <v>195</v>
      </c>
      <c r="L300" s="22"/>
      <c r="M300" s="123"/>
      <c r="N300" s="124" t="s">
        <v>43</v>
      </c>
      <c r="Q300" s="125">
        <v>0</v>
      </c>
      <c r="R300" s="125">
        <f>$Q$300*$H$300</f>
        <v>0</v>
      </c>
      <c r="S300" s="125">
        <v>0</v>
      </c>
      <c r="T300" s="126">
        <f>$S$300*$H$300</f>
        <v>0</v>
      </c>
      <c r="AR300" s="75" t="s">
        <v>196</v>
      </c>
      <c r="AT300" s="75" t="s">
        <v>191</v>
      </c>
      <c r="AU300" s="75" t="s">
        <v>78</v>
      </c>
      <c r="AY300" s="75" t="s">
        <v>189</v>
      </c>
      <c r="BE300" s="127">
        <f>IF($N$300="základní",$J$300,0)</f>
        <v>0</v>
      </c>
      <c r="BF300" s="127">
        <f>IF($N$300="snížená",$J$300,0)</f>
        <v>0</v>
      </c>
      <c r="BG300" s="127">
        <f>IF($N$300="zákl. přenesená",$J$300,0)</f>
        <v>0</v>
      </c>
      <c r="BH300" s="127">
        <f>IF($N$300="sníž. přenesená",$J$300,0)</f>
        <v>0</v>
      </c>
      <c r="BI300" s="127">
        <f>IF($N$300="nulová",$J$300,0)</f>
        <v>0</v>
      </c>
      <c r="BJ300" s="75" t="s">
        <v>9</v>
      </c>
      <c r="BK300" s="127">
        <f>ROUND($I$300*$H$300,0)</f>
        <v>0</v>
      </c>
      <c r="BL300" s="75" t="s">
        <v>196</v>
      </c>
      <c r="BM300" s="75" t="s">
        <v>491</v>
      </c>
    </row>
    <row r="301" spans="2:65" s="6" customFormat="1" ht="15.75" customHeight="1">
      <c r="B301" s="22"/>
      <c r="C301" s="119" t="s">
        <v>492</v>
      </c>
      <c r="D301" s="119" t="s">
        <v>191</v>
      </c>
      <c r="E301" s="117" t="s">
        <v>493</v>
      </c>
      <c r="F301" s="118" t="s">
        <v>494</v>
      </c>
      <c r="G301" s="119" t="s">
        <v>213</v>
      </c>
      <c r="H301" s="120">
        <v>1.686</v>
      </c>
      <c r="I301" s="121"/>
      <c r="J301" s="122">
        <f>ROUND($I$301*$H$301,0)</f>
        <v>0</v>
      </c>
      <c r="K301" s="118" t="s">
        <v>195</v>
      </c>
      <c r="L301" s="22"/>
      <c r="M301" s="123"/>
      <c r="N301" s="124" t="s">
        <v>43</v>
      </c>
      <c r="Q301" s="125">
        <v>0</v>
      </c>
      <c r="R301" s="125">
        <f>$Q$301*$H$301</f>
        <v>0</v>
      </c>
      <c r="S301" s="125">
        <v>0</v>
      </c>
      <c r="T301" s="126">
        <f>$S$301*$H$301</f>
        <v>0</v>
      </c>
      <c r="AR301" s="75" t="s">
        <v>196</v>
      </c>
      <c r="AT301" s="75" t="s">
        <v>191</v>
      </c>
      <c r="AU301" s="75" t="s">
        <v>78</v>
      </c>
      <c r="AY301" s="75" t="s">
        <v>189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9</v>
      </c>
      <c r="BK301" s="127">
        <f>ROUND($I$301*$H$301,0)</f>
        <v>0</v>
      </c>
      <c r="BL301" s="75" t="s">
        <v>196</v>
      </c>
      <c r="BM301" s="75" t="s">
        <v>495</v>
      </c>
    </row>
    <row r="302" spans="2:65" s="6" customFormat="1" ht="15.75" customHeight="1">
      <c r="B302" s="22"/>
      <c r="C302" s="119" t="s">
        <v>496</v>
      </c>
      <c r="D302" s="119" t="s">
        <v>191</v>
      </c>
      <c r="E302" s="117" t="s">
        <v>497</v>
      </c>
      <c r="F302" s="118" t="s">
        <v>498</v>
      </c>
      <c r="G302" s="119" t="s">
        <v>213</v>
      </c>
      <c r="H302" s="120">
        <v>32.183</v>
      </c>
      <c r="I302" s="121"/>
      <c r="J302" s="122">
        <f>ROUND($I$302*$H$302,0)</f>
        <v>0</v>
      </c>
      <c r="K302" s="118" t="s">
        <v>195</v>
      </c>
      <c r="L302" s="22"/>
      <c r="M302" s="123"/>
      <c r="N302" s="124" t="s">
        <v>43</v>
      </c>
      <c r="Q302" s="125">
        <v>0</v>
      </c>
      <c r="R302" s="125">
        <f>$Q$302*$H$302</f>
        <v>0</v>
      </c>
      <c r="S302" s="125">
        <v>0</v>
      </c>
      <c r="T302" s="126">
        <f>$S$302*$H$302</f>
        <v>0</v>
      </c>
      <c r="AR302" s="75" t="s">
        <v>196</v>
      </c>
      <c r="AT302" s="75" t="s">
        <v>191</v>
      </c>
      <c r="AU302" s="75" t="s">
        <v>78</v>
      </c>
      <c r="AY302" s="75" t="s">
        <v>189</v>
      </c>
      <c r="BE302" s="127">
        <f>IF($N$302="základní",$J$302,0)</f>
        <v>0</v>
      </c>
      <c r="BF302" s="127">
        <f>IF($N$302="snížená",$J$302,0)</f>
        <v>0</v>
      </c>
      <c r="BG302" s="127">
        <f>IF($N$302="zákl. přenesená",$J$302,0)</f>
        <v>0</v>
      </c>
      <c r="BH302" s="127">
        <f>IF($N$302="sníž. přenesená",$J$302,0)</f>
        <v>0</v>
      </c>
      <c r="BI302" s="127">
        <f>IF($N$302="nulová",$J$302,0)</f>
        <v>0</v>
      </c>
      <c r="BJ302" s="75" t="s">
        <v>9</v>
      </c>
      <c r="BK302" s="127">
        <f>ROUND($I$302*$H$302,0)</f>
        <v>0</v>
      </c>
      <c r="BL302" s="75" t="s">
        <v>196</v>
      </c>
      <c r="BM302" s="75" t="s">
        <v>499</v>
      </c>
    </row>
    <row r="303" spans="2:63" s="105" customFormat="1" ht="37.5" customHeight="1">
      <c r="B303" s="106"/>
      <c r="D303" s="107" t="s">
        <v>71</v>
      </c>
      <c r="E303" s="108" t="s">
        <v>500</v>
      </c>
      <c r="F303" s="108" t="s">
        <v>501</v>
      </c>
      <c r="J303" s="109">
        <f>$BK$303</f>
        <v>0</v>
      </c>
      <c r="L303" s="106"/>
      <c r="M303" s="110"/>
      <c r="P303" s="111">
        <f>$P$304+$P$312+$P$354+$P$376+$P$381+$P$386+$P$393+$P$405+$P$424+$P$469+$P$483+$P$499</f>
        <v>0</v>
      </c>
      <c r="R303" s="111">
        <f>$R$304+$R$312+$R$354+$R$376+$R$381+$R$386+$R$393+$R$405+$R$424+$R$469+$R$483+$R$499</f>
        <v>14.228431266425</v>
      </c>
      <c r="T303" s="112">
        <f>$T$304+$T$312+$T$354+$T$376+$T$381+$T$386+$T$393+$T$405+$T$424+$T$469+$T$483+$T$499</f>
        <v>6.677997799999999</v>
      </c>
      <c r="AR303" s="107" t="s">
        <v>78</v>
      </c>
      <c r="AT303" s="107" t="s">
        <v>71</v>
      </c>
      <c r="AU303" s="107" t="s">
        <v>72</v>
      </c>
      <c r="AY303" s="107" t="s">
        <v>189</v>
      </c>
      <c r="BK303" s="113">
        <f>$BK$304+$BK$312+$BK$354+$BK$376+$BK$381+$BK$386+$BK$393+$BK$405+$BK$424+$BK$469+$BK$483+$BK$499</f>
        <v>0</v>
      </c>
    </row>
    <row r="304" spans="2:63" s="105" customFormat="1" ht="21" customHeight="1">
      <c r="B304" s="106"/>
      <c r="D304" s="107" t="s">
        <v>71</v>
      </c>
      <c r="E304" s="114" t="s">
        <v>502</v>
      </c>
      <c r="F304" s="114" t="s">
        <v>503</v>
      </c>
      <c r="J304" s="115">
        <f>$BK$304</f>
        <v>0</v>
      </c>
      <c r="L304" s="106"/>
      <c r="M304" s="110"/>
      <c r="P304" s="111">
        <f>SUM($P$305:$P$311)</f>
        <v>0</v>
      </c>
      <c r="R304" s="111">
        <f>SUM($R$305:$R$311)</f>
        <v>0.052678958</v>
      </c>
      <c r="T304" s="112">
        <f>SUM($T$305:$T$311)</f>
        <v>0</v>
      </c>
      <c r="AR304" s="107" t="s">
        <v>78</v>
      </c>
      <c r="AT304" s="107" t="s">
        <v>71</v>
      </c>
      <c r="AU304" s="107" t="s">
        <v>9</v>
      </c>
      <c r="AY304" s="107" t="s">
        <v>189</v>
      </c>
      <c r="BK304" s="113">
        <f>SUM($BK$305:$BK$311)</f>
        <v>0</v>
      </c>
    </row>
    <row r="305" spans="2:65" s="6" customFormat="1" ht="15.75" customHeight="1">
      <c r="B305" s="22"/>
      <c r="C305" s="119" t="s">
        <v>504</v>
      </c>
      <c r="D305" s="119" t="s">
        <v>191</v>
      </c>
      <c r="E305" s="117" t="s">
        <v>505</v>
      </c>
      <c r="F305" s="118" t="s">
        <v>506</v>
      </c>
      <c r="G305" s="119" t="s">
        <v>194</v>
      </c>
      <c r="H305" s="120">
        <v>54.038</v>
      </c>
      <c r="I305" s="121"/>
      <c r="J305" s="122">
        <f>ROUND($I$305*$H$305,0)</f>
        <v>0</v>
      </c>
      <c r="K305" s="118" t="s">
        <v>195</v>
      </c>
      <c r="L305" s="22"/>
      <c r="M305" s="123"/>
      <c r="N305" s="124" t="s">
        <v>43</v>
      </c>
      <c r="Q305" s="125">
        <v>0.000711</v>
      </c>
      <c r="R305" s="125">
        <f>$Q$305*$H$305</f>
        <v>0.038421018</v>
      </c>
      <c r="S305" s="125">
        <v>0</v>
      </c>
      <c r="T305" s="126">
        <f>$S$305*$H$305</f>
        <v>0</v>
      </c>
      <c r="AR305" s="75" t="s">
        <v>293</v>
      </c>
      <c r="AT305" s="75" t="s">
        <v>191</v>
      </c>
      <c r="AU305" s="75" t="s">
        <v>78</v>
      </c>
      <c r="AY305" s="75" t="s">
        <v>189</v>
      </c>
      <c r="BE305" s="127">
        <f>IF($N$305="základní",$J$305,0)</f>
        <v>0</v>
      </c>
      <c r="BF305" s="127">
        <f>IF($N$305="snížená",$J$305,0)</f>
        <v>0</v>
      </c>
      <c r="BG305" s="127">
        <f>IF($N$305="zákl. přenesená",$J$305,0)</f>
        <v>0</v>
      </c>
      <c r="BH305" s="127">
        <f>IF($N$305="sníž. přenesená",$J$305,0)</f>
        <v>0</v>
      </c>
      <c r="BI305" s="127">
        <f>IF($N$305="nulová",$J$305,0)</f>
        <v>0</v>
      </c>
      <c r="BJ305" s="75" t="s">
        <v>9</v>
      </c>
      <c r="BK305" s="127">
        <f>ROUND($I$305*$H$305,0)</f>
        <v>0</v>
      </c>
      <c r="BL305" s="75" t="s">
        <v>293</v>
      </c>
      <c r="BM305" s="75" t="s">
        <v>507</v>
      </c>
    </row>
    <row r="306" spans="2:51" s="6" customFormat="1" ht="15.75" customHeight="1">
      <c r="B306" s="128"/>
      <c r="D306" s="129" t="s">
        <v>198</v>
      </c>
      <c r="E306" s="130"/>
      <c r="F306" s="130" t="s">
        <v>508</v>
      </c>
      <c r="H306" s="131">
        <v>54.038</v>
      </c>
      <c r="L306" s="128"/>
      <c r="M306" s="132"/>
      <c r="T306" s="133"/>
      <c r="AT306" s="134" t="s">
        <v>198</v>
      </c>
      <c r="AU306" s="134" t="s">
        <v>78</v>
      </c>
      <c r="AV306" s="134" t="s">
        <v>78</v>
      </c>
      <c r="AW306" s="134" t="s">
        <v>150</v>
      </c>
      <c r="AX306" s="134" t="s">
        <v>72</v>
      </c>
      <c r="AY306" s="134" t="s">
        <v>189</v>
      </c>
    </row>
    <row r="307" spans="2:51" s="6" customFormat="1" ht="15.75" customHeight="1">
      <c r="B307" s="135"/>
      <c r="D307" s="136" t="s">
        <v>198</v>
      </c>
      <c r="E307" s="137" t="s">
        <v>509</v>
      </c>
      <c r="F307" s="138" t="s">
        <v>200</v>
      </c>
      <c r="H307" s="139">
        <v>54.038</v>
      </c>
      <c r="L307" s="135"/>
      <c r="M307" s="140"/>
      <c r="T307" s="141"/>
      <c r="AT307" s="137" t="s">
        <v>198</v>
      </c>
      <c r="AU307" s="137" t="s">
        <v>78</v>
      </c>
      <c r="AV307" s="137" t="s">
        <v>201</v>
      </c>
      <c r="AW307" s="137" t="s">
        <v>150</v>
      </c>
      <c r="AX307" s="137" t="s">
        <v>9</v>
      </c>
      <c r="AY307" s="137" t="s">
        <v>189</v>
      </c>
    </row>
    <row r="308" spans="2:65" s="6" customFormat="1" ht="15.75" customHeight="1">
      <c r="B308" s="22"/>
      <c r="C308" s="116" t="s">
        <v>510</v>
      </c>
      <c r="D308" s="116" t="s">
        <v>191</v>
      </c>
      <c r="E308" s="117" t="s">
        <v>511</v>
      </c>
      <c r="F308" s="118" t="s">
        <v>512</v>
      </c>
      <c r="G308" s="119" t="s">
        <v>233</v>
      </c>
      <c r="H308" s="120">
        <v>50.74</v>
      </c>
      <c r="I308" s="121"/>
      <c r="J308" s="122">
        <f>ROUND($I$308*$H$308,0)</f>
        <v>0</v>
      </c>
      <c r="K308" s="118" t="s">
        <v>195</v>
      </c>
      <c r="L308" s="22"/>
      <c r="M308" s="123"/>
      <c r="N308" s="124" t="s">
        <v>43</v>
      </c>
      <c r="Q308" s="125">
        <v>0.000281</v>
      </c>
      <c r="R308" s="125">
        <f>$Q$308*$H$308</f>
        <v>0.01425794</v>
      </c>
      <c r="S308" s="125">
        <v>0</v>
      </c>
      <c r="T308" s="126">
        <f>$S$308*$H$308</f>
        <v>0</v>
      </c>
      <c r="AR308" s="75" t="s">
        <v>293</v>
      </c>
      <c r="AT308" s="75" t="s">
        <v>191</v>
      </c>
      <c r="AU308" s="75" t="s">
        <v>78</v>
      </c>
      <c r="AY308" s="6" t="s">
        <v>189</v>
      </c>
      <c r="BE308" s="127">
        <f>IF($N$308="základní",$J$308,0)</f>
        <v>0</v>
      </c>
      <c r="BF308" s="127">
        <f>IF($N$308="snížená",$J$308,0)</f>
        <v>0</v>
      </c>
      <c r="BG308" s="127">
        <f>IF($N$308="zákl. přenesená",$J$308,0)</f>
        <v>0</v>
      </c>
      <c r="BH308" s="127">
        <f>IF($N$308="sníž. přenesená",$J$308,0)</f>
        <v>0</v>
      </c>
      <c r="BI308" s="127">
        <f>IF($N$308="nulová",$J$308,0)</f>
        <v>0</v>
      </c>
      <c r="BJ308" s="75" t="s">
        <v>9</v>
      </c>
      <c r="BK308" s="127">
        <f>ROUND($I$308*$H$308,0)</f>
        <v>0</v>
      </c>
      <c r="BL308" s="75" t="s">
        <v>293</v>
      </c>
      <c r="BM308" s="75" t="s">
        <v>513</v>
      </c>
    </row>
    <row r="309" spans="2:51" s="6" customFormat="1" ht="15.75" customHeight="1">
      <c r="B309" s="128"/>
      <c r="D309" s="129" t="s">
        <v>198</v>
      </c>
      <c r="E309" s="130"/>
      <c r="F309" s="130" t="s">
        <v>514</v>
      </c>
      <c r="H309" s="131">
        <v>50.74</v>
      </c>
      <c r="L309" s="128"/>
      <c r="M309" s="132"/>
      <c r="T309" s="133"/>
      <c r="AT309" s="134" t="s">
        <v>198</v>
      </c>
      <c r="AU309" s="134" t="s">
        <v>78</v>
      </c>
      <c r="AV309" s="134" t="s">
        <v>78</v>
      </c>
      <c r="AW309" s="134" t="s">
        <v>150</v>
      </c>
      <c r="AX309" s="134" t="s">
        <v>72</v>
      </c>
      <c r="AY309" s="134" t="s">
        <v>189</v>
      </c>
    </row>
    <row r="310" spans="2:51" s="6" customFormat="1" ht="15.75" customHeight="1">
      <c r="B310" s="135"/>
      <c r="D310" s="136" t="s">
        <v>198</v>
      </c>
      <c r="E310" s="137"/>
      <c r="F310" s="138" t="s">
        <v>200</v>
      </c>
      <c r="H310" s="139">
        <v>50.74</v>
      </c>
      <c r="L310" s="135"/>
      <c r="M310" s="140"/>
      <c r="T310" s="141"/>
      <c r="AT310" s="137" t="s">
        <v>198</v>
      </c>
      <c r="AU310" s="137" t="s">
        <v>78</v>
      </c>
      <c r="AV310" s="137" t="s">
        <v>201</v>
      </c>
      <c r="AW310" s="137" t="s">
        <v>150</v>
      </c>
      <c r="AX310" s="137" t="s">
        <v>9</v>
      </c>
      <c r="AY310" s="137" t="s">
        <v>189</v>
      </c>
    </row>
    <row r="311" spans="2:65" s="6" customFormat="1" ht="15.75" customHeight="1">
      <c r="B311" s="22"/>
      <c r="C311" s="116" t="s">
        <v>515</v>
      </c>
      <c r="D311" s="116" t="s">
        <v>191</v>
      </c>
      <c r="E311" s="117" t="s">
        <v>516</v>
      </c>
      <c r="F311" s="118" t="s">
        <v>517</v>
      </c>
      <c r="G311" s="119" t="s">
        <v>213</v>
      </c>
      <c r="H311" s="120">
        <v>0.053</v>
      </c>
      <c r="I311" s="121"/>
      <c r="J311" s="122">
        <f>ROUND($I$311*$H$311,0)</f>
        <v>0</v>
      </c>
      <c r="K311" s="118" t="s">
        <v>195</v>
      </c>
      <c r="L311" s="22"/>
      <c r="M311" s="123"/>
      <c r="N311" s="124" t="s">
        <v>43</v>
      </c>
      <c r="Q311" s="125">
        <v>0</v>
      </c>
      <c r="R311" s="125">
        <f>$Q$311*$H$311</f>
        <v>0</v>
      </c>
      <c r="S311" s="125">
        <v>0</v>
      </c>
      <c r="T311" s="126">
        <f>$S$311*$H$311</f>
        <v>0</v>
      </c>
      <c r="AR311" s="75" t="s">
        <v>293</v>
      </c>
      <c r="AT311" s="75" t="s">
        <v>191</v>
      </c>
      <c r="AU311" s="75" t="s">
        <v>78</v>
      </c>
      <c r="AY311" s="6" t="s">
        <v>189</v>
      </c>
      <c r="BE311" s="127">
        <f>IF($N$311="základní",$J$311,0)</f>
        <v>0</v>
      </c>
      <c r="BF311" s="127">
        <f>IF($N$311="snížená",$J$311,0)</f>
        <v>0</v>
      </c>
      <c r="BG311" s="127">
        <f>IF($N$311="zákl. přenesená",$J$311,0)</f>
        <v>0</v>
      </c>
      <c r="BH311" s="127">
        <f>IF($N$311="sníž. přenesená",$J$311,0)</f>
        <v>0</v>
      </c>
      <c r="BI311" s="127">
        <f>IF($N$311="nulová",$J$311,0)</f>
        <v>0</v>
      </c>
      <c r="BJ311" s="75" t="s">
        <v>9</v>
      </c>
      <c r="BK311" s="127">
        <f>ROUND($I$311*$H$311,0)</f>
        <v>0</v>
      </c>
      <c r="BL311" s="75" t="s">
        <v>293</v>
      </c>
      <c r="BM311" s="75" t="s">
        <v>518</v>
      </c>
    </row>
    <row r="312" spans="2:63" s="105" customFormat="1" ht="30.75" customHeight="1">
      <c r="B312" s="106"/>
      <c r="D312" s="107" t="s">
        <v>71</v>
      </c>
      <c r="E312" s="114" t="s">
        <v>519</v>
      </c>
      <c r="F312" s="114" t="s">
        <v>520</v>
      </c>
      <c r="J312" s="115">
        <f>$BK$312</f>
        <v>0</v>
      </c>
      <c r="L312" s="106"/>
      <c r="M312" s="110"/>
      <c r="P312" s="111">
        <f>SUM($P$313:$P$353)</f>
        <v>0</v>
      </c>
      <c r="R312" s="111">
        <f>SUM($R$313:$R$353)</f>
        <v>2.748168281537</v>
      </c>
      <c r="T312" s="112">
        <f>SUM($T$313:$T$353)</f>
        <v>3.579492</v>
      </c>
      <c r="AR312" s="107" t="s">
        <v>78</v>
      </c>
      <c r="AT312" s="107" t="s">
        <v>71</v>
      </c>
      <c r="AU312" s="107" t="s">
        <v>9</v>
      </c>
      <c r="AY312" s="107" t="s">
        <v>189</v>
      </c>
      <c r="BK312" s="113">
        <f>SUM($BK$313:$BK$353)</f>
        <v>0</v>
      </c>
    </row>
    <row r="313" spans="2:65" s="6" customFormat="1" ht="15.75" customHeight="1">
      <c r="B313" s="22"/>
      <c r="C313" s="119" t="s">
        <v>521</v>
      </c>
      <c r="D313" s="119" t="s">
        <v>191</v>
      </c>
      <c r="E313" s="117" t="s">
        <v>522</v>
      </c>
      <c r="F313" s="118" t="s">
        <v>523</v>
      </c>
      <c r="G313" s="119" t="s">
        <v>194</v>
      </c>
      <c r="H313" s="120">
        <v>255.678</v>
      </c>
      <c r="I313" s="121"/>
      <c r="J313" s="122">
        <f>ROUND($I$313*$H$313,0)</f>
        <v>0</v>
      </c>
      <c r="K313" s="118" t="s">
        <v>195</v>
      </c>
      <c r="L313" s="22"/>
      <c r="M313" s="123"/>
      <c r="N313" s="124" t="s">
        <v>43</v>
      </c>
      <c r="Q313" s="125">
        <v>0</v>
      </c>
      <c r="R313" s="125">
        <f>$Q$313*$H$313</f>
        <v>0</v>
      </c>
      <c r="S313" s="125">
        <v>0.014</v>
      </c>
      <c r="T313" s="126">
        <f>$S$313*$H$313</f>
        <v>3.579492</v>
      </c>
      <c r="AR313" s="75" t="s">
        <v>293</v>
      </c>
      <c r="AT313" s="75" t="s">
        <v>191</v>
      </c>
      <c r="AU313" s="75" t="s">
        <v>78</v>
      </c>
      <c r="AY313" s="75" t="s">
        <v>189</v>
      </c>
      <c r="BE313" s="127">
        <f>IF($N$313="základní",$J$313,0)</f>
        <v>0</v>
      </c>
      <c r="BF313" s="127">
        <f>IF($N$313="snížená",$J$313,0)</f>
        <v>0</v>
      </c>
      <c r="BG313" s="127">
        <f>IF($N$313="zákl. přenesená",$J$313,0)</f>
        <v>0</v>
      </c>
      <c r="BH313" s="127">
        <f>IF($N$313="sníž. přenesená",$J$313,0)</f>
        <v>0</v>
      </c>
      <c r="BI313" s="127">
        <f>IF($N$313="nulová",$J$313,0)</f>
        <v>0</v>
      </c>
      <c r="BJ313" s="75" t="s">
        <v>9</v>
      </c>
      <c r="BK313" s="127">
        <f>ROUND($I$313*$H$313,0)</f>
        <v>0</v>
      </c>
      <c r="BL313" s="75" t="s">
        <v>293</v>
      </c>
      <c r="BM313" s="75" t="s">
        <v>524</v>
      </c>
    </row>
    <row r="314" spans="2:51" s="6" customFormat="1" ht="15.75" customHeight="1">
      <c r="B314" s="128"/>
      <c r="D314" s="129" t="s">
        <v>198</v>
      </c>
      <c r="E314" s="130"/>
      <c r="F314" s="130" t="s">
        <v>525</v>
      </c>
      <c r="H314" s="131">
        <v>255.678</v>
      </c>
      <c r="L314" s="128"/>
      <c r="M314" s="132"/>
      <c r="T314" s="133"/>
      <c r="AT314" s="134" t="s">
        <v>198</v>
      </c>
      <c r="AU314" s="134" t="s">
        <v>78</v>
      </c>
      <c r="AV314" s="134" t="s">
        <v>78</v>
      </c>
      <c r="AW314" s="134" t="s">
        <v>150</v>
      </c>
      <c r="AX314" s="134" t="s">
        <v>72</v>
      </c>
      <c r="AY314" s="134" t="s">
        <v>189</v>
      </c>
    </row>
    <row r="315" spans="2:51" s="6" customFormat="1" ht="15.75" customHeight="1">
      <c r="B315" s="135"/>
      <c r="D315" s="136" t="s">
        <v>198</v>
      </c>
      <c r="E315" s="137" t="s">
        <v>116</v>
      </c>
      <c r="F315" s="138" t="s">
        <v>200</v>
      </c>
      <c r="H315" s="139">
        <v>255.678</v>
      </c>
      <c r="L315" s="135"/>
      <c r="M315" s="140"/>
      <c r="T315" s="141"/>
      <c r="AT315" s="137" t="s">
        <v>198</v>
      </c>
      <c r="AU315" s="137" t="s">
        <v>78</v>
      </c>
      <c r="AV315" s="137" t="s">
        <v>201</v>
      </c>
      <c r="AW315" s="137" t="s">
        <v>150</v>
      </c>
      <c r="AX315" s="137" t="s">
        <v>9</v>
      </c>
      <c r="AY315" s="137" t="s">
        <v>189</v>
      </c>
    </row>
    <row r="316" spans="2:65" s="6" customFormat="1" ht="15.75" customHeight="1">
      <c r="B316" s="22"/>
      <c r="C316" s="116" t="s">
        <v>526</v>
      </c>
      <c r="D316" s="116" t="s">
        <v>191</v>
      </c>
      <c r="E316" s="117" t="s">
        <v>527</v>
      </c>
      <c r="F316" s="118" t="s">
        <v>528</v>
      </c>
      <c r="G316" s="119" t="s">
        <v>194</v>
      </c>
      <c r="H316" s="120">
        <v>287.658</v>
      </c>
      <c r="I316" s="121"/>
      <c r="J316" s="122">
        <f>ROUND($I$316*$H$316,0)</f>
        <v>0</v>
      </c>
      <c r="K316" s="118" t="s">
        <v>195</v>
      </c>
      <c r="L316" s="22"/>
      <c r="M316" s="123"/>
      <c r="N316" s="124" t="s">
        <v>43</v>
      </c>
      <c r="Q316" s="125">
        <v>0</v>
      </c>
      <c r="R316" s="125">
        <f>$Q$316*$H$316</f>
        <v>0</v>
      </c>
      <c r="S316" s="125">
        <v>0</v>
      </c>
      <c r="T316" s="126">
        <f>$S$316*$H$316</f>
        <v>0</v>
      </c>
      <c r="AR316" s="75" t="s">
        <v>293</v>
      </c>
      <c r="AT316" s="75" t="s">
        <v>191</v>
      </c>
      <c r="AU316" s="75" t="s">
        <v>78</v>
      </c>
      <c r="AY316" s="6" t="s">
        <v>189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9</v>
      </c>
      <c r="BK316" s="127">
        <f>ROUND($I$316*$H$316,0)</f>
        <v>0</v>
      </c>
      <c r="BL316" s="75" t="s">
        <v>293</v>
      </c>
      <c r="BM316" s="75" t="s">
        <v>529</v>
      </c>
    </row>
    <row r="317" spans="2:51" s="6" customFormat="1" ht="15.75" customHeight="1">
      <c r="B317" s="128"/>
      <c r="D317" s="129" t="s">
        <v>198</v>
      </c>
      <c r="E317" s="130"/>
      <c r="F317" s="130" t="s">
        <v>525</v>
      </c>
      <c r="H317" s="131">
        <v>255.678</v>
      </c>
      <c r="L317" s="128"/>
      <c r="M317" s="132"/>
      <c r="T317" s="133"/>
      <c r="AT317" s="134" t="s">
        <v>198</v>
      </c>
      <c r="AU317" s="134" t="s">
        <v>78</v>
      </c>
      <c r="AV317" s="134" t="s">
        <v>78</v>
      </c>
      <c r="AW317" s="134" t="s">
        <v>150</v>
      </c>
      <c r="AX317" s="134" t="s">
        <v>72</v>
      </c>
      <c r="AY317" s="134" t="s">
        <v>189</v>
      </c>
    </row>
    <row r="318" spans="2:51" s="6" customFormat="1" ht="15.75" customHeight="1">
      <c r="B318" s="128"/>
      <c r="D318" s="136" t="s">
        <v>198</v>
      </c>
      <c r="E318" s="134"/>
      <c r="F318" s="130" t="s">
        <v>530</v>
      </c>
      <c r="H318" s="131">
        <v>31.98</v>
      </c>
      <c r="L318" s="128"/>
      <c r="M318" s="132"/>
      <c r="T318" s="133"/>
      <c r="AT318" s="134" t="s">
        <v>198</v>
      </c>
      <c r="AU318" s="134" t="s">
        <v>78</v>
      </c>
      <c r="AV318" s="134" t="s">
        <v>78</v>
      </c>
      <c r="AW318" s="134" t="s">
        <v>150</v>
      </c>
      <c r="AX318" s="134" t="s">
        <v>72</v>
      </c>
      <c r="AY318" s="134" t="s">
        <v>189</v>
      </c>
    </row>
    <row r="319" spans="2:51" s="6" customFormat="1" ht="15.75" customHeight="1">
      <c r="B319" s="135"/>
      <c r="D319" s="136" t="s">
        <v>198</v>
      </c>
      <c r="E319" s="137" t="s">
        <v>119</v>
      </c>
      <c r="F319" s="138" t="s">
        <v>200</v>
      </c>
      <c r="H319" s="139">
        <v>287.658</v>
      </c>
      <c r="L319" s="135"/>
      <c r="M319" s="140"/>
      <c r="T319" s="141"/>
      <c r="AT319" s="137" t="s">
        <v>198</v>
      </c>
      <c r="AU319" s="137" t="s">
        <v>78</v>
      </c>
      <c r="AV319" s="137" t="s">
        <v>201</v>
      </c>
      <c r="AW319" s="137" t="s">
        <v>150</v>
      </c>
      <c r="AX319" s="137" t="s">
        <v>9</v>
      </c>
      <c r="AY319" s="137" t="s">
        <v>189</v>
      </c>
    </row>
    <row r="320" spans="2:65" s="6" customFormat="1" ht="15.75" customHeight="1">
      <c r="B320" s="22"/>
      <c r="C320" s="142" t="s">
        <v>531</v>
      </c>
      <c r="D320" s="142" t="s">
        <v>217</v>
      </c>
      <c r="E320" s="143" t="s">
        <v>532</v>
      </c>
      <c r="F320" s="144" t="s">
        <v>533</v>
      </c>
      <c r="G320" s="145" t="s">
        <v>213</v>
      </c>
      <c r="H320" s="146">
        <v>0.086</v>
      </c>
      <c r="I320" s="147"/>
      <c r="J320" s="148">
        <f>ROUND($I$320*$H$320,0)</f>
        <v>0</v>
      </c>
      <c r="K320" s="144" t="s">
        <v>195</v>
      </c>
      <c r="L320" s="149"/>
      <c r="M320" s="150"/>
      <c r="N320" s="151" t="s">
        <v>43</v>
      </c>
      <c r="Q320" s="125">
        <v>1</v>
      </c>
      <c r="R320" s="125">
        <f>$Q$320*$H$320</f>
        <v>0.086</v>
      </c>
      <c r="S320" s="125">
        <v>0</v>
      </c>
      <c r="T320" s="126">
        <f>$S$320*$H$320</f>
        <v>0</v>
      </c>
      <c r="AR320" s="75" t="s">
        <v>409</v>
      </c>
      <c r="AT320" s="75" t="s">
        <v>217</v>
      </c>
      <c r="AU320" s="75" t="s">
        <v>78</v>
      </c>
      <c r="AY320" s="6" t="s">
        <v>189</v>
      </c>
      <c r="BE320" s="127">
        <f>IF($N$320="základní",$J$320,0)</f>
        <v>0</v>
      </c>
      <c r="BF320" s="127">
        <f>IF($N$320="snížená",$J$320,0)</f>
        <v>0</v>
      </c>
      <c r="BG320" s="127">
        <f>IF($N$320="zákl. přenesená",$J$320,0)</f>
        <v>0</v>
      </c>
      <c r="BH320" s="127">
        <f>IF($N$320="sníž. přenesená",$J$320,0)</f>
        <v>0</v>
      </c>
      <c r="BI320" s="127">
        <f>IF($N$320="nulová",$J$320,0)</f>
        <v>0</v>
      </c>
      <c r="BJ320" s="75" t="s">
        <v>9</v>
      </c>
      <c r="BK320" s="127">
        <f>ROUND($I$320*$H$320,0)</f>
        <v>0</v>
      </c>
      <c r="BL320" s="75" t="s">
        <v>293</v>
      </c>
      <c r="BM320" s="75" t="s">
        <v>534</v>
      </c>
    </row>
    <row r="321" spans="2:51" s="6" customFormat="1" ht="15.75" customHeight="1">
      <c r="B321" s="128"/>
      <c r="D321" s="129" t="s">
        <v>198</v>
      </c>
      <c r="E321" s="130"/>
      <c r="F321" s="130" t="s">
        <v>535</v>
      </c>
      <c r="H321" s="131">
        <v>0.086</v>
      </c>
      <c r="L321" s="128"/>
      <c r="M321" s="132"/>
      <c r="T321" s="133"/>
      <c r="AT321" s="134" t="s">
        <v>198</v>
      </c>
      <c r="AU321" s="134" t="s">
        <v>78</v>
      </c>
      <c r="AV321" s="134" t="s">
        <v>78</v>
      </c>
      <c r="AW321" s="134" t="s">
        <v>150</v>
      </c>
      <c r="AX321" s="134" t="s">
        <v>9</v>
      </c>
      <c r="AY321" s="134" t="s">
        <v>189</v>
      </c>
    </row>
    <row r="322" spans="2:65" s="6" customFormat="1" ht="15.75" customHeight="1">
      <c r="B322" s="22"/>
      <c r="C322" s="116" t="s">
        <v>536</v>
      </c>
      <c r="D322" s="116" t="s">
        <v>191</v>
      </c>
      <c r="E322" s="117" t="s">
        <v>537</v>
      </c>
      <c r="F322" s="118" t="s">
        <v>538</v>
      </c>
      <c r="G322" s="119" t="s">
        <v>194</v>
      </c>
      <c r="H322" s="120">
        <v>287.658</v>
      </c>
      <c r="I322" s="121"/>
      <c r="J322" s="122">
        <f>ROUND($I$322*$H$322,0)</f>
        <v>0</v>
      </c>
      <c r="K322" s="118" t="s">
        <v>195</v>
      </c>
      <c r="L322" s="22"/>
      <c r="M322" s="123"/>
      <c r="N322" s="124" t="s">
        <v>43</v>
      </c>
      <c r="Q322" s="125">
        <v>0.00088313</v>
      </c>
      <c r="R322" s="125">
        <f>$Q$322*$H$322</f>
        <v>0.25403940954</v>
      </c>
      <c r="S322" s="125">
        <v>0</v>
      </c>
      <c r="T322" s="126">
        <f>$S$322*$H$322</f>
        <v>0</v>
      </c>
      <c r="AR322" s="75" t="s">
        <v>293</v>
      </c>
      <c r="AT322" s="75" t="s">
        <v>191</v>
      </c>
      <c r="AU322" s="75" t="s">
        <v>78</v>
      </c>
      <c r="AY322" s="6" t="s">
        <v>189</v>
      </c>
      <c r="BE322" s="127">
        <f>IF($N$322="základní",$J$322,0)</f>
        <v>0</v>
      </c>
      <c r="BF322" s="127">
        <f>IF($N$322="snížená",$J$322,0)</f>
        <v>0</v>
      </c>
      <c r="BG322" s="127">
        <f>IF($N$322="zákl. přenesená",$J$322,0)</f>
        <v>0</v>
      </c>
      <c r="BH322" s="127">
        <f>IF($N$322="sníž. přenesená",$J$322,0)</f>
        <v>0</v>
      </c>
      <c r="BI322" s="127">
        <f>IF($N$322="nulová",$J$322,0)</f>
        <v>0</v>
      </c>
      <c r="BJ322" s="75" t="s">
        <v>9</v>
      </c>
      <c r="BK322" s="127">
        <f>ROUND($I$322*$H$322,0)</f>
        <v>0</v>
      </c>
      <c r="BL322" s="75" t="s">
        <v>293</v>
      </c>
      <c r="BM322" s="75" t="s">
        <v>539</v>
      </c>
    </row>
    <row r="323" spans="2:51" s="6" customFormat="1" ht="15.75" customHeight="1">
      <c r="B323" s="128"/>
      <c r="D323" s="129" t="s">
        <v>198</v>
      </c>
      <c r="E323" s="130"/>
      <c r="F323" s="130" t="s">
        <v>119</v>
      </c>
      <c r="H323" s="131">
        <v>287.658</v>
      </c>
      <c r="L323" s="128"/>
      <c r="M323" s="132"/>
      <c r="T323" s="133"/>
      <c r="AT323" s="134" t="s">
        <v>198</v>
      </c>
      <c r="AU323" s="134" t="s">
        <v>78</v>
      </c>
      <c r="AV323" s="134" t="s">
        <v>78</v>
      </c>
      <c r="AW323" s="134" t="s">
        <v>150</v>
      </c>
      <c r="AX323" s="134" t="s">
        <v>9</v>
      </c>
      <c r="AY323" s="134" t="s">
        <v>189</v>
      </c>
    </row>
    <row r="324" spans="2:65" s="6" customFormat="1" ht="15.75" customHeight="1">
      <c r="B324" s="22"/>
      <c r="C324" s="142" t="s">
        <v>540</v>
      </c>
      <c r="D324" s="142" t="s">
        <v>217</v>
      </c>
      <c r="E324" s="143" t="s">
        <v>541</v>
      </c>
      <c r="F324" s="144" t="s">
        <v>542</v>
      </c>
      <c r="G324" s="145" t="s">
        <v>194</v>
      </c>
      <c r="H324" s="146">
        <v>330.807</v>
      </c>
      <c r="I324" s="147"/>
      <c r="J324" s="148">
        <f>ROUND($I$324*$H$324,0)</f>
        <v>0</v>
      </c>
      <c r="K324" s="144" t="s">
        <v>195</v>
      </c>
      <c r="L324" s="149"/>
      <c r="M324" s="150"/>
      <c r="N324" s="151" t="s">
        <v>43</v>
      </c>
      <c r="Q324" s="125">
        <v>0.0045</v>
      </c>
      <c r="R324" s="125">
        <f>$Q$324*$H$324</f>
        <v>1.4886314999999999</v>
      </c>
      <c r="S324" s="125">
        <v>0</v>
      </c>
      <c r="T324" s="126">
        <f>$S$324*$H$324</f>
        <v>0</v>
      </c>
      <c r="AR324" s="75" t="s">
        <v>409</v>
      </c>
      <c r="AT324" s="75" t="s">
        <v>217</v>
      </c>
      <c r="AU324" s="75" t="s">
        <v>78</v>
      </c>
      <c r="AY324" s="6" t="s">
        <v>189</v>
      </c>
      <c r="BE324" s="127">
        <f>IF($N$324="základní",$J$324,0)</f>
        <v>0</v>
      </c>
      <c r="BF324" s="127">
        <f>IF($N$324="snížená",$J$324,0)</f>
        <v>0</v>
      </c>
      <c r="BG324" s="127">
        <f>IF($N$324="zákl. přenesená",$J$324,0)</f>
        <v>0</v>
      </c>
      <c r="BH324" s="127">
        <f>IF($N$324="sníž. přenesená",$J$324,0)</f>
        <v>0</v>
      </c>
      <c r="BI324" s="127">
        <f>IF($N$324="nulová",$J$324,0)</f>
        <v>0</v>
      </c>
      <c r="BJ324" s="75" t="s">
        <v>9</v>
      </c>
      <c r="BK324" s="127">
        <f>ROUND($I$324*$H$324,0)</f>
        <v>0</v>
      </c>
      <c r="BL324" s="75" t="s">
        <v>293</v>
      </c>
      <c r="BM324" s="75" t="s">
        <v>543</v>
      </c>
    </row>
    <row r="325" spans="2:51" s="6" customFormat="1" ht="15.75" customHeight="1">
      <c r="B325" s="128"/>
      <c r="D325" s="129" t="s">
        <v>198</v>
      </c>
      <c r="E325" s="130"/>
      <c r="F325" s="130" t="s">
        <v>544</v>
      </c>
      <c r="H325" s="131">
        <v>330.807</v>
      </c>
      <c r="L325" s="128"/>
      <c r="M325" s="132"/>
      <c r="T325" s="133"/>
      <c r="AT325" s="134" t="s">
        <v>198</v>
      </c>
      <c r="AU325" s="134" t="s">
        <v>78</v>
      </c>
      <c r="AV325" s="134" t="s">
        <v>78</v>
      </c>
      <c r="AW325" s="134" t="s">
        <v>150</v>
      </c>
      <c r="AX325" s="134" t="s">
        <v>9</v>
      </c>
      <c r="AY325" s="134" t="s">
        <v>189</v>
      </c>
    </row>
    <row r="326" spans="2:65" s="6" customFormat="1" ht="15.75" customHeight="1">
      <c r="B326" s="22"/>
      <c r="C326" s="116" t="s">
        <v>545</v>
      </c>
      <c r="D326" s="116" t="s">
        <v>191</v>
      </c>
      <c r="E326" s="117" t="s">
        <v>546</v>
      </c>
      <c r="F326" s="118" t="s">
        <v>547</v>
      </c>
      <c r="G326" s="119" t="s">
        <v>194</v>
      </c>
      <c r="H326" s="120">
        <v>287.001</v>
      </c>
      <c r="I326" s="121"/>
      <c r="J326" s="122">
        <f>ROUND($I$326*$H$326,0)</f>
        <v>0</v>
      </c>
      <c r="K326" s="118"/>
      <c r="L326" s="22"/>
      <c r="M326" s="123"/>
      <c r="N326" s="124" t="s">
        <v>43</v>
      </c>
      <c r="Q326" s="125">
        <v>3.2997E-05</v>
      </c>
      <c r="R326" s="125">
        <f>$Q$326*$H$326</f>
        <v>0.009470171997</v>
      </c>
      <c r="S326" s="125">
        <v>0</v>
      </c>
      <c r="T326" s="126">
        <f>$S$326*$H$326</f>
        <v>0</v>
      </c>
      <c r="AR326" s="75" t="s">
        <v>293</v>
      </c>
      <c r="AT326" s="75" t="s">
        <v>191</v>
      </c>
      <c r="AU326" s="75" t="s">
        <v>78</v>
      </c>
      <c r="AY326" s="6" t="s">
        <v>189</v>
      </c>
      <c r="BE326" s="127">
        <f>IF($N$326="základní",$J$326,0)</f>
        <v>0</v>
      </c>
      <c r="BF326" s="127">
        <f>IF($N$326="snížená",$J$326,0)</f>
        <v>0</v>
      </c>
      <c r="BG326" s="127">
        <f>IF($N$326="zákl. přenesená",$J$326,0)</f>
        <v>0</v>
      </c>
      <c r="BH326" s="127">
        <f>IF($N$326="sníž. přenesená",$J$326,0)</f>
        <v>0</v>
      </c>
      <c r="BI326" s="127">
        <f>IF($N$326="nulová",$J$326,0)</f>
        <v>0</v>
      </c>
      <c r="BJ326" s="75" t="s">
        <v>9</v>
      </c>
      <c r="BK326" s="127">
        <f>ROUND($I$326*$H$326,0)</f>
        <v>0</v>
      </c>
      <c r="BL326" s="75" t="s">
        <v>293</v>
      </c>
      <c r="BM326" s="75" t="s">
        <v>548</v>
      </c>
    </row>
    <row r="327" spans="2:51" s="6" customFormat="1" ht="15.75" customHeight="1">
      <c r="B327" s="128"/>
      <c r="D327" s="129" t="s">
        <v>198</v>
      </c>
      <c r="E327" s="130"/>
      <c r="F327" s="130" t="s">
        <v>549</v>
      </c>
      <c r="H327" s="131">
        <v>267.813</v>
      </c>
      <c r="L327" s="128"/>
      <c r="M327" s="132"/>
      <c r="T327" s="133"/>
      <c r="AT327" s="134" t="s">
        <v>198</v>
      </c>
      <c r="AU327" s="134" t="s">
        <v>78</v>
      </c>
      <c r="AV327" s="134" t="s">
        <v>78</v>
      </c>
      <c r="AW327" s="134" t="s">
        <v>150</v>
      </c>
      <c r="AX327" s="134" t="s">
        <v>72</v>
      </c>
      <c r="AY327" s="134" t="s">
        <v>189</v>
      </c>
    </row>
    <row r="328" spans="2:51" s="6" customFormat="1" ht="15.75" customHeight="1">
      <c r="B328" s="128"/>
      <c r="D328" s="136" t="s">
        <v>198</v>
      </c>
      <c r="E328" s="134"/>
      <c r="F328" s="130" t="s">
        <v>550</v>
      </c>
      <c r="H328" s="131">
        <v>19.188</v>
      </c>
      <c r="L328" s="128"/>
      <c r="M328" s="132"/>
      <c r="T328" s="133"/>
      <c r="AT328" s="134" t="s">
        <v>198</v>
      </c>
      <c r="AU328" s="134" t="s">
        <v>78</v>
      </c>
      <c r="AV328" s="134" t="s">
        <v>78</v>
      </c>
      <c r="AW328" s="134" t="s">
        <v>150</v>
      </c>
      <c r="AX328" s="134" t="s">
        <v>72</v>
      </c>
      <c r="AY328" s="134" t="s">
        <v>189</v>
      </c>
    </row>
    <row r="329" spans="2:51" s="6" customFormat="1" ht="15.75" customHeight="1">
      <c r="B329" s="135"/>
      <c r="D329" s="136" t="s">
        <v>198</v>
      </c>
      <c r="E329" s="137" t="s">
        <v>122</v>
      </c>
      <c r="F329" s="138" t="s">
        <v>200</v>
      </c>
      <c r="H329" s="139">
        <v>287.001</v>
      </c>
      <c r="L329" s="135"/>
      <c r="M329" s="140"/>
      <c r="T329" s="141"/>
      <c r="AT329" s="137" t="s">
        <v>198</v>
      </c>
      <c r="AU329" s="137" t="s">
        <v>78</v>
      </c>
      <c r="AV329" s="137" t="s">
        <v>201</v>
      </c>
      <c r="AW329" s="137" t="s">
        <v>150</v>
      </c>
      <c r="AX329" s="137" t="s">
        <v>9</v>
      </c>
      <c r="AY329" s="137" t="s">
        <v>189</v>
      </c>
    </row>
    <row r="330" spans="2:65" s="6" customFormat="1" ht="15.75" customHeight="1">
      <c r="B330" s="22"/>
      <c r="C330" s="142" t="s">
        <v>551</v>
      </c>
      <c r="D330" s="142" t="s">
        <v>217</v>
      </c>
      <c r="E330" s="143" t="s">
        <v>552</v>
      </c>
      <c r="F330" s="144" t="s">
        <v>553</v>
      </c>
      <c r="G330" s="145" t="s">
        <v>194</v>
      </c>
      <c r="H330" s="146">
        <v>330.051</v>
      </c>
      <c r="I330" s="147"/>
      <c r="J330" s="148">
        <f>ROUND($I$330*$H$330,0)</f>
        <v>0</v>
      </c>
      <c r="K330" s="144" t="s">
        <v>195</v>
      </c>
      <c r="L330" s="149"/>
      <c r="M330" s="150"/>
      <c r="N330" s="151" t="s">
        <v>43</v>
      </c>
      <c r="Q330" s="125">
        <v>0.0019</v>
      </c>
      <c r="R330" s="125">
        <f>$Q$330*$H$330</f>
        <v>0.6270969</v>
      </c>
      <c r="S330" s="125">
        <v>0</v>
      </c>
      <c r="T330" s="126">
        <f>$S$330*$H$330</f>
        <v>0</v>
      </c>
      <c r="AR330" s="75" t="s">
        <v>409</v>
      </c>
      <c r="AT330" s="75" t="s">
        <v>217</v>
      </c>
      <c r="AU330" s="75" t="s">
        <v>78</v>
      </c>
      <c r="AY330" s="6" t="s">
        <v>189</v>
      </c>
      <c r="BE330" s="127">
        <f>IF($N$330="základní",$J$330,0)</f>
        <v>0</v>
      </c>
      <c r="BF330" s="127">
        <f>IF($N$330="snížená",$J$330,0)</f>
        <v>0</v>
      </c>
      <c r="BG330" s="127">
        <f>IF($N$330="zákl. přenesená",$J$330,0)</f>
        <v>0</v>
      </c>
      <c r="BH330" s="127">
        <f>IF($N$330="sníž. přenesená",$J$330,0)</f>
        <v>0</v>
      </c>
      <c r="BI330" s="127">
        <f>IF($N$330="nulová",$J$330,0)</f>
        <v>0</v>
      </c>
      <c r="BJ330" s="75" t="s">
        <v>9</v>
      </c>
      <c r="BK330" s="127">
        <f>ROUND($I$330*$H$330,0)</f>
        <v>0</v>
      </c>
      <c r="BL330" s="75" t="s">
        <v>293</v>
      </c>
      <c r="BM330" s="75" t="s">
        <v>554</v>
      </c>
    </row>
    <row r="331" spans="2:51" s="6" customFormat="1" ht="15.75" customHeight="1">
      <c r="B331" s="128"/>
      <c r="D331" s="129" t="s">
        <v>198</v>
      </c>
      <c r="E331" s="130"/>
      <c r="F331" s="130" t="s">
        <v>555</v>
      </c>
      <c r="H331" s="131">
        <v>330.051</v>
      </c>
      <c r="L331" s="128"/>
      <c r="M331" s="132"/>
      <c r="T331" s="133"/>
      <c r="AT331" s="134" t="s">
        <v>198</v>
      </c>
      <c r="AU331" s="134" t="s">
        <v>78</v>
      </c>
      <c r="AV331" s="134" t="s">
        <v>78</v>
      </c>
      <c r="AW331" s="134" t="s">
        <v>150</v>
      </c>
      <c r="AX331" s="134" t="s">
        <v>9</v>
      </c>
      <c r="AY331" s="134" t="s">
        <v>189</v>
      </c>
    </row>
    <row r="332" spans="2:65" s="6" customFormat="1" ht="15.75" customHeight="1">
      <c r="B332" s="22"/>
      <c r="C332" s="116" t="s">
        <v>556</v>
      </c>
      <c r="D332" s="116" t="s">
        <v>191</v>
      </c>
      <c r="E332" s="117" t="s">
        <v>557</v>
      </c>
      <c r="F332" s="118" t="s">
        <v>558</v>
      </c>
      <c r="G332" s="119" t="s">
        <v>406</v>
      </c>
      <c r="H332" s="120">
        <v>2</v>
      </c>
      <c r="I332" s="121"/>
      <c r="J332" s="122">
        <f>ROUND($I$332*$H$332,0)</f>
        <v>0</v>
      </c>
      <c r="K332" s="118" t="s">
        <v>195</v>
      </c>
      <c r="L332" s="22"/>
      <c r="M332" s="123"/>
      <c r="N332" s="124" t="s">
        <v>43</v>
      </c>
      <c r="Q332" s="125">
        <v>0.0075</v>
      </c>
      <c r="R332" s="125">
        <f>$Q$332*$H$332</f>
        <v>0.015</v>
      </c>
      <c r="S332" s="125">
        <v>0</v>
      </c>
      <c r="T332" s="126">
        <f>$S$332*$H$332</f>
        <v>0</v>
      </c>
      <c r="AR332" s="75" t="s">
        <v>293</v>
      </c>
      <c r="AT332" s="75" t="s">
        <v>191</v>
      </c>
      <c r="AU332" s="75" t="s">
        <v>78</v>
      </c>
      <c r="AY332" s="6" t="s">
        <v>189</v>
      </c>
      <c r="BE332" s="127">
        <f>IF($N$332="základní",$J$332,0)</f>
        <v>0</v>
      </c>
      <c r="BF332" s="127">
        <f>IF($N$332="snížená",$J$332,0)</f>
        <v>0</v>
      </c>
      <c r="BG332" s="127">
        <f>IF($N$332="zákl. přenesená",$J$332,0)</f>
        <v>0</v>
      </c>
      <c r="BH332" s="127">
        <f>IF($N$332="sníž. přenesená",$J$332,0)</f>
        <v>0</v>
      </c>
      <c r="BI332" s="127">
        <f>IF($N$332="nulová",$J$332,0)</f>
        <v>0</v>
      </c>
      <c r="BJ332" s="75" t="s">
        <v>9</v>
      </c>
      <c r="BK332" s="127">
        <f>ROUND($I$332*$H$332,0)</f>
        <v>0</v>
      </c>
      <c r="BL332" s="75" t="s">
        <v>293</v>
      </c>
      <c r="BM332" s="75" t="s">
        <v>559</v>
      </c>
    </row>
    <row r="333" spans="2:51" s="6" customFormat="1" ht="15.75" customHeight="1">
      <c r="B333" s="128"/>
      <c r="D333" s="129" t="s">
        <v>198</v>
      </c>
      <c r="E333" s="130"/>
      <c r="F333" s="130" t="s">
        <v>560</v>
      </c>
      <c r="H333" s="131">
        <v>2</v>
      </c>
      <c r="L333" s="128"/>
      <c r="M333" s="132"/>
      <c r="T333" s="133"/>
      <c r="AT333" s="134" t="s">
        <v>198</v>
      </c>
      <c r="AU333" s="134" t="s">
        <v>78</v>
      </c>
      <c r="AV333" s="134" t="s">
        <v>78</v>
      </c>
      <c r="AW333" s="134" t="s">
        <v>150</v>
      </c>
      <c r="AX333" s="134" t="s">
        <v>9</v>
      </c>
      <c r="AY333" s="134" t="s">
        <v>189</v>
      </c>
    </row>
    <row r="334" spans="2:65" s="6" customFormat="1" ht="15.75" customHeight="1">
      <c r="B334" s="22"/>
      <c r="C334" s="142" t="s">
        <v>561</v>
      </c>
      <c r="D334" s="142" t="s">
        <v>217</v>
      </c>
      <c r="E334" s="143" t="s">
        <v>562</v>
      </c>
      <c r="F334" s="144" t="s">
        <v>563</v>
      </c>
      <c r="G334" s="145" t="s">
        <v>406</v>
      </c>
      <c r="H334" s="146">
        <v>2</v>
      </c>
      <c r="I334" s="147"/>
      <c r="J334" s="148">
        <f>ROUND($I$334*$H$334,0)</f>
        <v>0</v>
      </c>
      <c r="K334" s="144" t="s">
        <v>195</v>
      </c>
      <c r="L334" s="149"/>
      <c r="M334" s="150"/>
      <c r="N334" s="151" t="s">
        <v>43</v>
      </c>
      <c r="Q334" s="125">
        <v>0.003</v>
      </c>
      <c r="R334" s="125">
        <f>$Q$334*$H$334</f>
        <v>0.006</v>
      </c>
      <c r="S334" s="125">
        <v>0</v>
      </c>
      <c r="T334" s="126">
        <f>$S$334*$H$334</f>
        <v>0</v>
      </c>
      <c r="AR334" s="75" t="s">
        <v>409</v>
      </c>
      <c r="AT334" s="75" t="s">
        <v>217</v>
      </c>
      <c r="AU334" s="75" t="s">
        <v>78</v>
      </c>
      <c r="AY334" s="6" t="s">
        <v>189</v>
      </c>
      <c r="BE334" s="127">
        <f>IF($N$334="základní",$J$334,0)</f>
        <v>0</v>
      </c>
      <c r="BF334" s="127">
        <f>IF($N$334="snížená",$J$334,0)</f>
        <v>0</v>
      </c>
      <c r="BG334" s="127">
        <f>IF($N$334="zákl. přenesená",$J$334,0)</f>
        <v>0</v>
      </c>
      <c r="BH334" s="127">
        <f>IF($N$334="sníž. přenesená",$J$334,0)</f>
        <v>0</v>
      </c>
      <c r="BI334" s="127">
        <f>IF($N$334="nulová",$J$334,0)</f>
        <v>0</v>
      </c>
      <c r="BJ334" s="75" t="s">
        <v>9</v>
      </c>
      <c r="BK334" s="127">
        <f>ROUND($I$334*$H$334,0)</f>
        <v>0</v>
      </c>
      <c r="BL334" s="75" t="s">
        <v>293</v>
      </c>
      <c r="BM334" s="75" t="s">
        <v>564</v>
      </c>
    </row>
    <row r="335" spans="2:65" s="6" customFormat="1" ht="15.75" customHeight="1">
      <c r="B335" s="22"/>
      <c r="C335" s="119" t="s">
        <v>565</v>
      </c>
      <c r="D335" s="119" t="s">
        <v>191</v>
      </c>
      <c r="E335" s="117" t="s">
        <v>566</v>
      </c>
      <c r="F335" s="118" t="s">
        <v>567</v>
      </c>
      <c r="G335" s="119" t="s">
        <v>406</v>
      </c>
      <c r="H335" s="120">
        <v>34</v>
      </c>
      <c r="I335" s="121"/>
      <c r="J335" s="122">
        <f>ROUND($I$335*$H$335,0)</f>
        <v>0</v>
      </c>
      <c r="K335" s="118" t="s">
        <v>195</v>
      </c>
      <c r="L335" s="22"/>
      <c r="M335" s="123"/>
      <c r="N335" s="124" t="s">
        <v>43</v>
      </c>
      <c r="Q335" s="125">
        <v>0.00111</v>
      </c>
      <c r="R335" s="125">
        <f>$Q$335*$H$335</f>
        <v>0.03774</v>
      </c>
      <c r="S335" s="125">
        <v>0</v>
      </c>
      <c r="T335" s="126">
        <f>$S$335*$H$335</f>
        <v>0</v>
      </c>
      <c r="AR335" s="75" t="s">
        <v>293</v>
      </c>
      <c r="AT335" s="75" t="s">
        <v>191</v>
      </c>
      <c r="AU335" s="75" t="s">
        <v>78</v>
      </c>
      <c r="AY335" s="75" t="s">
        <v>189</v>
      </c>
      <c r="BE335" s="127">
        <f>IF($N$335="základní",$J$335,0)</f>
        <v>0</v>
      </c>
      <c r="BF335" s="127">
        <f>IF($N$335="snížená",$J$335,0)</f>
        <v>0</v>
      </c>
      <c r="BG335" s="127">
        <f>IF($N$335="zákl. přenesená",$J$335,0)</f>
        <v>0</v>
      </c>
      <c r="BH335" s="127">
        <f>IF($N$335="sníž. přenesená",$J$335,0)</f>
        <v>0</v>
      </c>
      <c r="BI335" s="127">
        <f>IF($N$335="nulová",$J$335,0)</f>
        <v>0</v>
      </c>
      <c r="BJ335" s="75" t="s">
        <v>9</v>
      </c>
      <c r="BK335" s="127">
        <f>ROUND($I$335*$H$335,0)</f>
        <v>0</v>
      </c>
      <c r="BL335" s="75" t="s">
        <v>293</v>
      </c>
      <c r="BM335" s="75" t="s">
        <v>568</v>
      </c>
    </row>
    <row r="336" spans="2:51" s="6" customFormat="1" ht="15.75" customHeight="1">
      <c r="B336" s="128"/>
      <c r="D336" s="129" t="s">
        <v>198</v>
      </c>
      <c r="E336" s="130"/>
      <c r="F336" s="130" t="s">
        <v>569</v>
      </c>
      <c r="H336" s="131">
        <v>31.98</v>
      </c>
      <c r="L336" s="128"/>
      <c r="M336" s="132"/>
      <c r="T336" s="133"/>
      <c r="AT336" s="134" t="s">
        <v>198</v>
      </c>
      <c r="AU336" s="134" t="s">
        <v>78</v>
      </c>
      <c r="AV336" s="134" t="s">
        <v>78</v>
      </c>
      <c r="AW336" s="134" t="s">
        <v>150</v>
      </c>
      <c r="AX336" s="134" t="s">
        <v>72</v>
      </c>
      <c r="AY336" s="134" t="s">
        <v>189</v>
      </c>
    </row>
    <row r="337" spans="2:51" s="6" customFormat="1" ht="15.75" customHeight="1">
      <c r="B337" s="128"/>
      <c r="D337" s="136" t="s">
        <v>198</v>
      </c>
      <c r="E337" s="134"/>
      <c r="F337" s="130" t="s">
        <v>570</v>
      </c>
      <c r="H337" s="131">
        <v>1.4</v>
      </c>
      <c r="L337" s="128"/>
      <c r="M337" s="132"/>
      <c r="T337" s="133"/>
      <c r="AT337" s="134" t="s">
        <v>198</v>
      </c>
      <c r="AU337" s="134" t="s">
        <v>78</v>
      </c>
      <c r="AV337" s="134" t="s">
        <v>78</v>
      </c>
      <c r="AW337" s="134" t="s">
        <v>150</v>
      </c>
      <c r="AX337" s="134" t="s">
        <v>72</v>
      </c>
      <c r="AY337" s="134" t="s">
        <v>189</v>
      </c>
    </row>
    <row r="338" spans="2:51" s="6" customFormat="1" ht="15.75" customHeight="1">
      <c r="B338" s="128"/>
      <c r="D338" s="136" t="s">
        <v>198</v>
      </c>
      <c r="E338" s="134"/>
      <c r="F338" s="130" t="s">
        <v>571</v>
      </c>
      <c r="H338" s="131">
        <v>0.62</v>
      </c>
      <c r="L338" s="128"/>
      <c r="M338" s="132"/>
      <c r="T338" s="133"/>
      <c r="AT338" s="134" t="s">
        <v>198</v>
      </c>
      <c r="AU338" s="134" t="s">
        <v>78</v>
      </c>
      <c r="AV338" s="134" t="s">
        <v>78</v>
      </c>
      <c r="AW338" s="134" t="s">
        <v>150</v>
      </c>
      <c r="AX338" s="134" t="s">
        <v>72</v>
      </c>
      <c r="AY338" s="134" t="s">
        <v>189</v>
      </c>
    </row>
    <row r="339" spans="2:51" s="6" customFormat="1" ht="15.75" customHeight="1">
      <c r="B339" s="135"/>
      <c r="D339" s="136" t="s">
        <v>198</v>
      </c>
      <c r="E339" s="137"/>
      <c r="F339" s="138" t="s">
        <v>200</v>
      </c>
      <c r="H339" s="139">
        <v>34</v>
      </c>
      <c r="L339" s="135"/>
      <c r="M339" s="140"/>
      <c r="T339" s="141"/>
      <c r="AT339" s="137" t="s">
        <v>198</v>
      </c>
      <c r="AU339" s="137" t="s">
        <v>78</v>
      </c>
      <c r="AV339" s="137" t="s">
        <v>201</v>
      </c>
      <c r="AW339" s="137" t="s">
        <v>150</v>
      </c>
      <c r="AX339" s="137" t="s">
        <v>9</v>
      </c>
      <c r="AY339" s="137" t="s">
        <v>189</v>
      </c>
    </row>
    <row r="340" spans="2:65" s="6" customFormat="1" ht="15.75" customHeight="1">
      <c r="B340" s="22"/>
      <c r="C340" s="116" t="s">
        <v>572</v>
      </c>
      <c r="D340" s="116" t="s">
        <v>191</v>
      </c>
      <c r="E340" s="117" t="s">
        <v>573</v>
      </c>
      <c r="F340" s="118" t="s">
        <v>574</v>
      </c>
      <c r="G340" s="119" t="s">
        <v>406</v>
      </c>
      <c r="H340" s="120">
        <v>34</v>
      </c>
      <c r="I340" s="121"/>
      <c r="J340" s="122">
        <f>ROUND($I$340*$H$340,0)</f>
        <v>0</v>
      </c>
      <c r="K340" s="118" t="s">
        <v>195</v>
      </c>
      <c r="L340" s="22"/>
      <c r="M340" s="123"/>
      <c r="N340" s="124" t="s">
        <v>43</v>
      </c>
      <c r="Q340" s="125">
        <v>0.00111</v>
      </c>
      <c r="R340" s="125">
        <f>$Q$340*$H$340</f>
        <v>0.03774</v>
      </c>
      <c r="S340" s="125">
        <v>0</v>
      </c>
      <c r="T340" s="126">
        <f>$S$340*$H$340</f>
        <v>0</v>
      </c>
      <c r="AR340" s="75" t="s">
        <v>293</v>
      </c>
      <c r="AT340" s="75" t="s">
        <v>191</v>
      </c>
      <c r="AU340" s="75" t="s">
        <v>78</v>
      </c>
      <c r="AY340" s="6" t="s">
        <v>189</v>
      </c>
      <c r="BE340" s="127">
        <f>IF($N$340="základní",$J$340,0)</f>
        <v>0</v>
      </c>
      <c r="BF340" s="127">
        <f>IF($N$340="snížená",$J$340,0)</f>
        <v>0</v>
      </c>
      <c r="BG340" s="127">
        <f>IF($N$340="zákl. přenesená",$J$340,0)</f>
        <v>0</v>
      </c>
      <c r="BH340" s="127">
        <f>IF($N$340="sníž. přenesená",$J$340,0)</f>
        <v>0</v>
      </c>
      <c r="BI340" s="127">
        <f>IF($N$340="nulová",$J$340,0)</f>
        <v>0</v>
      </c>
      <c r="BJ340" s="75" t="s">
        <v>9</v>
      </c>
      <c r="BK340" s="127">
        <f>ROUND($I$340*$H$340,0)</f>
        <v>0</v>
      </c>
      <c r="BL340" s="75" t="s">
        <v>293</v>
      </c>
      <c r="BM340" s="75" t="s">
        <v>575</v>
      </c>
    </row>
    <row r="341" spans="2:51" s="6" customFormat="1" ht="15.75" customHeight="1">
      <c r="B341" s="128"/>
      <c r="D341" s="129" t="s">
        <v>198</v>
      </c>
      <c r="E341" s="130"/>
      <c r="F341" s="130" t="s">
        <v>569</v>
      </c>
      <c r="H341" s="131">
        <v>31.98</v>
      </c>
      <c r="L341" s="128"/>
      <c r="M341" s="132"/>
      <c r="T341" s="133"/>
      <c r="AT341" s="134" t="s">
        <v>198</v>
      </c>
      <c r="AU341" s="134" t="s">
        <v>78</v>
      </c>
      <c r="AV341" s="134" t="s">
        <v>78</v>
      </c>
      <c r="AW341" s="134" t="s">
        <v>150</v>
      </c>
      <c r="AX341" s="134" t="s">
        <v>72</v>
      </c>
      <c r="AY341" s="134" t="s">
        <v>189</v>
      </c>
    </row>
    <row r="342" spans="2:51" s="6" customFormat="1" ht="15.75" customHeight="1">
      <c r="B342" s="128"/>
      <c r="D342" s="136" t="s">
        <v>198</v>
      </c>
      <c r="E342" s="134"/>
      <c r="F342" s="130" t="s">
        <v>570</v>
      </c>
      <c r="H342" s="131">
        <v>1.4</v>
      </c>
      <c r="L342" s="128"/>
      <c r="M342" s="132"/>
      <c r="T342" s="133"/>
      <c r="AT342" s="134" t="s">
        <v>198</v>
      </c>
      <c r="AU342" s="134" t="s">
        <v>78</v>
      </c>
      <c r="AV342" s="134" t="s">
        <v>78</v>
      </c>
      <c r="AW342" s="134" t="s">
        <v>150</v>
      </c>
      <c r="AX342" s="134" t="s">
        <v>72</v>
      </c>
      <c r="AY342" s="134" t="s">
        <v>189</v>
      </c>
    </row>
    <row r="343" spans="2:51" s="6" customFormat="1" ht="15.75" customHeight="1">
      <c r="B343" s="128"/>
      <c r="D343" s="136" t="s">
        <v>198</v>
      </c>
      <c r="E343" s="134"/>
      <c r="F343" s="130" t="s">
        <v>571</v>
      </c>
      <c r="H343" s="131">
        <v>0.62</v>
      </c>
      <c r="L343" s="128"/>
      <c r="M343" s="132"/>
      <c r="T343" s="133"/>
      <c r="AT343" s="134" t="s">
        <v>198</v>
      </c>
      <c r="AU343" s="134" t="s">
        <v>78</v>
      </c>
      <c r="AV343" s="134" t="s">
        <v>78</v>
      </c>
      <c r="AW343" s="134" t="s">
        <v>150</v>
      </c>
      <c r="AX343" s="134" t="s">
        <v>72</v>
      </c>
      <c r="AY343" s="134" t="s">
        <v>189</v>
      </c>
    </row>
    <row r="344" spans="2:51" s="6" customFormat="1" ht="15.75" customHeight="1">
      <c r="B344" s="135"/>
      <c r="D344" s="136" t="s">
        <v>198</v>
      </c>
      <c r="E344" s="137"/>
      <c r="F344" s="138" t="s">
        <v>200</v>
      </c>
      <c r="H344" s="139">
        <v>34</v>
      </c>
      <c r="L344" s="135"/>
      <c r="M344" s="140"/>
      <c r="T344" s="141"/>
      <c r="AT344" s="137" t="s">
        <v>198</v>
      </c>
      <c r="AU344" s="137" t="s">
        <v>78</v>
      </c>
      <c r="AV344" s="137" t="s">
        <v>201</v>
      </c>
      <c r="AW344" s="137" t="s">
        <v>150</v>
      </c>
      <c r="AX344" s="137" t="s">
        <v>9</v>
      </c>
      <c r="AY344" s="137" t="s">
        <v>189</v>
      </c>
    </row>
    <row r="345" spans="2:65" s="6" customFormat="1" ht="15.75" customHeight="1">
      <c r="B345" s="22"/>
      <c r="C345" s="116" t="s">
        <v>576</v>
      </c>
      <c r="D345" s="116" t="s">
        <v>191</v>
      </c>
      <c r="E345" s="117" t="s">
        <v>577</v>
      </c>
      <c r="F345" s="118" t="s">
        <v>578</v>
      </c>
      <c r="G345" s="119" t="s">
        <v>406</v>
      </c>
      <c r="H345" s="120">
        <v>33</v>
      </c>
      <c r="I345" s="121"/>
      <c r="J345" s="122">
        <f>ROUND($I$345*$H$345,0)</f>
        <v>0</v>
      </c>
      <c r="K345" s="118" t="s">
        <v>195</v>
      </c>
      <c r="L345" s="22"/>
      <c r="M345" s="123"/>
      <c r="N345" s="124" t="s">
        <v>43</v>
      </c>
      <c r="Q345" s="125">
        <v>0.00278</v>
      </c>
      <c r="R345" s="125">
        <f>$Q$345*$H$345</f>
        <v>0.09174</v>
      </c>
      <c r="S345" s="125">
        <v>0</v>
      </c>
      <c r="T345" s="126">
        <f>$S$345*$H$345</f>
        <v>0</v>
      </c>
      <c r="AR345" s="75" t="s">
        <v>293</v>
      </c>
      <c r="AT345" s="75" t="s">
        <v>191</v>
      </c>
      <c r="AU345" s="75" t="s">
        <v>78</v>
      </c>
      <c r="AY345" s="6" t="s">
        <v>189</v>
      </c>
      <c r="BE345" s="127">
        <f>IF($N$345="základní",$J$345,0)</f>
        <v>0</v>
      </c>
      <c r="BF345" s="127">
        <f>IF($N$345="snížená",$J$345,0)</f>
        <v>0</v>
      </c>
      <c r="BG345" s="127">
        <f>IF($N$345="zákl. přenesená",$J$345,0)</f>
        <v>0</v>
      </c>
      <c r="BH345" s="127">
        <f>IF($N$345="sníž. přenesená",$J$345,0)</f>
        <v>0</v>
      </c>
      <c r="BI345" s="127">
        <f>IF($N$345="nulová",$J$345,0)</f>
        <v>0</v>
      </c>
      <c r="BJ345" s="75" t="s">
        <v>9</v>
      </c>
      <c r="BK345" s="127">
        <f>ROUND($I$345*$H$345,0)</f>
        <v>0</v>
      </c>
      <c r="BL345" s="75" t="s">
        <v>293</v>
      </c>
      <c r="BM345" s="75" t="s">
        <v>579</v>
      </c>
    </row>
    <row r="346" spans="2:51" s="6" customFormat="1" ht="15.75" customHeight="1">
      <c r="B346" s="128"/>
      <c r="D346" s="129" t="s">
        <v>198</v>
      </c>
      <c r="E346" s="130"/>
      <c r="F346" s="130" t="s">
        <v>580</v>
      </c>
      <c r="H346" s="131">
        <v>32.73</v>
      </c>
      <c r="L346" s="128"/>
      <c r="M346" s="132"/>
      <c r="T346" s="133"/>
      <c r="AT346" s="134" t="s">
        <v>198</v>
      </c>
      <c r="AU346" s="134" t="s">
        <v>78</v>
      </c>
      <c r="AV346" s="134" t="s">
        <v>78</v>
      </c>
      <c r="AW346" s="134" t="s">
        <v>150</v>
      </c>
      <c r="AX346" s="134" t="s">
        <v>72</v>
      </c>
      <c r="AY346" s="134" t="s">
        <v>189</v>
      </c>
    </row>
    <row r="347" spans="2:51" s="6" customFormat="1" ht="15.75" customHeight="1">
      <c r="B347" s="128"/>
      <c r="D347" s="136" t="s">
        <v>198</v>
      </c>
      <c r="E347" s="134"/>
      <c r="F347" s="130" t="s">
        <v>581</v>
      </c>
      <c r="H347" s="131">
        <v>0.27</v>
      </c>
      <c r="L347" s="128"/>
      <c r="M347" s="132"/>
      <c r="T347" s="133"/>
      <c r="AT347" s="134" t="s">
        <v>198</v>
      </c>
      <c r="AU347" s="134" t="s">
        <v>78</v>
      </c>
      <c r="AV347" s="134" t="s">
        <v>78</v>
      </c>
      <c r="AW347" s="134" t="s">
        <v>150</v>
      </c>
      <c r="AX347" s="134" t="s">
        <v>72</v>
      </c>
      <c r="AY347" s="134" t="s">
        <v>189</v>
      </c>
    </row>
    <row r="348" spans="2:51" s="6" customFormat="1" ht="15.75" customHeight="1">
      <c r="B348" s="135"/>
      <c r="D348" s="136" t="s">
        <v>198</v>
      </c>
      <c r="E348" s="137"/>
      <c r="F348" s="138" t="s">
        <v>200</v>
      </c>
      <c r="H348" s="139">
        <v>33</v>
      </c>
      <c r="L348" s="135"/>
      <c r="M348" s="140"/>
      <c r="T348" s="141"/>
      <c r="AT348" s="137" t="s">
        <v>198</v>
      </c>
      <c r="AU348" s="137" t="s">
        <v>78</v>
      </c>
      <c r="AV348" s="137" t="s">
        <v>201</v>
      </c>
      <c r="AW348" s="137" t="s">
        <v>150</v>
      </c>
      <c r="AX348" s="137" t="s">
        <v>9</v>
      </c>
      <c r="AY348" s="137" t="s">
        <v>189</v>
      </c>
    </row>
    <row r="349" spans="2:65" s="6" customFormat="1" ht="15.75" customHeight="1">
      <c r="B349" s="22"/>
      <c r="C349" s="116" t="s">
        <v>582</v>
      </c>
      <c r="D349" s="116" t="s">
        <v>191</v>
      </c>
      <c r="E349" s="117" t="s">
        <v>583</v>
      </c>
      <c r="F349" s="118" t="s">
        <v>584</v>
      </c>
      <c r="G349" s="119" t="s">
        <v>194</v>
      </c>
      <c r="H349" s="120">
        <v>287.001</v>
      </c>
      <c r="I349" s="121"/>
      <c r="J349" s="122">
        <f>ROUND($I$349*$H$349,0)</f>
        <v>0</v>
      </c>
      <c r="K349" s="118" t="s">
        <v>195</v>
      </c>
      <c r="L349" s="22"/>
      <c r="M349" s="123"/>
      <c r="N349" s="124" t="s">
        <v>43</v>
      </c>
      <c r="Q349" s="125">
        <v>0</v>
      </c>
      <c r="R349" s="125">
        <f>$Q$349*$H$349</f>
        <v>0</v>
      </c>
      <c r="S349" s="125">
        <v>0</v>
      </c>
      <c r="T349" s="126">
        <f>$S$349*$H$349</f>
        <v>0</v>
      </c>
      <c r="AR349" s="75" t="s">
        <v>293</v>
      </c>
      <c r="AT349" s="75" t="s">
        <v>191</v>
      </c>
      <c r="AU349" s="75" t="s">
        <v>78</v>
      </c>
      <c r="AY349" s="6" t="s">
        <v>189</v>
      </c>
      <c r="BE349" s="127">
        <f>IF($N$349="základní",$J$349,0)</f>
        <v>0</v>
      </c>
      <c r="BF349" s="127">
        <f>IF($N$349="snížená",$J$349,0)</f>
        <v>0</v>
      </c>
      <c r="BG349" s="127">
        <f>IF($N$349="zákl. přenesená",$J$349,0)</f>
        <v>0</v>
      </c>
      <c r="BH349" s="127">
        <f>IF($N$349="sníž. přenesená",$J$349,0)</f>
        <v>0</v>
      </c>
      <c r="BI349" s="127">
        <f>IF($N$349="nulová",$J$349,0)</f>
        <v>0</v>
      </c>
      <c r="BJ349" s="75" t="s">
        <v>9</v>
      </c>
      <c r="BK349" s="127">
        <f>ROUND($I$349*$H$349,0)</f>
        <v>0</v>
      </c>
      <c r="BL349" s="75" t="s">
        <v>293</v>
      </c>
      <c r="BM349" s="75" t="s">
        <v>585</v>
      </c>
    </row>
    <row r="350" spans="2:51" s="6" customFormat="1" ht="15.75" customHeight="1">
      <c r="B350" s="128"/>
      <c r="D350" s="129" t="s">
        <v>198</v>
      </c>
      <c r="E350" s="130"/>
      <c r="F350" s="130" t="s">
        <v>122</v>
      </c>
      <c r="H350" s="131">
        <v>287.001</v>
      </c>
      <c r="L350" s="128"/>
      <c r="M350" s="132"/>
      <c r="T350" s="133"/>
      <c r="AT350" s="134" t="s">
        <v>198</v>
      </c>
      <c r="AU350" s="134" t="s">
        <v>78</v>
      </c>
      <c r="AV350" s="134" t="s">
        <v>78</v>
      </c>
      <c r="AW350" s="134" t="s">
        <v>150</v>
      </c>
      <c r="AX350" s="134" t="s">
        <v>9</v>
      </c>
      <c r="AY350" s="134" t="s">
        <v>189</v>
      </c>
    </row>
    <row r="351" spans="2:65" s="6" customFormat="1" ht="15.75" customHeight="1">
      <c r="B351" s="22"/>
      <c r="C351" s="142" t="s">
        <v>586</v>
      </c>
      <c r="D351" s="142" t="s">
        <v>217</v>
      </c>
      <c r="E351" s="143" t="s">
        <v>587</v>
      </c>
      <c r="F351" s="144" t="s">
        <v>588</v>
      </c>
      <c r="G351" s="145" t="s">
        <v>194</v>
      </c>
      <c r="H351" s="146">
        <v>315.701</v>
      </c>
      <c r="I351" s="147"/>
      <c r="J351" s="148">
        <f>ROUND($I$351*$H$351,0)</f>
        <v>0</v>
      </c>
      <c r="K351" s="144" t="s">
        <v>195</v>
      </c>
      <c r="L351" s="149"/>
      <c r="M351" s="150"/>
      <c r="N351" s="151" t="s">
        <v>43</v>
      </c>
      <c r="Q351" s="125">
        <v>0.0003</v>
      </c>
      <c r="R351" s="125">
        <f>$Q$351*$H$351</f>
        <v>0.0947103</v>
      </c>
      <c r="S351" s="125">
        <v>0</v>
      </c>
      <c r="T351" s="126">
        <f>$S$351*$H$351</f>
        <v>0</v>
      </c>
      <c r="AR351" s="75" t="s">
        <v>409</v>
      </c>
      <c r="AT351" s="75" t="s">
        <v>217</v>
      </c>
      <c r="AU351" s="75" t="s">
        <v>78</v>
      </c>
      <c r="AY351" s="6" t="s">
        <v>189</v>
      </c>
      <c r="BE351" s="127">
        <f>IF($N$351="základní",$J$351,0)</f>
        <v>0</v>
      </c>
      <c r="BF351" s="127">
        <f>IF($N$351="snížená",$J$351,0)</f>
        <v>0</v>
      </c>
      <c r="BG351" s="127">
        <f>IF($N$351="zákl. přenesená",$J$351,0)</f>
        <v>0</v>
      </c>
      <c r="BH351" s="127">
        <f>IF($N$351="sníž. přenesená",$J$351,0)</f>
        <v>0</v>
      </c>
      <c r="BI351" s="127">
        <f>IF($N$351="nulová",$J$351,0)</f>
        <v>0</v>
      </c>
      <c r="BJ351" s="75" t="s">
        <v>9</v>
      </c>
      <c r="BK351" s="127">
        <f>ROUND($I$351*$H$351,0)</f>
        <v>0</v>
      </c>
      <c r="BL351" s="75" t="s">
        <v>293</v>
      </c>
      <c r="BM351" s="75" t="s">
        <v>589</v>
      </c>
    </row>
    <row r="352" spans="2:51" s="6" customFormat="1" ht="15.75" customHeight="1">
      <c r="B352" s="128"/>
      <c r="D352" s="129" t="s">
        <v>198</v>
      </c>
      <c r="E352" s="130"/>
      <c r="F352" s="130" t="s">
        <v>590</v>
      </c>
      <c r="H352" s="131">
        <v>315.701</v>
      </c>
      <c r="L352" s="128"/>
      <c r="M352" s="132"/>
      <c r="T352" s="133"/>
      <c r="AT352" s="134" t="s">
        <v>198</v>
      </c>
      <c r="AU352" s="134" t="s">
        <v>78</v>
      </c>
      <c r="AV352" s="134" t="s">
        <v>78</v>
      </c>
      <c r="AW352" s="134" t="s">
        <v>150</v>
      </c>
      <c r="AX352" s="134" t="s">
        <v>9</v>
      </c>
      <c r="AY352" s="134" t="s">
        <v>189</v>
      </c>
    </row>
    <row r="353" spans="2:65" s="6" customFormat="1" ht="15.75" customHeight="1">
      <c r="B353" s="22"/>
      <c r="C353" s="116" t="s">
        <v>591</v>
      </c>
      <c r="D353" s="116" t="s">
        <v>191</v>
      </c>
      <c r="E353" s="117" t="s">
        <v>592</v>
      </c>
      <c r="F353" s="118" t="s">
        <v>593</v>
      </c>
      <c r="G353" s="119" t="s">
        <v>213</v>
      </c>
      <c r="H353" s="120">
        <v>2.748</v>
      </c>
      <c r="I353" s="121"/>
      <c r="J353" s="122">
        <f>ROUND($I$353*$H$353,0)</f>
        <v>0</v>
      </c>
      <c r="K353" s="118" t="s">
        <v>195</v>
      </c>
      <c r="L353" s="22"/>
      <c r="M353" s="123"/>
      <c r="N353" s="124" t="s">
        <v>43</v>
      </c>
      <c r="Q353" s="125">
        <v>0</v>
      </c>
      <c r="R353" s="125">
        <f>$Q$353*$H$353</f>
        <v>0</v>
      </c>
      <c r="S353" s="125">
        <v>0</v>
      </c>
      <c r="T353" s="126">
        <f>$S$353*$H$353</f>
        <v>0</v>
      </c>
      <c r="AR353" s="75" t="s">
        <v>293</v>
      </c>
      <c r="AT353" s="75" t="s">
        <v>191</v>
      </c>
      <c r="AU353" s="75" t="s">
        <v>78</v>
      </c>
      <c r="AY353" s="6" t="s">
        <v>189</v>
      </c>
      <c r="BE353" s="127">
        <f>IF($N$353="základní",$J$353,0)</f>
        <v>0</v>
      </c>
      <c r="BF353" s="127">
        <f>IF($N$353="snížená",$J$353,0)</f>
        <v>0</v>
      </c>
      <c r="BG353" s="127">
        <f>IF($N$353="zákl. přenesená",$J$353,0)</f>
        <v>0</v>
      </c>
      <c r="BH353" s="127">
        <f>IF($N$353="sníž. přenesená",$J$353,0)</f>
        <v>0</v>
      </c>
      <c r="BI353" s="127">
        <f>IF($N$353="nulová",$J$353,0)</f>
        <v>0</v>
      </c>
      <c r="BJ353" s="75" t="s">
        <v>9</v>
      </c>
      <c r="BK353" s="127">
        <f>ROUND($I$353*$H$353,0)</f>
        <v>0</v>
      </c>
      <c r="BL353" s="75" t="s">
        <v>293</v>
      </c>
      <c r="BM353" s="75" t="s">
        <v>594</v>
      </c>
    </row>
    <row r="354" spans="2:63" s="105" customFormat="1" ht="30.75" customHeight="1">
      <c r="B354" s="106"/>
      <c r="D354" s="107" t="s">
        <v>71</v>
      </c>
      <c r="E354" s="114" t="s">
        <v>595</v>
      </c>
      <c r="F354" s="114" t="s">
        <v>596</v>
      </c>
      <c r="J354" s="115">
        <f>$BK$354</f>
        <v>0</v>
      </c>
      <c r="L354" s="106"/>
      <c r="M354" s="110"/>
      <c r="P354" s="111">
        <f>SUM($P$355:$P$375)</f>
        <v>0</v>
      </c>
      <c r="R354" s="111">
        <f>SUM($R$355:$R$375)</f>
        <v>1.700521392</v>
      </c>
      <c r="T354" s="112">
        <f>SUM($T$355:$T$375)</f>
        <v>0</v>
      </c>
      <c r="AR354" s="107" t="s">
        <v>78</v>
      </c>
      <c r="AT354" s="107" t="s">
        <v>71</v>
      </c>
      <c r="AU354" s="107" t="s">
        <v>9</v>
      </c>
      <c r="AY354" s="107" t="s">
        <v>189</v>
      </c>
      <c r="BK354" s="113">
        <f>SUM($BK$355:$BK$375)</f>
        <v>0</v>
      </c>
    </row>
    <row r="355" spans="2:65" s="6" customFormat="1" ht="15.75" customHeight="1">
      <c r="B355" s="22"/>
      <c r="C355" s="119" t="s">
        <v>597</v>
      </c>
      <c r="D355" s="119" t="s">
        <v>191</v>
      </c>
      <c r="E355" s="117" t="s">
        <v>598</v>
      </c>
      <c r="F355" s="118" t="s">
        <v>599</v>
      </c>
      <c r="G355" s="119" t="s">
        <v>194</v>
      </c>
      <c r="H355" s="120">
        <v>32.28</v>
      </c>
      <c r="I355" s="121"/>
      <c r="J355" s="122">
        <f>ROUND($I$355*$H$355,0)</f>
        <v>0</v>
      </c>
      <c r="K355" s="118" t="s">
        <v>195</v>
      </c>
      <c r="L355" s="22"/>
      <c r="M355" s="123"/>
      <c r="N355" s="124" t="s">
        <v>43</v>
      </c>
      <c r="Q355" s="125">
        <v>9.597E-05</v>
      </c>
      <c r="R355" s="125">
        <f>$Q$355*$H$355</f>
        <v>0.0030979116000000003</v>
      </c>
      <c r="S355" s="125">
        <v>0</v>
      </c>
      <c r="T355" s="126">
        <f>$S$355*$H$355</f>
        <v>0</v>
      </c>
      <c r="AR355" s="75" t="s">
        <v>293</v>
      </c>
      <c r="AT355" s="75" t="s">
        <v>191</v>
      </c>
      <c r="AU355" s="75" t="s">
        <v>78</v>
      </c>
      <c r="AY355" s="75" t="s">
        <v>189</v>
      </c>
      <c r="BE355" s="127">
        <f>IF($N$355="základní",$J$355,0)</f>
        <v>0</v>
      </c>
      <c r="BF355" s="127">
        <f>IF($N$355="snížená",$J$355,0)</f>
        <v>0</v>
      </c>
      <c r="BG355" s="127">
        <f>IF($N$355="zákl. přenesená",$J$355,0)</f>
        <v>0</v>
      </c>
      <c r="BH355" s="127">
        <f>IF($N$355="sníž. přenesená",$J$355,0)</f>
        <v>0</v>
      </c>
      <c r="BI355" s="127">
        <f>IF($N$355="nulová",$J$355,0)</f>
        <v>0</v>
      </c>
      <c r="BJ355" s="75" t="s">
        <v>9</v>
      </c>
      <c r="BK355" s="127">
        <f>ROUND($I$355*$H$355,0)</f>
        <v>0</v>
      </c>
      <c r="BL355" s="75" t="s">
        <v>293</v>
      </c>
      <c r="BM355" s="75" t="s">
        <v>600</v>
      </c>
    </row>
    <row r="356" spans="2:51" s="6" customFormat="1" ht="15.75" customHeight="1">
      <c r="B356" s="128"/>
      <c r="D356" s="129" t="s">
        <v>198</v>
      </c>
      <c r="E356" s="130"/>
      <c r="F356" s="130" t="s">
        <v>550</v>
      </c>
      <c r="H356" s="131">
        <v>19.188</v>
      </c>
      <c r="L356" s="128"/>
      <c r="M356" s="132"/>
      <c r="T356" s="133"/>
      <c r="AT356" s="134" t="s">
        <v>198</v>
      </c>
      <c r="AU356" s="134" t="s">
        <v>78</v>
      </c>
      <c r="AV356" s="134" t="s">
        <v>78</v>
      </c>
      <c r="AW356" s="134" t="s">
        <v>150</v>
      </c>
      <c r="AX356" s="134" t="s">
        <v>72</v>
      </c>
      <c r="AY356" s="134" t="s">
        <v>189</v>
      </c>
    </row>
    <row r="357" spans="2:51" s="6" customFormat="1" ht="15.75" customHeight="1">
      <c r="B357" s="135"/>
      <c r="D357" s="136" t="s">
        <v>198</v>
      </c>
      <c r="E357" s="137" t="s">
        <v>125</v>
      </c>
      <c r="F357" s="138" t="s">
        <v>200</v>
      </c>
      <c r="H357" s="139">
        <v>19.188</v>
      </c>
      <c r="L357" s="135"/>
      <c r="M357" s="140"/>
      <c r="T357" s="141"/>
      <c r="AT357" s="137" t="s">
        <v>198</v>
      </c>
      <c r="AU357" s="137" t="s">
        <v>78</v>
      </c>
      <c r="AV357" s="137" t="s">
        <v>201</v>
      </c>
      <c r="AW357" s="137" t="s">
        <v>150</v>
      </c>
      <c r="AX357" s="137" t="s">
        <v>72</v>
      </c>
      <c r="AY357" s="137" t="s">
        <v>189</v>
      </c>
    </row>
    <row r="358" spans="2:51" s="6" customFormat="1" ht="15.75" customHeight="1">
      <c r="B358" s="128"/>
      <c r="D358" s="136" t="s">
        <v>198</v>
      </c>
      <c r="E358" s="134"/>
      <c r="F358" s="130" t="s">
        <v>601</v>
      </c>
      <c r="H358" s="131">
        <v>13.092</v>
      </c>
      <c r="L358" s="128"/>
      <c r="M358" s="132"/>
      <c r="T358" s="133"/>
      <c r="AT358" s="134" t="s">
        <v>198</v>
      </c>
      <c r="AU358" s="134" t="s">
        <v>78</v>
      </c>
      <c r="AV358" s="134" t="s">
        <v>78</v>
      </c>
      <c r="AW358" s="134" t="s">
        <v>150</v>
      </c>
      <c r="AX358" s="134" t="s">
        <v>72</v>
      </c>
      <c r="AY358" s="134" t="s">
        <v>189</v>
      </c>
    </row>
    <row r="359" spans="2:51" s="6" customFormat="1" ht="15.75" customHeight="1">
      <c r="B359" s="135"/>
      <c r="D359" s="136" t="s">
        <v>198</v>
      </c>
      <c r="E359" s="137" t="s">
        <v>128</v>
      </c>
      <c r="F359" s="138" t="s">
        <v>200</v>
      </c>
      <c r="H359" s="139">
        <v>13.092</v>
      </c>
      <c r="L359" s="135"/>
      <c r="M359" s="140"/>
      <c r="T359" s="141"/>
      <c r="AT359" s="137" t="s">
        <v>198</v>
      </c>
      <c r="AU359" s="137" t="s">
        <v>78</v>
      </c>
      <c r="AV359" s="137" t="s">
        <v>201</v>
      </c>
      <c r="AW359" s="137" t="s">
        <v>150</v>
      </c>
      <c r="AX359" s="137" t="s">
        <v>72</v>
      </c>
      <c r="AY359" s="137" t="s">
        <v>189</v>
      </c>
    </row>
    <row r="360" spans="2:51" s="6" customFormat="1" ht="15.75" customHeight="1">
      <c r="B360" s="152"/>
      <c r="D360" s="136" t="s">
        <v>198</v>
      </c>
      <c r="E360" s="153"/>
      <c r="F360" s="154" t="s">
        <v>282</v>
      </c>
      <c r="H360" s="155">
        <v>32.28</v>
      </c>
      <c r="L360" s="152"/>
      <c r="M360" s="156"/>
      <c r="T360" s="157"/>
      <c r="AT360" s="153" t="s">
        <v>198</v>
      </c>
      <c r="AU360" s="153" t="s">
        <v>78</v>
      </c>
      <c r="AV360" s="153" t="s">
        <v>196</v>
      </c>
      <c r="AW360" s="153" t="s">
        <v>150</v>
      </c>
      <c r="AX360" s="153" t="s">
        <v>9</v>
      </c>
      <c r="AY360" s="153" t="s">
        <v>189</v>
      </c>
    </row>
    <row r="361" spans="2:65" s="6" customFormat="1" ht="15.75" customHeight="1">
      <c r="B361" s="22"/>
      <c r="C361" s="142" t="s">
        <v>602</v>
      </c>
      <c r="D361" s="142" t="s">
        <v>217</v>
      </c>
      <c r="E361" s="143" t="s">
        <v>603</v>
      </c>
      <c r="F361" s="144" t="s">
        <v>604</v>
      </c>
      <c r="G361" s="145" t="s">
        <v>194</v>
      </c>
      <c r="H361" s="146">
        <v>19.572</v>
      </c>
      <c r="I361" s="147"/>
      <c r="J361" s="148">
        <f>ROUND($I$361*$H$361,0)</f>
        <v>0</v>
      </c>
      <c r="K361" s="144" t="s">
        <v>195</v>
      </c>
      <c r="L361" s="149"/>
      <c r="M361" s="150"/>
      <c r="N361" s="151" t="s">
        <v>43</v>
      </c>
      <c r="Q361" s="125">
        <v>0.002</v>
      </c>
      <c r="R361" s="125">
        <f>$Q$361*$H$361</f>
        <v>0.039144</v>
      </c>
      <c r="S361" s="125">
        <v>0</v>
      </c>
      <c r="T361" s="126">
        <f>$S$361*$H$361</f>
        <v>0</v>
      </c>
      <c r="AR361" s="75" t="s">
        <v>409</v>
      </c>
      <c r="AT361" s="75" t="s">
        <v>217</v>
      </c>
      <c r="AU361" s="75" t="s">
        <v>78</v>
      </c>
      <c r="AY361" s="6" t="s">
        <v>189</v>
      </c>
      <c r="BE361" s="127">
        <f>IF($N$361="základní",$J$361,0)</f>
        <v>0</v>
      </c>
      <c r="BF361" s="127">
        <f>IF($N$361="snížená",$J$361,0)</f>
        <v>0</v>
      </c>
      <c r="BG361" s="127">
        <f>IF($N$361="zákl. přenesená",$J$361,0)</f>
        <v>0</v>
      </c>
      <c r="BH361" s="127">
        <f>IF($N$361="sníž. přenesená",$J$361,0)</f>
        <v>0</v>
      </c>
      <c r="BI361" s="127">
        <f>IF($N$361="nulová",$J$361,0)</f>
        <v>0</v>
      </c>
      <c r="BJ361" s="75" t="s">
        <v>9</v>
      </c>
      <c r="BK361" s="127">
        <f>ROUND($I$361*$H$361,0)</f>
        <v>0</v>
      </c>
      <c r="BL361" s="75" t="s">
        <v>293</v>
      </c>
      <c r="BM361" s="75" t="s">
        <v>605</v>
      </c>
    </row>
    <row r="362" spans="2:51" s="6" customFormat="1" ht="15.75" customHeight="1">
      <c r="B362" s="128"/>
      <c r="D362" s="129" t="s">
        <v>198</v>
      </c>
      <c r="E362" s="130"/>
      <c r="F362" s="130" t="s">
        <v>606</v>
      </c>
      <c r="H362" s="131">
        <v>19.572</v>
      </c>
      <c r="L362" s="128"/>
      <c r="M362" s="132"/>
      <c r="T362" s="133"/>
      <c r="AT362" s="134" t="s">
        <v>198</v>
      </c>
      <c r="AU362" s="134" t="s">
        <v>78</v>
      </c>
      <c r="AV362" s="134" t="s">
        <v>78</v>
      </c>
      <c r="AW362" s="134" t="s">
        <v>150</v>
      </c>
      <c r="AX362" s="134" t="s">
        <v>9</v>
      </c>
      <c r="AY362" s="134" t="s">
        <v>189</v>
      </c>
    </row>
    <row r="363" spans="2:65" s="6" customFormat="1" ht="15.75" customHeight="1">
      <c r="B363" s="22"/>
      <c r="C363" s="142" t="s">
        <v>607</v>
      </c>
      <c r="D363" s="142" t="s">
        <v>217</v>
      </c>
      <c r="E363" s="143" t="s">
        <v>608</v>
      </c>
      <c r="F363" s="144" t="s">
        <v>609</v>
      </c>
      <c r="G363" s="145" t="s">
        <v>194</v>
      </c>
      <c r="H363" s="146">
        <v>13.354</v>
      </c>
      <c r="I363" s="147"/>
      <c r="J363" s="148">
        <f>ROUND($I$363*$H$363,0)</f>
        <v>0</v>
      </c>
      <c r="K363" s="144" t="s">
        <v>195</v>
      </c>
      <c r="L363" s="149"/>
      <c r="M363" s="150"/>
      <c r="N363" s="151" t="s">
        <v>43</v>
      </c>
      <c r="Q363" s="125">
        <v>0.0018</v>
      </c>
      <c r="R363" s="125">
        <f>$Q$363*$H$363</f>
        <v>0.024037199999999998</v>
      </c>
      <c r="S363" s="125">
        <v>0</v>
      </c>
      <c r="T363" s="126">
        <f>$S$363*$H$363</f>
        <v>0</v>
      </c>
      <c r="AR363" s="75" t="s">
        <v>409</v>
      </c>
      <c r="AT363" s="75" t="s">
        <v>217</v>
      </c>
      <c r="AU363" s="75" t="s">
        <v>78</v>
      </c>
      <c r="AY363" s="6" t="s">
        <v>189</v>
      </c>
      <c r="BE363" s="127">
        <f>IF($N$363="základní",$J$363,0)</f>
        <v>0</v>
      </c>
      <c r="BF363" s="127">
        <f>IF($N$363="snížená",$J$363,0)</f>
        <v>0</v>
      </c>
      <c r="BG363" s="127">
        <f>IF($N$363="zákl. přenesená",$J$363,0)</f>
        <v>0</v>
      </c>
      <c r="BH363" s="127">
        <f>IF($N$363="sníž. přenesená",$J$363,0)</f>
        <v>0</v>
      </c>
      <c r="BI363" s="127">
        <f>IF($N$363="nulová",$J$363,0)</f>
        <v>0</v>
      </c>
      <c r="BJ363" s="75" t="s">
        <v>9</v>
      </c>
      <c r="BK363" s="127">
        <f>ROUND($I$363*$H$363,0)</f>
        <v>0</v>
      </c>
      <c r="BL363" s="75" t="s">
        <v>293</v>
      </c>
      <c r="BM363" s="75" t="s">
        <v>610</v>
      </c>
    </row>
    <row r="364" spans="2:51" s="6" customFormat="1" ht="15.75" customHeight="1">
      <c r="B364" s="128"/>
      <c r="D364" s="129" t="s">
        <v>198</v>
      </c>
      <c r="E364" s="130"/>
      <c r="F364" s="130" t="s">
        <v>611</v>
      </c>
      <c r="H364" s="131">
        <v>13.354</v>
      </c>
      <c r="L364" s="128"/>
      <c r="M364" s="132"/>
      <c r="T364" s="133"/>
      <c r="AT364" s="134" t="s">
        <v>198</v>
      </c>
      <c r="AU364" s="134" t="s">
        <v>78</v>
      </c>
      <c r="AV364" s="134" t="s">
        <v>78</v>
      </c>
      <c r="AW364" s="134" t="s">
        <v>150</v>
      </c>
      <c r="AX364" s="134" t="s">
        <v>9</v>
      </c>
      <c r="AY364" s="134" t="s">
        <v>189</v>
      </c>
    </row>
    <row r="365" spans="2:65" s="6" customFormat="1" ht="15.75" customHeight="1">
      <c r="B365" s="22"/>
      <c r="C365" s="116" t="s">
        <v>612</v>
      </c>
      <c r="D365" s="116" t="s">
        <v>191</v>
      </c>
      <c r="E365" s="117" t="s">
        <v>613</v>
      </c>
      <c r="F365" s="118" t="s">
        <v>614</v>
      </c>
      <c r="G365" s="119" t="s">
        <v>194</v>
      </c>
      <c r="H365" s="120">
        <v>255.678</v>
      </c>
      <c r="I365" s="121"/>
      <c r="J365" s="122">
        <f>ROUND($I$365*$H$365,0)</f>
        <v>0</v>
      </c>
      <c r="K365" s="118" t="s">
        <v>195</v>
      </c>
      <c r="L365" s="22"/>
      <c r="M365" s="123"/>
      <c r="N365" s="124" t="s">
        <v>43</v>
      </c>
      <c r="Q365" s="125">
        <v>0.0002718</v>
      </c>
      <c r="R365" s="125">
        <f>$Q$365*$H$365</f>
        <v>0.0694932804</v>
      </c>
      <c r="S365" s="125">
        <v>0</v>
      </c>
      <c r="T365" s="126">
        <f>$S$365*$H$365</f>
        <v>0</v>
      </c>
      <c r="AR365" s="75" t="s">
        <v>293</v>
      </c>
      <c r="AT365" s="75" t="s">
        <v>191</v>
      </c>
      <c r="AU365" s="75" t="s">
        <v>78</v>
      </c>
      <c r="AY365" s="6" t="s">
        <v>189</v>
      </c>
      <c r="BE365" s="127">
        <f>IF($N$365="základní",$J$365,0)</f>
        <v>0</v>
      </c>
      <c r="BF365" s="127">
        <f>IF($N$365="snížená",$J$365,0)</f>
        <v>0</v>
      </c>
      <c r="BG365" s="127">
        <f>IF($N$365="zákl. přenesená",$J$365,0)</f>
        <v>0</v>
      </c>
      <c r="BH365" s="127">
        <f>IF($N$365="sníž. přenesená",$J$365,0)</f>
        <v>0</v>
      </c>
      <c r="BI365" s="127">
        <f>IF($N$365="nulová",$J$365,0)</f>
        <v>0</v>
      </c>
      <c r="BJ365" s="75" t="s">
        <v>9</v>
      </c>
      <c r="BK365" s="127">
        <f>ROUND($I$365*$H$365,0)</f>
        <v>0</v>
      </c>
      <c r="BL365" s="75" t="s">
        <v>293</v>
      </c>
      <c r="BM365" s="75" t="s">
        <v>615</v>
      </c>
    </row>
    <row r="366" spans="2:51" s="6" customFormat="1" ht="15.75" customHeight="1">
      <c r="B366" s="128"/>
      <c r="D366" s="129" t="s">
        <v>198</v>
      </c>
      <c r="E366" s="130"/>
      <c r="F366" s="130" t="s">
        <v>116</v>
      </c>
      <c r="H366" s="131">
        <v>255.678</v>
      </c>
      <c r="L366" s="128"/>
      <c r="M366" s="132"/>
      <c r="T366" s="133"/>
      <c r="AT366" s="134" t="s">
        <v>198</v>
      </c>
      <c r="AU366" s="134" t="s">
        <v>78</v>
      </c>
      <c r="AV366" s="134" t="s">
        <v>78</v>
      </c>
      <c r="AW366" s="134" t="s">
        <v>150</v>
      </c>
      <c r="AX366" s="134" t="s">
        <v>9</v>
      </c>
      <c r="AY366" s="134" t="s">
        <v>189</v>
      </c>
    </row>
    <row r="367" spans="2:65" s="6" customFormat="1" ht="15.75" customHeight="1">
      <c r="B367" s="22"/>
      <c r="C367" s="142" t="s">
        <v>616</v>
      </c>
      <c r="D367" s="142" t="s">
        <v>217</v>
      </c>
      <c r="E367" s="143" t="s">
        <v>617</v>
      </c>
      <c r="F367" s="144" t="s">
        <v>618</v>
      </c>
      <c r="G367" s="145" t="s">
        <v>194</v>
      </c>
      <c r="H367" s="146">
        <v>521.583</v>
      </c>
      <c r="I367" s="147"/>
      <c r="J367" s="148">
        <f>ROUND($I$367*$H$367,0)</f>
        <v>0</v>
      </c>
      <c r="K367" s="144" t="s">
        <v>195</v>
      </c>
      <c r="L367" s="149"/>
      <c r="M367" s="150"/>
      <c r="N367" s="151" t="s">
        <v>43</v>
      </c>
      <c r="Q367" s="125">
        <v>0.003</v>
      </c>
      <c r="R367" s="125">
        <f>$Q$367*$H$367</f>
        <v>1.564749</v>
      </c>
      <c r="S367" s="125">
        <v>0</v>
      </c>
      <c r="T367" s="126">
        <f>$S$367*$H$367</f>
        <v>0</v>
      </c>
      <c r="AR367" s="75" t="s">
        <v>409</v>
      </c>
      <c r="AT367" s="75" t="s">
        <v>217</v>
      </c>
      <c r="AU367" s="75" t="s">
        <v>78</v>
      </c>
      <c r="AY367" s="6" t="s">
        <v>189</v>
      </c>
      <c r="BE367" s="127">
        <f>IF($N$367="základní",$J$367,0)</f>
        <v>0</v>
      </c>
      <c r="BF367" s="127">
        <f>IF($N$367="snížená",$J$367,0)</f>
        <v>0</v>
      </c>
      <c r="BG367" s="127">
        <f>IF($N$367="zákl. přenesená",$J$367,0)</f>
        <v>0</v>
      </c>
      <c r="BH367" s="127">
        <f>IF($N$367="sníž. přenesená",$J$367,0)</f>
        <v>0</v>
      </c>
      <c r="BI367" s="127">
        <f>IF($N$367="nulová",$J$367,0)</f>
        <v>0</v>
      </c>
      <c r="BJ367" s="75" t="s">
        <v>9</v>
      </c>
      <c r="BK367" s="127">
        <f>ROUND($I$367*$H$367,0)</f>
        <v>0</v>
      </c>
      <c r="BL367" s="75" t="s">
        <v>293</v>
      </c>
      <c r="BM367" s="75" t="s">
        <v>619</v>
      </c>
    </row>
    <row r="368" spans="2:51" s="6" customFormat="1" ht="15.75" customHeight="1">
      <c r="B368" s="128"/>
      <c r="D368" s="129" t="s">
        <v>198</v>
      </c>
      <c r="E368" s="130"/>
      <c r="F368" s="130" t="s">
        <v>620</v>
      </c>
      <c r="H368" s="131">
        <v>521.583</v>
      </c>
      <c r="L368" s="128"/>
      <c r="M368" s="132"/>
      <c r="T368" s="133"/>
      <c r="AT368" s="134" t="s">
        <v>198</v>
      </c>
      <c r="AU368" s="134" t="s">
        <v>78</v>
      </c>
      <c r="AV368" s="134" t="s">
        <v>78</v>
      </c>
      <c r="AW368" s="134" t="s">
        <v>150</v>
      </c>
      <c r="AX368" s="134" t="s">
        <v>9</v>
      </c>
      <c r="AY368" s="134" t="s">
        <v>189</v>
      </c>
    </row>
    <row r="369" spans="2:65" s="6" customFormat="1" ht="15.75" customHeight="1">
      <c r="B369" s="22"/>
      <c r="C369" s="116" t="s">
        <v>621</v>
      </c>
      <c r="D369" s="116" t="s">
        <v>191</v>
      </c>
      <c r="E369" s="117" t="s">
        <v>622</v>
      </c>
      <c r="F369" s="118" t="s">
        <v>623</v>
      </c>
      <c r="G369" s="119" t="s">
        <v>233</v>
      </c>
      <c r="H369" s="120">
        <v>63.96</v>
      </c>
      <c r="I369" s="121"/>
      <c r="J369" s="122">
        <f>ROUND($I$369*$H$369,0)</f>
        <v>0</v>
      </c>
      <c r="K369" s="118" t="s">
        <v>195</v>
      </c>
      <c r="L369" s="22"/>
      <c r="M369" s="123"/>
      <c r="N369" s="124" t="s">
        <v>43</v>
      </c>
      <c r="Q369" s="125">
        <v>0</v>
      </c>
      <c r="R369" s="125">
        <f>$Q$369*$H$369</f>
        <v>0</v>
      </c>
      <c r="S369" s="125">
        <v>0</v>
      </c>
      <c r="T369" s="126">
        <f>$S$369*$H$369</f>
        <v>0</v>
      </c>
      <c r="AR369" s="75" t="s">
        <v>293</v>
      </c>
      <c r="AT369" s="75" t="s">
        <v>191</v>
      </c>
      <c r="AU369" s="75" t="s">
        <v>78</v>
      </c>
      <c r="AY369" s="6" t="s">
        <v>189</v>
      </c>
      <c r="BE369" s="127">
        <f>IF($N$369="základní",$J$369,0)</f>
        <v>0</v>
      </c>
      <c r="BF369" s="127">
        <f>IF($N$369="snížená",$J$369,0)</f>
        <v>0</v>
      </c>
      <c r="BG369" s="127">
        <f>IF($N$369="zákl. přenesená",$J$369,0)</f>
        <v>0</v>
      </c>
      <c r="BH369" s="127">
        <f>IF($N$369="sníž. přenesená",$J$369,0)</f>
        <v>0</v>
      </c>
      <c r="BI369" s="127">
        <f>IF($N$369="nulová",$J$369,0)</f>
        <v>0</v>
      </c>
      <c r="BJ369" s="75" t="s">
        <v>9</v>
      </c>
      <c r="BK369" s="127">
        <f>ROUND($I$369*$H$369,0)</f>
        <v>0</v>
      </c>
      <c r="BL369" s="75" t="s">
        <v>293</v>
      </c>
      <c r="BM369" s="75" t="s">
        <v>624</v>
      </c>
    </row>
    <row r="370" spans="2:51" s="6" customFormat="1" ht="15.75" customHeight="1">
      <c r="B370" s="128"/>
      <c r="D370" s="129" t="s">
        <v>198</v>
      </c>
      <c r="E370" s="130"/>
      <c r="F370" s="130" t="s">
        <v>625</v>
      </c>
      <c r="H370" s="131">
        <v>63.96</v>
      </c>
      <c r="L370" s="128"/>
      <c r="M370" s="132"/>
      <c r="T370" s="133"/>
      <c r="AT370" s="134" t="s">
        <v>198</v>
      </c>
      <c r="AU370" s="134" t="s">
        <v>78</v>
      </c>
      <c r="AV370" s="134" t="s">
        <v>78</v>
      </c>
      <c r="AW370" s="134" t="s">
        <v>150</v>
      </c>
      <c r="AX370" s="134" t="s">
        <v>72</v>
      </c>
      <c r="AY370" s="134" t="s">
        <v>189</v>
      </c>
    </row>
    <row r="371" spans="2:51" s="6" customFormat="1" ht="15.75" customHeight="1">
      <c r="B371" s="135"/>
      <c r="D371" s="136" t="s">
        <v>198</v>
      </c>
      <c r="E371" s="137"/>
      <c r="F371" s="138" t="s">
        <v>200</v>
      </c>
      <c r="H371" s="139">
        <v>63.96</v>
      </c>
      <c r="L371" s="135"/>
      <c r="M371" s="140"/>
      <c r="T371" s="141"/>
      <c r="AT371" s="137" t="s">
        <v>198</v>
      </c>
      <c r="AU371" s="137" t="s">
        <v>78</v>
      </c>
      <c r="AV371" s="137" t="s">
        <v>201</v>
      </c>
      <c r="AW371" s="137" t="s">
        <v>150</v>
      </c>
      <c r="AX371" s="137" t="s">
        <v>9</v>
      </c>
      <c r="AY371" s="137" t="s">
        <v>189</v>
      </c>
    </row>
    <row r="372" spans="2:65" s="6" customFormat="1" ht="15.75" customHeight="1">
      <c r="B372" s="22"/>
      <c r="C372" s="142" t="s">
        <v>626</v>
      </c>
      <c r="D372" s="142" t="s">
        <v>217</v>
      </c>
      <c r="E372" s="143" t="s">
        <v>627</v>
      </c>
      <c r="F372" s="144" t="s">
        <v>628</v>
      </c>
      <c r="G372" s="145" t="s">
        <v>233</v>
      </c>
      <c r="H372" s="146">
        <v>65.239</v>
      </c>
      <c r="I372" s="147"/>
      <c r="J372" s="148">
        <f>ROUND($I$372*$H$372,0)</f>
        <v>0</v>
      </c>
      <c r="K372" s="144"/>
      <c r="L372" s="149"/>
      <c r="M372" s="150"/>
      <c r="N372" s="151" t="s">
        <v>43</v>
      </c>
      <c r="Q372" s="125">
        <v>0</v>
      </c>
      <c r="R372" s="125">
        <f>$Q$372*$H$372</f>
        <v>0</v>
      </c>
      <c r="S372" s="125">
        <v>0</v>
      </c>
      <c r="T372" s="126">
        <f>$S$372*$H$372</f>
        <v>0</v>
      </c>
      <c r="AR372" s="75" t="s">
        <v>409</v>
      </c>
      <c r="AT372" s="75" t="s">
        <v>217</v>
      </c>
      <c r="AU372" s="75" t="s">
        <v>78</v>
      </c>
      <c r="AY372" s="6" t="s">
        <v>189</v>
      </c>
      <c r="BE372" s="127">
        <f>IF($N$372="základní",$J$372,0)</f>
        <v>0</v>
      </c>
      <c r="BF372" s="127">
        <f>IF($N$372="snížená",$J$372,0)</f>
        <v>0</v>
      </c>
      <c r="BG372" s="127">
        <f>IF($N$372="zákl. přenesená",$J$372,0)</f>
        <v>0</v>
      </c>
      <c r="BH372" s="127">
        <f>IF($N$372="sníž. přenesená",$J$372,0)</f>
        <v>0</v>
      </c>
      <c r="BI372" s="127">
        <f>IF($N$372="nulová",$J$372,0)</f>
        <v>0</v>
      </c>
      <c r="BJ372" s="75" t="s">
        <v>9</v>
      </c>
      <c r="BK372" s="127">
        <f>ROUND($I$372*$H$372,0)</f>
        <v>0</v>
      </c>
      <c r="BL372" s="75" t="s">
        <v>293</v>
      </c>
      <c r="BM372" s="75" t="s">
        <v>629</v>
      </c>
    </row>
    <row r="373" spans="2:51" s="6" customFormat="1" ht="15.75" customHeight="1">
      <c r="B373" s="128"/>
      <c r="D373" s="129" t="s">
        <v>198</v>
      </c>
      <c r="E373" s="130"/>
      <c r="F373" s="130" t="s">
        <v>630</v>
      </c>
      <c r="H373" s="131">
        <v>65.239</v>
      </c>
      <c r="L373" s="128"/>
      <c r="M373" s="132"/>
      <c r="T373" s="133"/>
      <c r="AT373" s="134" t="s">
        <v>198</v>
      </c>
      <c r="AU373" s="134" t="s">
        <v>78</v>
      </c>
      <c r="AV373" s="134" t="s">
        <v>78</v>
      </c>
      <c r="AW373" s="134" t="s">
        <v>150</v>
      </c>
      <c r="AX373" s="134" t="s">
        <v>72</v>
      </c>
      <c r="AY373" s="134" t="s">
        <v>189</v>
      </c>
    </row>
    <row r="374" spans="2:51" s="6" customFormat="1" ht="15.75" customHeight="1">
      <c r="B374" s="135"/>
      <c r="D374" s="136" t="s">
        <v>198</v>
      </c>
      <c r="E374" s="137"/>
      <c r="F374" s="138" t="s">
        <v>200</v>
      </c>
      <c r="H374" s="139">
        <v>65.239</v>
      </c>
      <c r="L374" s="135"/>
      <c r="M374" s="140"/>
      <c r="T374" s="141"/>
      <c r="AT374" s="137" t="s">
        <v>198</v>
      </c>
      <c r="AU374" s="137" t="s">
        <v>78</v>
      </c>
      <c r="AV374" s="137" t="s">
        <v>201</v>
      </c>
      <c r="AW374" s="137" t="s">
        <v>150</v>
      </c>
      <c r="AX374" s="137" t="s">
        <v>9</v>
      </c>
      <c r="AY374" s="137" t="s">
        <v>189</v>
      </c>
    </row>
    <row r="375" spans="2:65" s="6" customFormat="1" ht="15.75" customHeight="1">
      <c r="B375" s="22"/>
      <c r="C375" s="116" t="s">
        <v>631</v>
      </c>
      <c r="D375" s="116" t="s">
        <v>191</v>
      </c>
      <c r="E375" s="117" t="s">
        <v>632</v>
      </c>
      <c r="F375" s="118" t="s">
        <v>633</v>
      </c>
      <c r="G375" s="119" t="s">
        <v>213</v>
      </c>
      <c r="H375" s="120">
        <v>1.701</v>
      </c>
      <c r="I375" s="121"/>
      <c r="J375" s="122">
        <f>ROUND($I$375*$H$375,0)</f>
        <v>0</v>
      </c>
      <c r="K375" s="118" t="s">
        <v>195</v>
      </c>
      <c r="L375" s="22"/>
      <c r="M375" s="123"/>
      <c r="N375" s="124" t="s">
        <v>43</v>
      </c>
      <c r="Q375" s="125">
        <v>0</v>
      </c>
      <c r="R375" s="125">
        <f>$Q$375*$H$375</f>
        <v>0</v>
      </c>
      <c r="S375" s="125">
        <v>0</v>
      </c>
      <c r="T375" s="126">
        <f>$S$375*$H$375</f>
        <v>0</v>
      </c>
      <c r="AR375" s="75" t="s">
        <v>293</v>
      </c>
      <c r="AT375" s="75" t="s">
        <v>191</v>
      </c>
      <c r="AU375" s="75" t="s">
        <v>78</v>
      </c>
      <c r="AY375" s="6" t="s">
        <v>189</v>
      </c>
      <c r="BE375" s="127">
        <f>IF($N$375="základní",$J$375,0)</f>
        <v>0</v>
      </c>
      <c r="BF375" s="127">
        <f>IF($N$375="snížená",$J$375,0)</f>
        <v>0</v>
      </c>
      <c r="BG375" s="127">
        <f>IF($N$375="zákl. přenesená",$J$375,0)</f>
        <v>0</v>
      </c>
      <c r="BH375" s="127">
        <f>IF($N$375="sníž. přenesená",$J$375,0)</f>
        <v>0</v>
      </c>
      <c r="BI375" s="127">
        <f>IF($N$375="nulová",$J$375,0)</f>
        <v>0</v>
      </c>
      <c r="BJ375" s="75" t="s">
        <v>9</v>
      </c>
      <c r="BK375" s="127">
        <f>ROUND($I$375*$H$375,0)</f>
        <v>0</v>
      </c>
      <c r="BL375" s="75" t="s">
        <v>293</v>
      </c>
      <c r="BM375" s="75" t="s">
        <v>634</v>
      </c>
    </row>
    <row r="376" spans="2:63" s="105" customFormat="1" ht="30.75" customHeight="1">
      <c r="B376" s="106"/>
      <c r="D376" s="107" t="s">
        <v>71</v>
      </c>
      <c r="E376" s="114" t="s">
        <v>635</v>
      </c>
      <c r="F376" s="114" t="s">
        <v>636</v>
      </c>
      <c r="J376" s="115">
        <f>$BK$376</f>
        <v>0</v>
      </c>
      <c r="L376" s="106"/>
      <c r="M376" s="110"/>
      <c r="P376" s="111">
        <f>SUM($P$377:$P$380)</f>
        <v>0</v>
      </c>
      <c r="R376" s="111">
        <f>SUM($R$377:$R$380)</f>
        <v>0.0110415</v>
      </c>
      <c r="T376" s="112">
        <f>SUM($T$377:$T$380)</f>
        <v>0</v>
      </c>
      <c r="AR376" s="107" t="s">
        <v>78</v>
      </c>
      <c r="AT376" s="107" t="s">
        <v>71</v>
      </c>
      <c r="AU376" s="107" t="s">
        <v>9</v>
      </c>
      <c r="AY376" s="107" t="s">
        <v>189</v>
      </c>
      <c r="BK376" s="113">
        <f>SUM($BK$377:$BK$380)</f>
        <v>0</v>
      </c>
    </row>
    <row r="377" spans="2:65" s="6" customFormat="1" ht="15.75" customHeight="1">
      <c r="B377" s="22"/>
      <c r="C377" s="119" t="s">
        <v>637</v>
      </c>
      <c r="D377" s="119" t="s">
        <v>191</v>
      </c>
      <c r="E377" s="117" t="s">
        <v>638</v>
      </c>
      <c r="F377" s="118" t="s">
        <v>639</v>
      </c>
      <c r="G377" s="119" t="s">
        <v>406</v>
      </c>
      <c r="H377" s="120">
        <v>30</v>
      </c>
      <c r="I377" s="121"/>
      <c r="J377" s="122">
        <f>ROUND($I$377*$H$377,0)</f>
        <v>0</v>
      </c>
      <c r="K377" s="118" t="s">
        <v>195</v>
      </c>
      <c r="L377" s="22"/>
      <c r="M377" s="123"/>
      <c r="N377" s="124" t="s">
        <v>43</v>
      </c>
      <c r="Q377" s="125">
        <v>0.00026805</v>
      </c>
      <c r="R377" s="125">
        <f>$Q$377*$H$377</f>
        <v>0.0080415</v>
      </c>
      <c r="S377" s="125">
        <v>0</v>
      </c>
      <c r="T377" s="126">
        <f>$S$377*$H$377</f>
        <v>0</v>
      </c>
      <c r="AR377" s="75" t="s">
        <v>293</v>
      </c>
      <c r="AT377" s="75" t="s">
        <v>191</v>
      </c>
      <c r="AU377" s="75" t="s">
        <v>78</v>
      </c>
      <c r="AY377" s="75" t="s">
        <v>189</v>
      </c>
      <c r="BE377" s="127">
        <f>IF($N$377="základní",$J$377,0)</f>
        <v>0</v>
      </c>
      <c r="BF377" s="127">
        <f>IF($N$377="snížená",$J$377,0)</f>
        <v>0</v>
      </c>
      <c r="BG377" s="127">
        <f>IF($N$377="zákl. přenesená",$J$377,0)</f>
        <v>0</v>
      </c>
      <c r="BH377" s="127">
        <f>IF($N$377="sníž. přenesená",$J$377,0)</f>
        <v>0</v>
      </c>
      <c r="BI377" s="127">
        <f>IF($N$377="nulová",$J$377,0)</f>
        <v>0</v>
      </c>
      <c r="BJ377" s="75" t="s">
        <v>9</v>
      </c>
      <c r="BK377" s="127">
        <f>ROUND($I$377*$H$377,0)</f>
        <v>0</v>
      </c>
      <c r="BL377" s="75" t="s">
        <v>293</v>
      </c>
      <c r="BM377" s="75" t="s">
        <v>640</v>
      </c>
    </row>
    <row r="378" spans="2:51" s="6" customFormat="1" ht="15.75" customHeight="1">
      <c r="B378" s="128"/>
      <c r="D378" s="129" t="s">
        <v>198</v>
      </c>
      <c r="E378" s="130"/>
      <c r="F378" s="130" t="s">
        <v>641</v>
      </c>
      <c r="H378" s="131">
        <v>30</v>
      </c>
      <c r="L378" s="128"/>
      <c r="M378" s="132"/>
      <c r="T378" s="133"/>
      <c r="AT378" s="134" t="s">
        <v>198</v>
      </c>
      <c r="AU378" s="134" t="s">
        <v>78</v>
      </c>
      <c r="AV378" s="134" t="s">
        <v>78</v>
      </c>
      <c r="AW378" s="134" t="s">
        <v>150</v>
      </c>
      <c r="AX378" s="134" t="s">
        <v>9</v>
      </c>
      <c r="AY378" s="134" t="s">
        <v>189</v>
      </c>
    </row>
    <row r="379" spans="2:65" s="6" customFormat="1" ht="15.75" customHeight="1">
      <c r="B379" s="22"/>
      <c r="C379" s="142" t="s">
        <v>642</v>
      </c>
      <c r="D379" s="142" t="s">
        <v>217</v>
      </c>
      <c r="E379" s="143" t="s">
        <v>643</v>
      </c>
      <c r="F379" s="144" t="s">
        <v>644</v>
      </c>
      <c r="G379" s="145" t="s">
        <v>406</v>
      </c>
      <c r="H379" s="146">
        <v>30</v>
      </c>
      <c r="I379" s="147"/>
      <c r="J379" s="148">
        <f>ROUND($I$379*$H$379,0)</f>
        <v>0</v>
      </c>
      <c r="K379" s="144" t="s">
        <v>195</v>
      </c>
      <c r="L379" s="149"/>
      <c r="M379" s="150"/>
      <c r="N379" s="151" t="s">
        <v>43</v>
      </c>
      <c r="Q379" s="125">
        <v>0.0001</v>
      </c>
      <c r="R379" s="125">
        <f>$Q$379*$H$379</f>
        <v>0.003</v>
      </c>
      <c r="S379" s="125">
        <v>0</v>
      </c>
      <c r="T379" s="126">
        <f>$S$379*$H$379</f>
        <v>0</v>
      </c>
      <c r="AR379" s="75" t="s">
        <v>409</v>
      </c>
      <c r="AT379" s="75" t="s">
        <v>217</v>
      </c>
      <c r="AU379" s="75" t="s">
        <v>78</v>
      </c>
      <c r="AY379" s="6" t="s">
        <v>189</v>
      </c>
      <c r="BE379" s="127">
        <f>IF($N$379="základní",$J$379,0)</f>
        <v>0</v>
      </c>
      <c r="BF379" s="127">
        <f>IF($N$379="snížená",$J$379,0)</f>
        <v>0</v>
      </c>
      <c r="BG379" s="127">
        <f>IF($N$379="zákl. přenesená",$J$379,0)</f>
        <v>0</v>
      </c>
      <c r="BH379" s="127">
        <f>IF($N$379="sníž. přenesená",$J$379,0)</f>
        <v>0</v>
      </c>
      <c r="BI379" s="127">
        <f>IF($N$379="nulová",$J$379,0)</f>
        <v>0</v>
      </c>
      <c r="BJ379" s="75" t="s">
        <v>9</v>
      </c>
      <c r="BK379" s="127">
        <f>ROUND($I$379*$H$379,0)</f>
        <v>0</v>
      </c>
      <c r="BL379" s="75" t="s">
        <v>293</v>
      </c>
      <c r="BM379" s="75" t="s">
        <v>645</v>
      </c>
    </row>
    <row r="380" spans="2:51" s="6" customFormat="1" ht="15.75" customHeight="1">
      <c r="B380" s="128"/>
      <c r="D380" s="129" t="s">
        <v>198</v>
      </c>
      <c r="E380" s="130"/>
      <c r="F380" s="130" t="s">
        <v>641</v>
      </c>
      <c r="H380" s="131">
        <v>30</v>
      </c>
      <c r="L380" s="128"/>
      <c r="M380" s="132"/>
      <c r="T380" s="133"/>
      <c r="AT380" s="134" t="s">
        <v>198</v>
      </c>
      <c r="AU380" s="134" t="s">
        <v>78</v>
      </c>
      <c r="AV380" s="134" t="s">
        <v>78</v>
      </c>
      <c r="AW380" s="134" t="s">
        <v>150</v>
      </c>
      <c r="AX380" s="134" t="s">
        <v>9</v>
      </c>
      <c r="AY380" s="134" t="s">
        <v>189</v>
      </c>
    </row>
    <row r="381" spans="2:63" s="105" customFormat="1" ht="30.75" customHeight="1">
      <c r="B381" s="106"/>
      <c r="D381" s="107" t="s">
        <v>71</v>
      </c>
      <c r="E381" s="114" t="s">
        <v>646</v>
      </c>
      <c r="F381" s="114" t="s">
        <v>647</v>
      </c>
      <c r="J381" s="115">
        <f>$BK$381</f>
        <v>0</v>
      </c>
      <c r="L381" s="106"/>
      <c r="M381" s="110"/>
      <c r="P381" s="111">
        <f>SUM($P$382:$P$385)</f>
        <v>0</v>
      </c>
      <c r="R381" s="111">
        <f>SUM($R$382:$R$385)</f>
        <v>0</v>
      </c>
      <c r="T381" s="112">
        <f>SUM($T$382:$T$385)</f>
        <v>0</v>
      </c>
      <c r="AR381" s="107" t="s">
        <v>78</v>
      </c>
      <c r="AT381" s="107" t="s">
        <v>71</v>
      </c>
      <c r="AU381" s="107" t="s">
        <v>9</v>
      </c>
      <c r="AY381" s="107" t="s">
        <v>189</v>
      </c>
      <c r="BK381" s="113">
        <f>SUM($BK$382:$BK$385)</f>
        <v>0</v>
      </c>
    </row>
    <row r="382" spans="2:65" s="6" customFormat="1" ht="15.75" customHeight="1">
      <c r="B382" s="22"/>
      <c r="C382" s="116" t="s">
        <v>648</v>
      </c>
      <c r="D382" s="116" t="s">
        <v>191</v>
      </c>
      <c r="E382" s="117" t="s">
        <v>649</v>
      </c>
      <c r="F382" s="118" t="s">
        <v>650</v>
      </c>
      <c r="G382" s="119" t="s">
        <v>406</v>
      </c>
      <c r="H382" s="120">
        <v>30</v>
      </c>
      <c r="I382" s="121"/>
      <c r="J382" s="122">
        <f>ROUND($I$382*$H$382,0)</f>
        <v>0</v>
      </c>
      <c r="K382" s="118" t="s">
        <v>195</v>
      </c>
      <c r="L382" s="22"/>
      <c r="M382" s="123"/>
      <c r="N382" s="124" t="s">
        <v>43</v>
      </c>
      <c r="Q382" s="125">
        <v>0</v>
      </c>
      <c r="R382" s="125">
        <f>$Q$382*$H$382</f>
        <v>0</v>
      </c>
      <c r="S382" s="125">
        <v>0</v>
      </c>
      <c r="T382" s="126">
        <f>$S$382*$H$382</f>
        <v>0</v>
      </c>
      <c r="AR382" s="75" t="s">
        <v>293</v>
      </c>
      <c r="AT382" s="75" t="s">
        <v>191</v>
      </c>
      <c r="AU382" s="75" t="s">
        <v>78</v>
      </c>
      <c r="AY382" s="6" t="s">
        <v>189</v>
      </c>
      <c r="BE382" s="127">
        <f>IF($N$382="základní",$J$382,0)</f>
        <v>0</v>
      </c>
      <c r="BF382" s="127">
        <f>IF($N$382="snížená",$J$382,0)</f>
        <v>0</v>
      </c>
      <c r="BG382" s="127">
        <f>IF($N$382="zákl. přenesená",$J$382,0)</f>
        <v>0</v>
      </c>
      <c r="BH382" s="127">
        <f>IF($N$382="sníž. přenesená",$J$382,0)</f>
        <v>0</v>
      </c>
      <c r="BI382" s="127">
        <f>IF($N$382="nulová",$J$382,0)</f>
        <v>0</v>
      </c>
      <c r="BJ382" s="75" t="s">
        <v>9</v>
      </c>
      <c r="BK382" s="127">
        <f>ROUND($I$382*$H$382,0)</f>
        <v>0</v>
      </c>
      <c r="BL382" s="75" t="s">
        <v>293</v>
      </c>
      <c r="BM382" s="75" t="s">
        <v>651</v>
      </c>
    </row>
    <row r="383" spans="2:51" s="6" customFormat="1" ht="15.75" customHeight="1">
      <c r="B383" s="128"/>
      <c r="D383" s="129" t="s">
        <v>198</v>
      </c>
      <c r="E383" s="130"/>
      <c r="F383" s="130" t="s">
        <v>641</v>
      </c>
      <c r="H383" s="131">
        <v>30</v>
      </c>
      <c r="L383" s="128"/>
      <c r="M383" s="132"/>
      <c r="T383" s="133"/>
      <c r="AT383" s="134" t="s">
        <v>198</v>
      </c>
      <c r="AU383" s="134" t="s">
        <v>78</v>
      </c>
      <c r="AV383" s="134" t="s">
        <v>78</v>
      </c>
      <c r="AW383" s="134" t="s">
        <v>150</v>
      </c>
      <c r="AX383" s="134" t="s">
        <v>9</v>
      </c>
      <c r="AY383" s="134" t="s">
        <v>189</v>
      </c>
    </row>
    <row r="384" spans="2:65" s="6" customFormat="1" ht="15.75" customHeight="1">
      <c r="B384" s="22"/>
      <c r="C384" s="116" t="s">
        <v>652</v>
      </c>
      <c r="D384" s="116" t="s">
        <v>191</v>
      </c>
      <c r="E384" s="117" t="s">
        <v>653</v>
      </c>
      <c r="F384" s="118" t="s">
        <v>654</v>
      </c>
      <c r="G384" s="119" t="s">
        <v>406</v>
      </c>
      <c r="H384" s="120">
        <v>30</v>
      </c>
      <c r="I384" s="121"/>
      <c r="J384" s="122">
        <f>ROUND($I$384*$H$384,0)</f>
        <v>0</v>
      </c>
      <c r="K384" s="118" t="s">
        <v>195</v>
      </c>
      <c r="L384" s="22"/>
      <c r="M384" s="123"/>
      <c r="N384" s="124" t="s">
        <v>43</v>
      </c>
      <c r="Q384" s="125">
        <v>0</v>
      </c>
      <c r="R384" s="125">
        <f>$Q$384*$H$384</f>
        <v>0</v>
      </c>
      <c r="S384" s="125">
        <v>0</v>
      </c>
      <c r="T384" s="126">
        <f>$S$384*$H$384</f>
        <v>0</v>
      </c>
      <c r="AR384" s="75" t="s">
        <v>293</v>
      </c>
      <c r="AT384" s="75" t="s">
        <v>191</v>
      </c>
      <c r="AU384" s="75" t="s">
        <v>78</v>
      </c>
      <c r="AY384" s="6" t="s">
        <v>189</v>
      </c>
      <c r="BE384" s="127">
        <f>IF($N$384="základní",$J$384,0)</f>
        <v>0</v>
      </c>
      <c r="BF384" s="127">
        <f>IF($N$384="snížená",$J$384,0)</f>
        <v>0</v>
      </c>
      <c r="BG384" s="127">
        <f>IF($N$384="zákl. přenesená",$J$384,0)</f>
        <v>0</v>
      </c>
      <c r="BH384" s="127">
        <f>IF($N$384="sníž. přenesená",$J$384,0)</f>
        <v>0</v>
      </c>
      <c r="BI384" s="127">
        <f>IF($N$384="nulová",$J$384,0)</f>
        <v>0</v>
      </c>
      <c r="BJ384" s="75" t="s">
        <v>9</v>
      </c>
      <c r="BK384" s="127">
        <f>ROUND($I$384*$H$384,0)</f>
        <v>0</v>
      </c>
      <c r="BL384" s="75" t="s">
        <v>293</v>
      </c>
      <c r="BM384" s="75" t="s">
        <v>655</v>
      </c>
    </row>
    <row r="385" spans="2:51" s="6" customFormat="1" ht="15.75" customHeight="1">
      <c r="B385" s="128"/>
      <c r="D385" s="129" t="s">
        <v>198</v>
      </c>
      <c r="E385" s="130"/>
      <c r="F385" s="130" t="s">
        <v>641</v>
      </c>
      <c r="H385" s="131">
        <v>30</v>
      </c>
      <c r="L385" s="128"/>
      <c r="M385" s="132"/>
      <c r="T385" s="133"/>
      <c r="AT385" s="134" t="s">
        <v>198</v>
      </c>
      <c r="AU385" s="134" t="s">
        <v>78</v>
      </c>
      <c r="AV385" s="134" t="s">
        <v>78</v>
      </c>
      <c r="AW385" s="134" t="s">
        <v>150</v>
      </c>
      <c r="AX385" s="134" t="s">
        <v>9</v>
      </c>
      <c r="AY385" s="134" t="s">
        <v>189</v>
      </c>
    </row>
    <row r="386" spans="2:63" s="105" customFormat="1" ht="30.75" customHeight="1">
      <c r="B386" s="106"/>
      <c r="D386" s="107" t="s">
        <v>71</v>
      </c>
      <c r="E386" s="114" t="s">
        <v>656</v>
      </c>
      <c r="F386" s="114" t="s">
        <v>657</v>
      </c>
      <c r="J386" s="115">
        <f>$BK$386</f>
        <v>0</v>
      </c>
      <c r="L386" s="106"/>
      <c r="M386" s="110"/>
      <c r="P386" s="111">
        <f>SUM($P$387:$P$392)</f>
        <v>0</v>
      </c>
      <c r="R386" s="111">
        <f>SUM($R$387:$R$392)</f>
        <v>0.12</v>
      </c>
      <c r="T386" s="112">
        <f>SUM($T$387:$T$392)</f>
        <v>0</v>
      </c>
      <c r="AR386" s="107" t="s">
        <v>78</v>
      </c>
      <c r="AT386" s="107" t="s">
        <v>71</v>
      </c>
      <c r="AU386" s="107" t="s">
        <v>9</v>
      </c>
      <c r="AY386" s="107" t="s">
        <v>189</v>
      </c>
      <c r="BK386" s="113">
        <f>SUM($BK$387:$BK$392)</f>
        <v>0</v>
      </c>
    </row>
    <row r="387" spans="2:65" s="6" customFormat="1" ht="15.75" customHeight="1">
      <c r="B387" s="22"/>
      <c r="C387" s="116" t="s">
        <v>658</v>
      </c>
      <c r="D387" s="116" t="s">
        <v>191</v>
      </c>
      <c r="E387" s="117" t="s">
        <v>659</v>
      </c>
      <c r="F387" s="118" t="s">
        <v>660</v>
      </c>
      <c r="G387" s="119" t="s">
        <v>233</v>
      </c>
      <c r="H387" s="120">
        <v>120</v>
      </c>
      <c r="I387" s="121"/>
      <c r="J387" s="122">
        <f>ROUND($I$387*$H$387,0)</f>
        <v>0</v>
      </c>
      <c r="K387" s="118"/>
      <c r="L387" s="22"/>
      <c r="M387" s="123"/>
      <c r="N387" s="124" t="s">
        <v>43</v>
      </c>
      <c r="Q387" s="125">
        <v>0</v>
      </c>
      <c r="R387" s="125">
        <f>$Q$387*$H$387</f>
        <v>0</v>
      </c>
      <c r="S387" s="125">
        <v>0</v>
      </c>
      <c r="T387" s="126">
        <f>$S$387*$H$387</f>
        <v>0</v>
      </c>
      <c r="AR387" s="75" t="s">
        <v>293</v>
      </c>
      <c r="AT387" s="75" t="s">
        <v>191</v>
      </c>
      <c r="AU387" s="75" t="s">
        <v>78</v>
      </c>
      <c r="AY387" s="6" t="s">
        <v>189</v>
      </c>
      <c r="BE387" s="127">
        <f>IF($N$387="základní",$J$387,0)</f>
        <v>0</v>
      </c>
      <c r="BF387" s="127">
        <f>IF($N$387="snížená",$J$387,0)</f>
        <v>0</v>
      </c>
      <c r="BG387" s="127">
        <f>IF($N$387="zákl. přenesená",$J$387,0)</f>
        <v>0</v>
      </c>
      <c r="BH387" s="127">
        <f>IF($N$387="sníž. přenesená",$J$387,0)</f>
        <v>0</v>
      </c>
      <c r="BI387" s="127">
        <f>IF($N$387="nulová",$J$387,0)</f>
        <v>0</v>
      </c>
      <c r="BJ387" s="75" t="s">
        <v>9</v>
      </c>
      <c r="BK387" s="127">
        <f>ROUND($I$387*$H$387,0)</f>
        <v>0</v>
      </c>
      <c r="BL387" s="75" t="s">
        <v>293</v>
      </c>
      <c r="BM387" s="75" t="s">
        <v>661</v>
      </c>
    </row>
    <row r="388" spans="2:51" s="6" customFormat="1" ht="15.75" customHeight="1">
      <c r="B388" s="128"/>
      <c r="D388" s="129" t="s">
        <v>198</v>
      </c>
      <c r="E388" s="130"/>
      <c r="F388" s="130" t="s">
        <v>662</v>
      </c>
      <c r="H388" s="131">
        <v>120</v>
      </c>
      <c r="L388" s="128"/>
      <c r="M388" s="132"/>
      <c r="T388" s="133"/>
      <c r="AT388" s="134" t="s">
        <v>198</v>
      </c>
      <c r="AU388" s="134" t="s">
        <v>78</v>
      </c>
      <c r="AV388" s="134" t="s">
        <v>78</v>
      </c>
      <c r="AW388" s="134" t="s">
        <v>150</v>
      </c>
      <c r="AX388" s="134" t="s">
        <v>9</v>
      </c>
      <c r="AY388" s="134" t="s">
        <v>189</v>
      </c>
    </row>
    <row r="389" spans="2:65" s="6" customFormat="1" ht="15.75" customHeight="1">
      <c r="B389" s="22"/>
      <c r="C389" s="116" t="s">
        <v>663</v>
      </c>
      <c r="D389" s="116" t="s">
        <v>191</v>
      </c>
      <c r="E389" s="117" t="s">
        <v>664</v>
      </c>
      <c r="F389" s="118" t="s">
        <v>665</v>
      </c>
      <c r="G389" s="119" t="s">
        <v>233</v>
      </c>
      <c r="H389" s="120">
        <v>120</v>
      </c>
      <c r="I389" s="121"/>
      <c r="J389" s="122">
        <f>ROUND($I$389*$H$389,0)</f>
        <v>0</v>
      </c>
      <c r="K389" s="118" t="s">
        <v>195</v>
      </c>
      <c r="L389" s="22"/>
      <c r="M389" s="123"/>
      <c r="N389" s="124" t="s">
        <v>43</v>
      </c>
      <c r="Q389" s="125">
        <v>0</v>
      </c>
      <c r="R389" s="125">
        <f>$Q$389*$H$389</f>
        <v>0</v>
      </c>
      <c r="S389" s="125">
        <v>0</v>
      </c>
      <c r="T389" s="126">
        <f>$S$389*$H$389</f>
        <v>0</v>
      </c>
      <c r="AR389" s="75" t="s">
        <v>293</v>
      </c>
      <c r="AT389" s="75" t="s">
        <v>191</v>
      </c>
      <c r="AU389" s="75" t="s">
        <v>78</v>
      </c>
      <c r="AY389" s="6" t="s">
        <v>189</v>
      </c>
      <c r="BE389" s="127">
        <f>IF($N$389="základní",$J$389,0)</f>
        <v>0</v>
      </c>
      <c r="BF389" s="127">
        <f>IF($N$389="snížená",$J$389,0)</f>
        <v>0</v>
      </c>
      <c r="BG389" s="127">
        <f>IF($N$389="zákl. přenesená",$J$389,0)</f>
        <v>0</v>
      </c>
      <c r="BH389" s="127">
        <f>IF($N$389="sníž. přenesená",$J$389,0)</f>
        <v>0</v>
      </c>
      <c r="BI389" s="127">
        <f>IF($N$389="nulová",$J$389,0)</f>
        <v>0</v>
      </c>
      <c r="BJ389" s="75" t="s">
        <v>9</v>
      </c>
      <c r="BK389" s="127">
        <f>ROUND($I$389*$H$389,0)</f>
        <v>0</v>
      </c>
      <c r="BL389" s="75" t="s">
        <v>293</v>
      </c>
      <c r="BM389" s="75" t="s">
        <v>666</v>
      </c>
    </row>
    <row r="390" spans="2:51" s="6" customFormat="1" ht="15.75" customHeight="1">
      <c r="B390" s="128"/>
      <c r="D390" s="129" t="s">
        <v>198</v>
      </c>
      <c r="E390" s="130"/>
      <c r="F390" s="130" t="s">
        <v>662</v>
      </c>
      <c r="H390" s="131">
        <v>120</v>
      </c>
      <c r="L390" s="128"/>
      <c r="M390" s="132"/>
      <c r="T390" s="133"/>
      <c r="AT390" s="134" t="s">
        <v>198</v>
      </c>
      <c r="AU390" s="134" t="s">
        <v>78</v>
      </c>
      <c r="AV390" s="134" t="s">
        <v>78</v>
      </c>
      <c r="AW390" s="134" t="s">
        <v>150</v>
      </c>
      <c r="AX390" s="134" t="s">
        <v>9</v>
      </c>
      <c r="AY390" s="134" t="s">
        <v>189</v>
      </c>
    </row>
    <row r="391" spans="2:65" s="6" customFormat="1" ht="15.75" customHeight="1">
      <c r="B391" s="22"/>
      <c r="C391" s="142" t="s">
        <v>667</v>
      </c>
      <c r="D391" s="142" t="s">
        <v>217</v>
      </c>
      <c r="E391" s="143" t="s">
        <v>668</v>
      </c>
      <c r="F391" s="144" t="s">
        <v>669</v>
      </c>
      <c r="G391" s="145" t="s">
        <v>233</v>
      </c>
      <c r="H391" s="146">
        <v>120</v>
      </c>
      <c r="I391" s="147"/>
      <c r="J391" s="148">
        <f>ROUND($I$391*$H$391,0)</f>
        <v>0</v>
      </c>
      <c r="K391" s="144"/>
      <c r="L391" s="149"/>
      <c r="M391" s="150"/>
      <c r="N391" s="151" t="s">
        <v>43</v>
      </c>
      <c r="Q391" s="125">
        <v>0.001</v>
      </c>
      <c r="R391" s="125">
        <f>$Q$391*$H$391</f>
        <v>0.12</v>
      </c>
      <c r="S391" s="125">
        <v>0</v>
      </c>
      <c r="T391" s="126">
        <f>$S$391*$H$391</f>
        <v>0</v>
      </c>
      <c r="AR391" s="75" t="s">
        <v>409</v>
      </c>
      <c r="AT391" s="75" t="s">
        <v>217</v>
      </c>
      <c r="AU391" s="75" t="s">
        <v>78</v>
      </c>
      <c r="AY391" s="6" t="s">
        <v>189</v>
      </c>
      <c r="BE391" s="127">
        <f>IF($N$391="základní",$J$391,0)</f>
        <v>0</v>
      </c>
      <c r="BF391" s="127">
        <f>IF($N$391="snížená",$J$391,0)</f>
        <v>0</v>
      </c>
      <c r="BG391" s="127">
        <f>IF($N$391="zákl. přenesená",$J$391,0)</f>
        <v>0</v>
      </c>
      <c r="BH391" s="127">
        <f>IF($N$391="sníž. přenesená",$J$391,0)</f>
        <v>0</v>
      </c>
      <c r="BI391" s="127">
        <f>IF($N$391="nulová",$J$391,0)</f>
        <v>0</v>
      </c>
      <c r="BJ391" s="75" t="s">
        <v>9</v>
      </c>
      <c r="BK391" s="127">
        <f>ROUND($I$391*$H$391,0)</f>
        <v>0</v>
      </c>
      <c r="BL391" s="75" t="s">
        <v>293</v>
      </c>
      <c r="BM391" s="75" t="s">
        <v>670</v>
      </c>
    </row>
    <row r="392" spans="2:51" s="6" customFormat="1" ht="15.75" customHeight="1">
      <c r="B392" s="128"/>
      <c r="D392" s="129" t="s">
        <v>198</v>
      </c>
      <c r="E392" s="130"/>
      <c r="F392" s="130" t="s">
        <v>662</v>
      </c>
      <c r="H392" s="131">
        <v>120</v>
      </c>
      <c r="L392" s="128"/>
      <c r="M392" s="132"/>
      <c r="T392" s="133"/>
      <c r="AT392" s="134" t="s">
        <v>198</v>
      </c>
      <c r="AU392" s="134" t="s">
        <v>78</v>
      </c>
      <c r="AV392" s="134" t="s">
        <v>78</v>
      </c>
      <c r="AW392" s="134" t="s">
        <v>150</v>
      </c>
      <c r="AX392" s="134" t="s">
        <v>9</v>
      </c>
      <c r="AY392" s="134" t="s">
        <v>189</v>
      </c>
    </row>
    <row r="393" spans="2:63" s="105" customFormat="1" ht="30.75" customHeight="1">
      <c r="B393" s="106"/>
      <c r="D393" s="107" t="s">
        <v>71</v>
      </c>
      <c r="E393" s="114" t="s">
        <v>671</v>
      </c>
      <c r="F393" s="114" t="s">
        <v>672</v>
      </c>
      <c r="J393" s="115">
        <f>$BK$393</f>
        <v>0</v>
      </c>
      <c r="L393" s="106"/>
      <c r="M393" s="110"/>
      <c r="P393" s="111">
        <f>SUM($P$394:$P$404)</f>
        <v>0</v>
      </c>
      <c r="R393" s="111">
        <f>SUM($R$394:$R$404)</f>
        <v>0.6064901837600001</v>
      </c>
      <c r="T393" s="112">
        <f>SUM($T$394:$T$404)</f>
        <v>0</v>
      </c>
      <c r="AR393" s="107" t="s">
        <v>78</v>
      </c>
      <c r="AT393" s="107" t="s">
        <v>71</v>
      </c>
      <c r="AU393" s="107" t="s">
        <v>9</v>
      </c>
      <c r="AY393" s="107" t="s">
        <v>189</v>
      </c>
      <c r="BK393" s="113">
        <f>SUM($BK$394:$BK$404)</f>
        <v>0</v>
      </c>
    </row>
    <row r="394" spans="2:65" s="6" customFormat="1" ht="15.75" customHeight="1">
      <c r="B394" s="22"/>
      <c r="C394" s="116" t="s">
        <v>673</v>
      </c>
      <c r="D394" s="116" t="s">
        <v>191</v>
      </c>
      <c r="E394" s="117" t="s">
        <v>674</v>
      </c>
      <c r="F394" s="118" t="s">
        <v>675</v>
      </c>
      <c r="G394" s="119" t="s">
        <v>194</v>
      </c>
      <c r="H394" s="120">
        <v>32.73</v>
      </c>
      <c r="I394" s="121"/>
      <c r="J394" s="122">
        <f>ROUND($I$394*$H$394,0)</f>
        <v>0</v>
      </c>
      <c r="K394" s="118" t="s">
        <v>195</v>
      </c>
      <c r="L394" s="22"/>
      <c r="M394" s="123"/>
      <c r="N394" s="124" t="s">
        <v>43</v>
      </c>
      <c r="Q394" s="125">
        <v>0</v>
      </c>
      <c r="R394" s="125">
        <f>$Q$394*$H$394</f>
        <v>0</v>
      </c>
      <c r="S394" s="125">
        <v>0</v>
      </c>
      <c r="T394" s="126">
        <f>$S$394*$H$394</f>
        <v>0</v>
      </c>
      <c r="AR394" s="75" t="s">
        <v>293</v>
      </c>
      <c r="AT394" s="75" t="s">
        <v>191</v>
      </c>
      <c r="AU394" s="75" t="s">
        <v>78</v>
      </c>
      <c r="AY394" s="6" t="s">
        <v>189</v>
      </c>
      <c r="BE394" s="127">
        <f>IF($N$394="základní",$J$394,0)</f>
        <v>0</v>
      </c>
      <c r="BF394" s="127">
        <f>IF($N$394="snížená",$J$394,0)</f>
        <v>0</v>
      </c>
      <c r="BG394" s="127">
        <f>IF($N$394="zákl. přenesená",$J$394,0)</f>
        <v>0</v>
      </c>
      <c r="BH394" s="127">
        <f>IF($N$394="sníž. přenesená",$J$394,0)</f>
        <v>0</v>
      </c>
      <c r="BI394" s="127">
        <f>IF($N$394="nulová",$J$394,0)</f>
        <v>0</v>
      </c>
      <c r="BJ394" s="75" t="s">
        <v>9</v>
      </c>
      <c r="BK394" s="127">
        <f>ROUND($I$394*$H$394,0)</f>
        <v>0</v>
      </c>
      <c r="BL394" s="75" t="s">
        <v>293</v>
      </c>
      <c r="BM394" s="75" t="s">
        <v>676</v>
      </c>
    </row>
    <row r="395" spans="2:51" s="6" customFormat="1" ht="15.75" customHeight="1">
      <c r="B395" s="128"/>
      <c r="D395" s="129" t="s">
        <v>198</v>
      </c>
      <c r="E395" s="130"/>
      <c r="F395" s="130" t="s">
        <v>677</v>
      </c>
      <c r="H395" s="131">
        <v>32.73</v>
      </c>
      <c r="L395" s="128"/>
      <c r="M395" s="132"/>
      <c r="T395" s="133"/>
      <c r="AT395" s="134" t="s">
        <v>198</v>
      </c>
      <c r="AU395" s="134" t="s">
        <v>78</v>
      </c>
      <c r="AV395" s="134" t="s">
        <v>78</v>
      </c>
      <c r="AW395" s="134" t="s">
        <v>150</v>
      </c>
      <c r="AX395" s="134" t="s">
        <v>72</v>
      </c>
      <c r="AY395" s="134" t="s">
        <v>189</v>
      </c>
    </row>
    <row r="396" spans="2:51" s="6" customFormat="1" ht="15.75" customHeight="1">
      <c r="B396" s="135"/>
      <c r="D396" s="136" t="s">
        <v>198</v>
      </c>
      <c r="E396" s="137" t="s">
        <v>131</v>
      </c>
      <c r="F396" s="138" t="s">
        <v>200</v>
      </c>
      <c r="H396" s="139">
        <v>32.73</v>
      </c>
      <c r="L396" s="135"/>
      <c r="M396" s="140"/>
      <c r="T396" s="141"/>
      <c r="AT396" s="137" t="s">
        <v>198</v>
      </c>
      <c r="AU396" s="137" t="s">
        <v>78</v>
      </c>
      <c r="AV396" s="137" t="s">
        <v>201</v>
      </c>
      <c r="AW396" s="137" t="s">
        <v>150</v>
      </c>
      <c r="AX396" s="137" t="s">
        <v>9</v>
      </c>
      <c r="AY396" s="137" t="s">
        <v>189</v>
      </c>
    </row>
    <row r="397" spans="2:65" s="6" customFormat="1" ht="15.75" customHeight="1">
      <c r="B397" s="22"/>
      <c r="C397" s="116" t="s">
        <v>678</v>
      </c>
      <c r="D397" s="116" t="s">
        <v>191</v>
      </c>
      <c r="E397" s="117" t="s">
        <v>679</v>
      </c>
      <c r="F397" s="118" t="s">
        <v>680</v>
      </c>
      <c r="G397" s="119" t="s">
        <v>204</v>
      </c>
      <c r="H397" s="120">
        <v>0.72</v>
      </c>
      <c r="I397" s="121"/>
      <c r="J397" s="122">
        <f>ROUND($I$397*$H$397,0)</f>
        <v>0</v>
      </c>
      <c r="K397" s="118" t="s">
        <v>195</v>
      </c>
      <c r="L397" s="22"/>
      <c r="M397" s="123"/>
      <c r="N397" s="124" t="s">
        <v>43</v>
      </c>
      <c r="Q397" s="125">
        <v>0.024308033</v>
      </c>
      <c r="R397" s="125">
        <f>$Q$397*$H$397</f>
        <v>0.01750178376</v>
      </c>
      <c r="S397" s="125">
        <v>0</v>
      </c>
      <c r="T397" s="126">
        <f>$S$397*$H$397</f>
        <v>0</v>
      </c>
      <c r="AR397" s="75" t="s">
        <v>293</v>
      </c>
      <c r="AT397" s="75" t="s">
        <v>191</v>
      </c>
      <c r="AU397" s="75" t="s">
        <v>78</v>
      </c>
      <c r="AY397" s="6" t="s">
        <v>189</v>
      </c>
      <c r="BE397" s="127">
        <f>IF($N$397="základní",$J$397,0)</f>
        <v>0</v>
      </c>
      <c r="BF397" s="127">
        <f>IF($N$397="snížená",$J$397,0)</f>
        <v>0</v>
      </c>
      <c r="BG397" s="127">
        <f>IF($N$397="zákl. přenesená",$J$397,0)</f>
        <v>0</v>
      </c>
      <c r="BH397" s="127">
        <f>IF($N$397="sníž. přenesená",$J$397,0)</f>
        <v>0</v>
      </c>
      <c r="BI397" s="127">
        <f>IF($N$397="nulová",$J$397,0)</f>
        <v>0</v>
      </c>
      <c r="BJ397" s="75" t="s">
        <v>9</v>
      </c>
      <c r="BK397" s="127">
        <f>ROUND($I$397*$H$397,0)</f>
        <v>0</v>
      </c>
      <c r="BL397" s="75" t="s">
        <v>293</v>
      </c>
      <c r="BM397" s="75" t="s">
        <v>681</v>
      </c>
    </row>
    <row r="398" spans="2:51" s="6" customFormat="1" ht="15.75" customHeight="1">
      <c r="B398" s="128"/>
      <c r="D398" s="129" t="s">
        <v>198</v>
      </c>
      <c r="E398" s="130"/>
      <c r="F398" s="130" t="s">
        <v>682</v>
      </c>
      <c r="H398" s="131">
        <v>0.72</v>
      </c>
      <c r="L398" s="128"/>
      <c r="M398" s="132"/>
      <c r="T398" s="133"/>
      <c r="AT398" s="134" t="s">
        <v>198</v>
      </c>
      <c r="AU398" s="134" t="s">
        <v>78</v>
      </c>
      <c r="AV398" s="134" t="s">
        <v>78</v>
      </c>
      <c r="AW398" s="134" t="s">
        <v>150</v>
      </c>
      <c r="AX398" s="134" t="s">
        <v>9</v>
      </c>
      <c r="AY398" s="134" t="s">
        <v>189</v>
      </c>
    </row>
    <row r="399" spans="2:65" s="6" customFormat="1" ht="15.75" customHeight="1">
      <c r="B399" s="22"/>
      <c r="C399" s="142" t="s">
        <v>683</v>
      </c>
      <c r="D399" s="142" t="s">
        <v>217</v>
      </c>
      <c r="E399" s="143" t="s">
        <v>684</v>
      </c>
      <c r="F399" s="144" t="s">
        <v>685</v>
      </c>
      <c r="G399" s="145" t="s">
        <v>194</v>
      </c>
      <c r="H399" s="146">
        <v>36.003</v>
      </c>
      <c r="I399" s="147"/>
      <c r="J399" s="148">
        <f>ROUND($I$399*$H$399,0)</f>
        <v>0</v>
      </c>
      <c r="K399" s="144" t="s">
        <v>195</v>
      </c>
      <c r="L399" s="149"/>
      <c r="M399" s="150"/>
      <c r="N399" s="151" t="s">
        <v>43</v>
      </c>
      <c r="Q399" s="125">
        <v>0.0128</v>
      </c>
      <c r="R399" s="125">
        <f>$Q$399*$H$399</f>
        <v>0.46083840000000004</v>
      </c>
      <c r="S399" s="125">
        <v>0</v>
      </c>
      <c r="T399" s="126">
        <f>$S$399*$H$399</f>
        <v>0</v>
      </c>
      <c r="AR399" s="75" t="s">
        <v>409</v>
      </c>
      <c r="AT399" s="75" t="s">
        <v>217</v>
      </c>
      <c r="AU399" s="75" t="s">
        <v>78</v>
      </c>
      <c r="AY399" s="6" t="s">
        <v>189</v>
      </c>
      <c r="BE399" s="127">
        <f>IF($N$399="základní",$J$399,0)</f>
        <v>0</v>
      </c>
      <c r="BF399" s="127">
        <f>IF($N$399="snížená",$J$399,0)</f>
        <v>0</v>
      </c>
      <c r="BG399" s="127">
        <f>IF($N$399="zákl. přenesená",$J$399,0)</f>
        <v>0</v>
      </c>
      <c r="BH399" s="127">
        <f>IF($N$399="sníž. přenesená",$J$399,0)</f>
        <v>0</v>
      </c>
      <c r="BI399" s="127">
        <f>IF($N$399="nulová",$J$399,0)</f>
        <v>0</v>
      </c>
      <c r="BJ399" s="75" t="s">
        <v>9</v>
      </c>
      <c r="BK399" s="127">
        <f>ROUND($I$399*$H$399,0)</f>
        <v>0</v>
      </c>
      <c r="BL399" s="75" t="s">
        <v>293</v>
      </c>
      <c r="BM399" s="75" t="s">
        <v>686</v>
      </c>
    </row>
    <row r="400" spans="2:51" s="6" customFormat="1" ht="15.75" customHeight="1">
      <c r="B400" s="128"/>
      <c r="D400" s="129" t="s">
        <v>198</v>
      </c>
      <c r="E400" s="130"/>
      <c r="F400" s="130" t="s">
        <v>687</v>
      </c>
      <c r="H400" s="131">
        <v>36.003</v>
      </c>
      <c r="L400" s="128"/>
      <c r="M400" s="132"/>
      <c r="T400" s="133"/>
      <c r="AT400" s="134" t="s">
        <v>198</v>
      </c>
      <c r="AU400" s="134" t="s">
        <v>78</v>
      </c>
      <c r="AV400" s="134" t="s">
        <v>78</v>
      </c>
      <c r="AW400" s="134" t="s">
        <v>150</v>
      </c>
      <c r="AX400" s="134" t="s">
        <v>9</v>
      </c>
      <c r="AY400" s="134" t="s">
        <v>189</v>
      </c>
    </row>
    <row r="401" spans="2:65" s="6" customFormat="1" ht="15.75" customHeight="1">
      <c r="B401" s="22"/>
      <c r="C401" s="142" t="s">
        <v>688</v>
      </c>
      <c r="D401" s="142" t="s">
        <v>217</v>
      </c>
      <c r="E401" s="143" t="s">
        <v>689</v>
      </c>
      <c r="F401" s="144" t="s">
        <v>690</v>
      </c>
      <c r="G401" s="145" t="s">
        <v>204</v>
      </c>
      <c r="H401" s="146">
        <v>0.233</v>
      </c>
      <c r="I401" s="147"/>
      <c r="J401" s="148">
        <f>ROUND($I$401*$H$401,0)</f>
        <v>0</v>
      </c>
      <c r="K401" s="144" t="s">
        <v>195</v>
      </c>
      <c r="L401" s="149"/>
      <c r="M401" s="150"/>
      <c r="N401" s="151" t="s">
        <v>43</v>
      </c>
      <c r="Q401" s="125">
        <v>0.55</v>
      </c>
      <c r="R401" s="125">
        <f>$Q$401*$H$401</f>
        <v>0.12815000000000001</v>
      </c>
      <c r="S401" s="125">
        <v>0</v>
      </c>
      <c r="T401" s="126">
        <f>$S$401*$H$401</f>
        <v>0</v>
      </c>
      <c r="AR401" s="75" t="s">
        <v>409</v>
      </c>
      <c r="AT401" s="75" t="s">
        <v>217</v>
      </c>
      <c r="AU401" s="75" t="s">
        <v>78</v>
      </c>
      <c r="AY401" s="6" t="s">
        <v>189</v>
      </c>
      <c r="BE401" s="127">
        <f>IF($N$401="základní",$J$401,0)</f>
        <v>0</v>
      </c>
      <c r="BF401" s="127">
        <f>IF($N$401="snížená",$J$401,0)</f>
        <v>0</v>
      </c>
      <c r="BG401" s="127">
        <f>IF($N$401="zákl. přenesená",$J$401,0)</f>
        <v>0</v>
      </c>
      <c r="BH401" s="127">
        <f>IF($N$401="sníž. přenesená",$J$401,0)</f>
        <v>0</v>
      </c>
      <c r="BI401" s="127">
        <f>IF($N$401="nulová",$J$401,0)</f>
        <v>0</v>
      </c>
      <c r="BJ401" s="75" t="s">
        <v>9</v>
      </c>
      <c r="BK401" s="127">
        <f>ROUND($I$401*$H$401,0)</f>
        <v>0</v>
      </c>
      <c r="BL401" s="75" t="s">
        <v>293</v>
      </c>
      <c r="BM401" s="75" t="s">
        <v>691</v>
      </c>
    </row>
    <row r="402" spans="2:51" s="6" customFormat="1" ht="15.75" customHeight="1">
      <c r="B402" s="128"/>
      <c r="D402" s="129" t="s">
        <v>198</v>
      </c>
      <c r="E402" s="130"/>
      <c r="F402" s="130" t="s">
        <v>692</v>
      </c>
      <c r="H402" s="131">
        <v>0.233</v>
      </c>
      <c r="L402" s="128"/>
      <c r="M402" s="132"/>
      <c r="T402" s="133"/>
      <c r="AT402" s="134" t="s">
        <v>198</v>
      </c>
      <c r="AU402" s="134" t="s">
        <v>78</v>
      </c>
      <c r="AV402" s="134" t="s">
        <v>78</v>
      </c>
      <c r="AW402" s="134" t="s">
        <v>150</v>
      </c>
      <c r="AX402" s="134" t="s">
        <v>72</v>
      </c>
      <c r="AY402" s="134" t="s">
        <v>189</v>
      </c>
    </row>
    <row r="403" spans="2:51" s="6" customFormat="1" ht="15.75" customHeight="1">
      <c r="B403" s="135"/>
      <c r="D403" s="136" t="s">
        <v>198</v>
      </c>
      <c r="E403" s="137"/>
      <c r="F403" s="138" t="s">
        <v>200</v>
      </c>
      <c r="H403" s="139">
        <v>0.233</v>
      </c>
      <c r="L403" s="135"/>
      <c r="M403" s="140"/>
      <c r="T403" s="141"/>
      <c r="AT403" s="137" t="s">
        <v>198</v>
      </c>
      <c r="AU403" s="137" t="s">
        <v>78</v>
      </c>
      <c r="AV403" s="137" t="s">
        <v>201</v>
      </c>
      <c r="AW403" s="137" t="s">
        <v>150</v>
      </c>
      <c r="AX403" s="137" t="s">
        <v>9</v>
      </c>
      <c r="AY403" s="137" t="s">
        <v>189</v>
      </c>
    </row>
    <row r="404" spans="2:65" s="6" customFormat="1" ht="15.75" customHeight="1">
      <c r="B404" s="22"/>
      <c r="C404" s="116" t="s">
        <v>693</v>
      </c>
      <c r="D404" s="116" t="s">
        <v>191</v>
      </c>
      <c r="E404" s="117" t="s">
        <v>694</v>
      </c>
      <c r="F404" s="118" t="s">
        <v>695</v>
      </c>
      <c r="G404" s="119" t="s">
        <v>213</v>
      </c>
      <c r="H404" s="120">
        <v>0.606</v>
      </c>
      <c r="I404" s="121"/>
      <c r="J404" s="122">
        <f>ROUND($I$404*$H$404,0)</f>
        <v>0</v>
      </c>
      <c r="K404" s="118" t="s">
        <v>195</v>
      </c>
      <c r="L404" s="22"/>
      <c r="M404" s="123"/>
      <c r="N404" s="124" t="s">
        <v>43</v>
      </c>
      <c r="Q404" s="125">
        <v>0</v>
      </c>
      <c r="R404" s="125">
        <f>$Q$404*$H$404</f>
        <v>0</v>
      </c>
      <c r="S404" s="125">
        <v>0</v>
      </c>
      <c r="T404" s="126">
        <f>$S$404*$H$404</f>
        <v>0</v>
      </c>
      <c r="AR404" s="75" t="s">
        <v>293</v>
      </c>
      <c r="AT404" s="75" t="s">
        <v>191</v>
      </c>
      <c r="AU404" s="75" t="s">
        <v>78</v>
      </c>
      <c r="AY404" s="6" t="s">
        <v>189</v>
      </c>
      <c r="BE404" s="127">
        <f>IF($N$404="základní",$J$404,0)</f>
        <v>0</v>
      </c>
      <c r="BF404" s="127">
        <f>IF($N$404="snížená",$J$404,0)</f>
        <v>0</v>
      </c>
      <c r="BG404" s="127">
        <f>IF($N$404="zákl. přenesená",$J$404,0)</f>
        <v>0</v>
      </c>
      <c r="BH404" s="127">
        <f>IF($N$404="sníž. přenesená",$J$404,0)</f>
        <v>0</v>
      </c>
      <c r="BI404" s="127">
        <f>IF($N$404="nulová",$J$404,0)</f>
        <v>0</v>
      </c>
      <c r="BJ404" s="75" t="s">
        <v>9</v>
      </c>
      <c r="BK404" s="127">
        <f>ROUND($I$404*$H$404,0)</f>
        <v>0</v>
      </c>
      <c r="BL404" s="75" t="s">
        <v>293</v>
      </c>
      <c r="BM404" s="75" t="s">
        <v>696</v>
      </c>
    </row>
    <row r="405" spans="2:63" s="105" customFormat="1" ht="30.75" customHeight="1">
      <c r="B405" s="106"/>
      <c r="D405" s="107" t="s">
        <v>71</v>
      </c>
      <c r="E405" s="114" t="s">
        <v>697</v>
      </c>
      <c r="F405" s="114" t="s">
        <v>698</v>
      </c>
      <c r="J405" s="115">
        <f>$BK$405</f>
        <v>0</v>
      </c>
      <c r="L405" s="106"/>
      <c r="M405" s="110"/>
      <c r="P405" s="111">
        <f>SUM($P$406:$P$423)</f>
        <v>0</v>
      </c>
      <c r="R405" s="111">
        <f>SUM($R$406:$R$423)</f>
        <v>0.1800126</v>
      </c>
      <c r="T405" s="112">
        <f>SUM($T$406:$T$423)</f>
        <v>0.4945998</v>
      </c>
      <c r="AR405" s="107" t="s">
        <v>78</v>
      </c>
      <c r="AT405" s="107" t="s">
        <v>71</v>
      </c>
      <c r="AU405" s="107" t="s">
        <v>9</v>
      </c>
      <c r="AY405" s="107" t="s">
        <v>189</v>
      </c>
      <c r="BK405" s="113">
        <f>SUM($BK$406:$BK$423)</f>
        <v>0</v>
      </c>
    </row>
    <row r="406" spans="2:65" s="6" customFormat="1" ht="15.75" customHeight="1">
      <c r="B406" s="22"/>
      <c r="C406" s="119" t="s">
        <v>699</v>
      </c>
      <c r="D406" s="119" t="s">
        <v>191</v>
      </c>
      <c r="E406" s="117" t="s">
        <v>700</v>
      </c>
      <c r="F406" s="118" t="s">
        <v>701</v>
      </c>
      <c r="G406" s="119" t="s">
        <v>233</v>
      </c>
      <c r="H406" s="120">
        <v>63.96</v>
      </c>
      <c r="I406" s="121"/>
      <c r="J406" s="122">
        <f>ROUND($I$406*$H$406,0)</f>
        <v>0</v>
      </c>
      <c r="K406" s="118" t="s">
        <v>195</v>
      </c>
      <c r="L406" s="22"/>
      <c r="M406" s="123"/>
      <c r="N406" s="124" t="s">
        <v>43</v>
      </c>
      <c r="Q406" s="125">
        <v>0</v>
      </c>
      <c r="R406" s="125">
        <f>$Q$406*$H$406</f>
        <v>0</v>
      </c>
      <c r="S406" s="125">
        <v>0.00298</v>
      </c>
      <c r="T406" s="126">
        <f>$S$406*$H$406</f>
        <v>0.19060080000000001</v>
      </c>
      <c r="AR406" s="75" t="s">
        <v>293</v>
      </c>
      <c r="AT406" s="75" t="s">
        <v>191</v>
      </c>
      <c r="AU406" s="75" t="s">
        <v>78</v>
      </c>
      <c r="AY406" s="75" t="s">
        <v>189</v>
      </c>
      <c r="BE406" s="127">
        <f>IF($N$406="základní",$J$406,0)</f>
        <v>0</v>
      </c>
      <c r="BF406" s="127">
        <f>IF($N$406="snížená",$J$406,0)</f>
        <v>0</v>
      </c>
      <c r="BG406" s="127">
        <f>IF($N$406="zákl. přenesená",$J$406,0)</f>
        <v>0</v>
      </c>
      <c r="BH406" s="127">
        <f>IF($N$406="sníž. přenesená",$J$406,0)</f>
        <v>0</v>
      </c>
      <c r="BI406" s="127">
        <f>IF($N$406="nulová",$J$406,0)</f>
        <v>0</v>
      </c>
      <c r="BJ406" s="75" t="s">
        <v>9</v>
      </c>
      <c r="BK406" s="127">
        <f>ROUND($I$406*$H$406,0)</f>
        <v>0</v>
      </c>
      <c r="BL406" s="75" t="s">
        <v>293</v>
      </c>
      <c r="BM406" s="75" t="s">
        <v>702</v>
      </c>
    </row>
    <row r="407" spans="2:51" s="6" customFormat="1" ht="15.75" customHeight="1">
      <c r="B407" s="128"/>
      <c r="D407" s="129" t="s">
        <v>198</v>
      </c>
      <c r="E407" s="130"/>
      <c r="F407" s="130" t="s">
        <v>625</v>
      </c>
      <c r="H407" s="131">
        <v>63.96</v>
      </c>
      <c r="L407" s="128"/>
      <c r="M407" s="132"/>
      <c r="T407" s="133"/>
      <c r="AT407" s="134" t="s">
        <v>198</v>
      </c>
      <c r="AU407" s="134" t="s">
        <v>78</v>
      </c>
      <c r="AV407" s="134" t="s">
        <v>78</v>
      </c>
      <c r="AW407" s="134" t="s">
        <v>150</v>
      </c>
      <c r="AX407" s="134" t="s">
        <v>72</v>
      </c>
      <c r="AY407" s="134" t="s">
        <v>189</v>
      </c>
    </row>
    <row r="408" spans="2:51" s="6" customFormat="1" ht="15.75" customHeight="1">
      <c r="B408" s="135"/>
      <c r="D408" s="136" t="s">
        <v>198</v>
      </c>
      <c r="E408" s="137"/>
      <c r="F408" s="138" t="s">
        <v>200</v>
      </c>
      <c r="H408" s="139">
        <v>63.96</v>
      </c>
      <c r="L408" s="135"/>
      <c r="M408" s="140"/>
      <c r="T408" s="141"/>
      <c r="AT408" s="137" t="s">
        <v>198</v>
      </c>
      <c r="AU408" s="137" t="s">
        <v>78</v>
      </c>
      <c r="AV408" s="137" t="s">
        <v>201</v>
      </c>
      <c r="AW408" s="137" t="s">
        <v>150</v>
      </c>
      <c r="AX408" s="137" t="s">
        <v>9</v>
      </c>
      <c r="AY408" s="137" t="s">
        <v>189</v>
      </c>
    </row>
    <row r="409" spans="2:65" s="6" customFormat="1" ht="15.75" customHeight="1">
      <c r="B409" s="22"/>
      <c r="C409" s="116" t="s">
        <v>703</v>
      </c>
      <c r="D409" s="116" t="s">
        <v>191</v>
      </c>
      <c r="E409" s="117" t="s">
        <v>704</v>
      </c>
      <c r="F409" s="118" t="s">
        <v>705</v>
      </c>
      <c r="G409" s="119" t="s">
        <v>233</v>
      </c>
      <c r="H409" s="120">
        <v>113.66</v>
      </c>
      <c r="I409" s="121"/>
      <c r="J409" s="122">
        <f>ROUND($I$409*$H$409,0)</f>
        <v>0</v>
      </c>
      <c r="K409" s="118" t="s">
        <v>195</v>
      </c>
      <c r="L409" s="22"/>
      <c r="M409" s="123"/>
      <c r="N409" s="124" t="s">
        <v>43</v>
      </c>
      <c r="Q409" s="125">
        <v>0</v>
      </c>
      <c r="R409" s="125">
        <f>$Q$409*$H$409</f>
        <v>0</v>
      </c>
      <c r="S409" s="125">
        <v>0.00135</v>
      </c>
      <c r="T409" s="126">
        <f>$S$409*$H$409</f>
        <v>0.153441</v>
      </c>
      <c r="AR409" s="75" t="s">
        <v>293</v>
      </c>
      <c r="AT409" s="75" t="s">
        <v>191</v>
      </c>
      <c r="AU409" s="75" t="s">
        <v>78</v>
      </c>
      <c r="AY409" s="6" t="s">
        <v>189</v>
      </c>
      <c r="BE409" s="127">
        <f>IF($N$409="základní",$J$409,0)</f>
        <v>0</v>
      </c>
      <c r="BF409" s="127">
        <f>IF($N$409="snížená",$J$409,0)</f>
        <v>0</v>
      </c>
      <c r="BG409" s="127">
        <f>IF($N$409="zákl. přenesená",$J$409,0)</f>
        <v>0</v>
      </c>
      <c r="BH409" s="127">
        <f>IF($N$409="sníž. přenesená",$J$409,0)</f>
        <v>0</v>
      </c>
      <c r="BI409" s="127">
        <f>IF($N$409="nulová",$J$409,0)</f>
        <v>0</v>
      </c>
      <c r="BJ409" s="75" t="s">
        <v>9</v>
      </c>
      <c r="BK409" s="127">
        <f>ROUND($I$409*$H$409,0)</f>
        <v>0</v>
      </c>
      <c r="BL409" s="75" t="s">
        <v>293</v>
      </c>
      <c r="BM409" s="75" t="s">
        <v>706</v>
      </c>
    </row>
    <row r="410" spans="2:51" s="6" customFormat="1" ht="15.75" customHeight="1">
      <c r="B410" s="128"/>
      <c r="D410" s="129" t="s">
        <v>198</v>
      </c>
      <c r="E410" s="130"/>
      <c r="F410" s="130" t="s">
        <v>707</v>
      </c>
      <c r="H410" s="131">
        <v>93.96</v>
      </c>
      <c r="L410" s="128"/>
      <c r="M410" s="132"/>
      <c r="T410" s="133"/>
      <c r="AT410" s="134" t="s">
        <v>198</v>
      </c>
      <c r="AU410" s="134" t="s">
        <v>78</v>
      </c>
      <c r="AV410" s="134" t="s">
        <v>78</v>
      </c>
      <c r="AW410" s="134" t="s">
        <v>150</v>
      </c>
      <c r="AX410" s="134" t="s">
        <v>72</v>
      </c>
      <c r="AY410" s="134" t="s">
        <v>189</v>
      </c>
    </row>
    <row r="411" spans="2:51" s="6" customFormat="1" ht="15.75" customHeight="1">
      <c r="B411" s="128"/>
      <c r="D411" s="136" t="s">
        <v>198</v>
      </c>
      <c r="E411" s="134"/>
      <c r="F411" s="130" t="s">
        <v>708</v>
      </c>
      <c r="H411" s="131">
        <v>19.7</v>
      </c>
      <c r="L411" s="128"/>
      <c r="M411" s="132"/>
      <c r="T411" s="133"/>
      <c r="AT411" s="134" t="s">
        <v>198</v>
      </c>
      <c r="AU411" s="134" t="s">
        <v>78</v>
      </c>
      <c r="AV411" s="134" t="s">
        <v>78</v>
      </c>
      <c r="AW411" s="134" t="s">
        <v>150</v>
      </c>
      <c r="AX411" s="134" t="s">
        <v>72</v>
      </c>
      <c r="AY411" s="134" t="s">
        <v>189</v>
      </c>
    </row>
    <row r="412" spans="2:51" s="6" customFormat="1" ht="15.75" customHeight="1">
      <c r="B412" s="135"/>
      <c r="D412" s="136" t="s">
        <v>198</v>
      </c>
      <c r="E412" s="137"/>
      <c r="F412" s="138" t="s">
        <v>200</v>
      </c>
      <c r="H412" s="139">
        <v>113.66</v>
      </c>
      <c r="L412" s="135"/>
      <c r="M412" s="140"/>
      <c r="T412" s="141"/>
      <c r="AT412" s="137" t="s">
        <v>198</v>
      </c>
      <c r="AU412" s="137" t="s">
        <v>78</v>
      </c>
      <c r="AV412" s="137" t="s">
        <v>201</v>
      </c>
      <c r="AW412" s="137" t="s">
        <v>150</v>
      </c>
      <c r="AX412" s="137" t="s">
        <v>9</v>
      </c>
      <c r="AY412" s="137" t="s">
        <v>189</v>
      </c>
    </row>
    <row r="413" spans="2:65" s="6" customFormat="1" ht="15.75" customHeight="1">
      <c r="B413" s="22"/>
      <c r="C413" s="116" t="s">
        <v>709</v>
      </c>
      <c r="D413" s="116" t="s">
        <v>191</v>
      </c>
      <c r="E413" s="117" t="s">
        <v>710</v>
      </c>
      <c r="F413" s="118" t="s">
        <v>711</v>
      </c>
      <c r="G413" s="119" t="s">
        <v>233</v>
      </c>
      <c r="H413" s="120">
        <v>65.46</v>
      </c>
      <c r="I413" s="121"/>
      <c r="J413" s="122">
        <f>ROUND($I$413*$H$413,0)</f>
        <v>0</v>
      </c>
      <c r="K413" s="118" t="s">
        <v>195</v>
      </c>
      <c r="L413" s="22"/>
      <c r="M413" s="123"/>
      <c r="N413" s="124" t="s">
        <v>43</v>
      </c>
      <c r="Q413" s="125">
        <v>0</v>
      </c>
      <c r="R413" s="125">
        <f>$Q$413*$H$413</f>
        <v>0</v>
      </c>
      <c r="S413" s="125">
        <v>0.0023</v>
      </c>
      <c r="T413" s="126">
        <f>$S$413*$H$413</f>
        <v>0.15055799999999997</v>
      </c>
      <c r="AR413" s="75" t="s">
        <v>293</v>
      </c>
      <c r="AT413" s="75" t="s">
        <v>191</v>
      </c>
      <c r="AU413" s="75" t="s">
        <v>78</v>
      </c>
      <c r="AY413" s="6" t="s">
        <v>189</v>
      </c>
      <c r="BE413" s="127">
        <f>IF($N$413="základní",$J$413,0)</f>
        <v>0</v>
      </c>
      <c r="BF413" s="127">
        <f>IF($N$413="snížená",$J$413,0)</f>
        <v>0</v>
      </c>
      <c r="BG413" s="127">
        <f>IF($N$413="zákl. přenesená",$J$413,0)</f>
        <v>0</v>
      </c>
      <c r="BH413" s="127">
        <f>IF($N$413="sníž. přenesená",$J$413,0)</f>
        <v>0</v>
      </c>
      <c r="BI413" s="127">
        <f>IF($N$413="nulová",$J$413,0)</f>
        <v>0</v>
      </c>
      <c r="BJ413" s="75" t="s">
        <v>9</v>
      </c>
      <c r="BK413" s="127">
        <f>ROUND($I$413*$H$413,0)</f>
        <v>0</v>
      </c>
      <c r="BL413" s="75" t="s">
        <v>293</v>
      </c>
      <c r="BM413" s="75" t="s">
        <v>712</v>
      </c>
    </row>
    <row r="414" spans="2:51" s="6" customFormat="1" ht="15.75" customHeight="1">
      <c r="B414" s="128"/>
      <c r="D414" s="129" t="s">
        <v>198</v>
      </c>
      <c r="E414" s="130"/>
      <c r="F414" s="130" t="s">
        <v>713</v>
      </c>
      <c r="H414" s="131">
        <v>65.46</v>
      </c>
      <c r="L414" s="128"/>
      <c r="M414" s="132"/>
      <c r="T414" s="133"/>
      <c r="AT414" s="134" t="s">
        <v>198</v>
      </c>
      <c r="AU414" s="134" t="s">
        <v>78</v>
      </c>
      <c r="AV414" s="134" t="s">
        <v>78</v>
      </c>
      <c r="AW414" s="134" t="s">
        <v>150</v>
      </c>
      <c r="AX414" s="134" t="s">
        <v>72</v>
      </c>
      <c r="AY414" s="134" t="s">
        <v>189</v>
      </c>
    </row>
    <row r="415" spans="2:51" s="6" customFormat="1" ht="15.75" customHeight="1">
      <c r="B415" s="135"/>
      <c r="D415" s="136" t="s">
        <v>198</v>
      </c>
      <c r="E415" s="137"/>
      <c r="F415" s="138" t="s">
        <v>200</v>
      </c>
      <c r="H415" s="139">
        <v>65.46</v>
      </c>
      <c r="L415" s="135"/>
      <c r="M415" s="140"/>
      <c r="T415" s="141"/>
      <c r="AT415" s="137" t="s">
        <v>198</v>
      </c>
      <c r="AU415" s="137" t="s">
        <v>78</v>
      </c>
      <c r="AV415" s="137" t="s">
        <v>201</v>
      </c>
      <c r="AW415" s="137" t="s">
        <v>150</v>
      </c>
      <c r="AX415" s="137" t="s">
        <v>9</v>
      </c>
      <c r="AY415" s="137" t="s">
        <v>189</v>
      </c>
    </row>
    <row r="416" spans="2:65" s="6" customFormat="1" ht="15.75" customHeight="1">
      <c r="B416" s="22"/>
      <c r="C416" s="116" t="s">
        <v>714</v>
      </c>
      <c r="D416" s="116" t="s">
        <v>191</v>
      </c>
      <c r="E416" s="117" t="s">
        <v>715</v>
      </c>
      <c r="F416" s="118" t="s">
        <v>716</v>
      </c>
      <c r="G416" s="119" t="s">
        <v>233</v>
      </c>
      <c r="H416" s="120">
        <v>87.3</v>
      </c>
      <c r="I416" s="121"/>
      <c r="J416" s="122">
        <f>ROUND($I$416*$H$416,0)</f>
        <v>0</v>
      </c>
      <c r="K416" s="118" t="s">
        <v>195</v>
      </c>
      <c r="L416" s="22"/>
      <c r="M416" s="123"/>
      <c r="N416" s="124" t="s">
        <v>43</v>
      </c>
      <c r="Q416" s="125">
        <v>0.002062</v>
      </c>
      <c r="R416" s="125">
        <f>$Q$416*$H$416</f>
        <v>0.1800126</v>
      </c>
      <c r="S416" s="125">
        <v>0</v>
      </c>
      <c r="T416" s="126">
        <f>$S$416*$H$416</f>
        <v>0</v>
      </c>
      <c r="AR416" s="75" t="s">
        <v>293</v>
      </c>
      <c r="AT416" s="75" t="s">
        <v>191</v>
      </c>
      <c r="AU416" s="75" t="s">
        <v>78</v>
      </c>
      <c r="AY416" s="6" t="s">
        <v>189</v>
      </c>
      <c r="BE416" s="127">
        <f>IF($N$416="základní",$J$416,0)</f>
        <v>0</v>
      </c>
      <c r="BF416" s="127">
        <f>IF($N$416="snížená",$J$416,0)</f>
        <v>0</v>
      </c>
      <c r="BG416" s="127">
        <f>IF($N$416="zákl. přenesená",$J$416,0)</f>
        <v>0</v>
      </c>
      <c r="BH416" s="127">
        <f>IF($N$416="sníž. přenesená",$J$416,0)</f>
        <v>0</v>
      </c>
      <c r="BI416" s="127">
        <f>IF($N$416="nulová",$J$416,0)</f>
        <v>0</v>
      </c>
      <c r="BJ416" s="75" t="s">
        <v>9</v>
      </c>
      <c r="BK416" s="127">
        <f>ROUND($I$416*$H$416,0)</f>
        <v>0</v>
      </c>
      <c r="BL416" s="75" t="s">
        <v>293</v>
      </c>
      <c r="BM416" s="75" t="s">
        <v>717</v>
      </c>
    </row>
    <row r="417" spans="2:51" s="6" customFormat="1" ht="15.75" customHeight="1">
      <c r="B417" s="128"/>
      <c r="D417" s="129" t="s">
        <v>198</v>
      </c>
      <c r="E417" s="130"/>
      <c r="F417" s="130" t="s">
        <v>718</v>
      </c>
      <c r="H417" s="131">
        <v>14.7</v>
      </c>
      <c r="L417" s="128"/>
      <c r="M417" s="132"/>
      <c r="T417" s="133"/>
      <c r="AT417" s="134" t="s">
        <v>198</v>
      </c>
      <c r="AU417" s="134" t="s">
        <v>78</v>
      </c>
      <c r="AV417" s="134" t="s">
        <v>78</v>
      </c>
      <c r="AW417" s="134" t="s">
        <v>150</v>
      </c>
      <c r="AX417" s="134" t="s">
        <v>72</v>
      </c>
      <c r="AY417" s="134" t="s">
        <v>189</v>
      </c>
    </row>
    <row r="418" spans="2:51" s="6" customFormat="1" ht="15.75" customHeight="1">
      <c r="B418" s="128"/>
      <c r="D418" s="136" t="s">
        <v>198</v>
      </c>
      <c r="E418" s="134"/>
      <c r="F418" s="130" t="s">
        <v>719</v>
      </c>
      <c r="H418" s="131">
        <v>5</v>
      </c>
      <c r="L418" s="128"/>
      <c r="M418" s="132"/>
      <c r="T418" s="133"/>
      <c r="AT418" s="134" t="s">
        <v>198</v>
      </c>
      <c r="AU418" s="134" t="s">
        <v>78</v>
      </c>
      <c r="AV418" s="134" t="s">
        <v>78</v>
      </c>
      <c r="AW418" s="134" t="s">
        <v>150</v>
      </c>
      <c r="AX418" s="134" t="s">
        <v>72</v>
      </c>
      <c r="AY418" s="134" t="s">
        <v>189</v>
      </c>
    </row>
    <row r="419" spans="2:51" s="6" customFormat="1" ht="15.75" customHeight="1">
      <c r="B419" s="128"/>
      <c r="D419" s="136" t="s">
        <v>198</v>
      </c>
      <c r="E419" s="134"/>
      <c r="F419" s="130" t="s">
        <v>720</v>
      </c>
      <c r="H419" s="131">
        <v>44.1</v>
      </c>
      <c r="L419" s="128"/>
      <c r="M419" s="132"/>
      <c r="T419" s="133"/>
      <c r="AT419" s="134" t="s">
        <v>198</v>
      </c>
      <c r="AU419" s="134" t="s">
        <v>78</v>
      </c>
      <c r="AV419" s="134" t="s">
        <v>78</v>
      </c>
      <c r="AW419" s="134" t="s">
        <v>150</v>
      </c>
      <c r="AX419" s="134" t="s">
        <v>72</v>
      </c>
      <c r="AY419" s="134" t="s">
        <v>189</v>
      </c>
    </row>
    <row r="420" spans="2:51" s="6" customFormat="1" ht="15.75" customHeight="1">
      <c r="B420" s="128"/>
      <c r="D420" s="136" t="s">
        <v>198</v>
      </c>
      <c r="E420" s="134"/>
      <c r="F420" s="130" t="s">
        <v>721</v>
      </c>
      <c r="H420" s="131">
        <v>18.6</v>
      </c>
      <c r="L420" s="128"/>
      <c r="M420" s="132"/>
      <c r="T420" s="133"/>
      <c r="AT420" s="134" t="s">
        <v>198</v>
      </c>
      <c r="AU420" s="134" t="s">
        <v>78</v>
      </c>
      <c r="AV420" s="134" t="s">
        <v>78</v>
      </c>
      <c r="AW420" s="134" t="s">
        <v>150</v>
      </c>
      <c r="AX420" s="134" t="s">
        <v>72</v>
      </c>
      <c r="AY420" s="134" t="s">
        <v>189</v>
      </c>
    </row>
    <row r="421" spans="2:51" s="6" customFormat="1" ht="15.75" customHeight="1">
      <c r="B421" s="128"/>
      <c r="D421" s="136" t="s">
        <v>198</v>
      </c>
      <c r="E421" s="134"/>
      <c r="F421" s="130" t="s">
        <v>722</v>
      </c>
      <c r="H421" s="131">
        <v>4.9</v>
      </c>
      <c r="L421" s="128"/>
      <c r="M421" s="132"/>
      <c r="T421" s="133"/>
      <c r="AT421" s="134" t="s">
        <v>198</v>
      </c>
      <c r="AU421" s="134" t="s">
        <v>78</v>
      </c>
      <c r="AV421" s="134" t="s">
        <v>78</v>
      </c>
      <c r="AW421" s="134" t="s">
        <v>150</v>
      </c>
      <c r="AX421" s="134" t="s">
        <v>72</v>
      </c>
      <c r="AY421" s="134" t="s">
        <v>189</v>
      </c>
    </row>
    <row r="422" spans="2:51" s="6" customFormat="1" ht="15.75" customHeight="1">
      <c r="B422" s="135"/>
      <c r="D422" s="136" t="s">
        <v>198</v>
      </c>
      <c r="E422" s="137"/>
      <c r="F422" s="138" t="s">
        <v>200</v>
      </c>
      <c r="H422" s="139">
        <v>87.3</v>
      </c>
      <c r="L422" s="135"/>
      <c r="M422" s="140"/>
      <c r="T422" s="141"/>
      <c r="AT422" s="137" t="s">
        <v>198</v>
      </c>
      <c r="AU422" s="137" t="s">
        <v>78</v>
      </c>
      <c r="AV422" s="137" t="s">
        <v>201</v>
      </c>
      <c r="AW422" s="137" t="s">
        <v>150</v>
      </c>
      <c r="AX422" s="137" t="s">
        <v>9</v>
      </c>
      <c r="AY422" s="137" t="s">
        <v>189</v>
      </c>
    </row>
    <row r="423" spans="2:65" s="6" customFormat="1" ht="15.75" customHeight="1">
      <c r="B423" s="22"/>
      <c r="C423" s="116" t="s">
        <v>436</v>
      </c>
      <c r="D423" s="116" t="s">
        <v>191</v>
      </c>
      <c r="E423" s="117" t="s">
        <v>723</v>
      </c>
      <c r="F423" s="118" t="s">
        <v>724</v>
      </c>
      <c r="G423" s="119" t="s">
        <v>213</v>
      </c>
      <c r="H423" s="120">
        <v>0.18</v>
      </c>
      <c r="I423" s="121"/>
      <c r="J423" s="122">
        <f>ROUND($I$423*$H$423,0)</f>
        <v>0</v>
      </c>
      <c r="K423" s="118" t="s">
        <v>195</v>
      </c>
      <c r="L423" s="22"/>
      <c r="M423" s="123"/>
      <c r="N423" s="124" t="s">
        <v>43</v>
      </c>
      <c r="Q423" s="125">
        <v>0</v>
      </c>
      <c r="R423" s="125">
        <f>$Q$423*$H$423</f>
        <v>0</v>
      </c>
      <c r="S423" s="125">
        <v>0</v>
      </c>
      <c r="T423" s="126">
        <f>$S$423*$H$423</f>
        <v>0</v>
      </c>
      <c r="AR423" s="75" t="s">
        <v>293</v>
      </c>
      <c r="AT423" s="75" t="s">
        <v>191</v>
      </c>
      <c r="AU423" s="75" t="s">
        <v>78</v>
      </c>
      <c r="AY423" s="6" t="s">
        <v>189</v>
      </c>
      <c r="BE423" s="127">
        <f>IF($N$423="základní",$J$423,0)</f>
        <v>0</v>
      </c>
      <c r="BF423" s="127">
        <f>IF($N$423="snížená",$J$423,0)</f>
        <v>0</v>
      </c>
      <c r="BG423" s="127">
        <f>IF($N$423="zákl. přenesená",$J$423,0)</f>
        <v>0</v>
      </c>
      <c r="BH423" s="127">
        <f>IF($N$423="sníž. přenesená",$J$423,0)</f>
        <v>0</v>
      </c>
      <c r="BI423" s="127">
        <f>IF($N$423="nulová",$J$423,0)</f>
        <v>0</v>
      </c>
      <c r="BJ423" s="75" t="s">
        <v>9</v>
      </c>
      <c r="BK423" s="127">
        <f>ROUND($I$423*$H$423,0)</f>
        <v>0</v>
      </c>
      <c r="BL423" s="75" t="s">
        <v>293</v>
      </c>
      <c r="BM423" s="75" t="s">
        <v>725</v>
      </c>
    </row>
    <row r="424" spans="2:63" s="105" customFormat="1" ht="30.75" customHeight="1">
      <c r="B424" s="106"/>
      <c r="D424" s="107" t="s">
        <v>71</v>
      </c>
      <c r="E424" s="114" t="s">
        <v>726</v>
      </c>
      <c r="F424" s="114" t="s">
        <v>727</v>
      </c>
      <c r="J424" s="115">
        <f>$BK$424</f>
        <v>0</v>
      </c>
      <c r="L424" s="106"/>
      <c r="M424" s="110"/>
      <c r="P424" s="111">
        <f>SUM($P$425:$P$468)</f>
        <v>0</v>
      </c>
      <c r="R424" s="111">
        <f>SUM($R$425:$R$468)</f>
        <v>4.117327711128</v>
      </c>
      <c r="T424" s="112">
        <f>SUM($T$425:$T$468)</f>
        <v>0</v>
      </c>
      <c r="AR424" s="107" t="s">
        <v>78</v>
      </c>
      <c r="AT424" s="107" t="s">
        <v>71</v>
      </c>
      <c r="AU424" s="107" t="s">
        <v>9</v>
      </c>
      <c r="AY424" s="107" t="s">
        <v>189</v>
      </c>
      <c r="BK424" s="113">
        <f>SUM($BK$425:$BK$468)</f>
        <v>0</v>
      </c>
    </row>
    <row r="425" spans="2:65" s="6" customFormat="1" ht="15.75" customHeight="1">
      <c r="B425" s="22"/>
      <c r="C425" s="119" t="s">
        <v>728</v>
      </c>
      <c r="D425" s="119" t="s">
        <v>191</v>
      </c>
      <c r="E425" s="117" t="s">
        <v>729</v>
      </c>
      <c r="F425" s="118" t="s">
        <v>730</v>
      </c>
      <c r="G425" s="119" t="s">
        <v>194</v>
      </c>
      <c r="H425" s="120">
        <v>24</v>
      </c>
      <c r="I425" s="121"/>
      <c r="J425" s="122">
        <f>ROUND($I$425*$H$425,0)</f>
        <v>0</v>
      </c>
      <c r="K425" s="118" t="s">
        <v>195</v>
      </c>
      <c r="L425" s="22"/>
      <c r="M425" s="123"/>
      <c r="N425" s="124" t="s">
        <v>43</v>
      </c>
      <c r="Q425" s="125">
        <v>0.0002542463</v>
      </c>
      <c r="R425" s="125">
        <f>$Q$425*$H$425</f>
        <v>0.006101911200000001</v>
      </c>
      <c r="S425" s="125">
        <v>0</v>
      </c>
      <c r="T425" s="126">
        <f>$S$425*$H$425</f>
        <v>0</v>
      </c>
      <c r="AR425" s="75" t="s">
        <v>293</v>
      </c>
      <c r="AT425" s="75" t="s">
        <v>191</v>
      </c>
      <c r="AU425" s="75" t="s">
        <v>78</v>
      </c>
      <c r="AY425" s="75" t="s">
        <v>189</v>
      </c>
      <c r="BE425" s="127">
        <f>IF($N$425="základní",$J$425,0)</f>
        <v>0</v>
      </c>
      <c r="BF425" s="127">
        <f>IF($N$425="snížená",$J$425,0)</f>
        <v>0</v>
      </c>
      <c r="BG425" s="127">
        <f>IF($N$425="zákl. přenesená",$J$425,0)</f>
        <v>0</v>
      </c>
      <c r="BH425" s="127">
        <f>IF($N$425="sníž. přenesená",$J$425,0)</f>
        <v>0</v>
      </c>
      <c r="BI425" s="127">
        <f>IF($N$425="nulová",$J$425,0)</f>
        <v>0</v>
      </c>
      <c r="BJ425" s="75" t="s">
        <v>9</v>
      </c>
      <c r="BK425" s="127">
        <f>ROUND($I$425*$H$425,0)</f>
        <v>0</v>
      </c>
      <c r="BL425" s="75" t="s">
        <v>293</v>
      </c>
      <c r="BM425" s="75" t="s">
        <v>731</v>
      </c>
    </row>
    <row r="426" spans="2:51" s="6" customFormat="1" ht="15.75" customHeight="1">
      <c r="B426" s="128"/>
      <c r="D426" s="129" t="s">
        <v>198</v>
      </c>
      <c r="E426" s="130"/>
      <c r="F426" s="130" t="s">
        <v>377</v>
      </c>
      <c r="H426" s="131">
        <v>18</v>
      </c>
      <c r="L426" s="128"/>
      <c r="M426" s="132"/>
      <c r="T426" s="133"/>
      <c r="AT426" s="134" t="s">
        <v>198</v>
      </c>
      <c r="AU426" s="134" t="s">
        <v>78</v>
      </c>
      <c r="AV426" s="134" t="s">
        <v>78</v>
      </c>
      <c r="AW426" s="134" t="s">
        <v>150</v>
      </c>
      <c r="AX426" s="134" t="s">
        <v>72</v>
      </c>
      <c r="AY426" s="134" t="s">
        <v>189</v>
      </c>
    </row>
    <row r="427" spans="2:51" s="6" customFormat="1" ht="15.75" customHeight="1">
      <c r="B427" s="128"/>
      <c r="D427" s="136" t="s">
        <v>198</v>
      </c>
      <c r="E427" s="134"/>
      <c r="F427" s="130" t="s">
        <v>378</v>
      </c>
      <c r="H427" s="131">
        <v>6</v>
      </c>
      <c r="L427" s="128"/>
      <c r="M427" s="132"/>
      <c r="T427" s="133"/>
      <c r="AT427" s="134" t="s">
        <v>198</v>
      </c>
      <c r="AU427" s="134" t="s">
        <v>78</v>
      </c>
      <c r="AV427" s="134" t="s">
        <v>78</v>
      </c>
      <c r="AW427" s="134" t="s">
        <v>150</v>
      </c>
      <c r="AX427" s="134" t="s">
        <v>72</v>
      </c>
      <c r="AY427" s="134" t="s">
        <v>189</v>
      </c>
    </row>
    <row r="428" spans="2:51" s="6" customFormat="1" ht="15.75" customHeight="1">
      <c r="B428" s="135"/>
      <c r="D428" s="136" t="s">
        <v>198</v>
      </c>
      <c r="E428" s="137"/>
      <c r="F428" s="138" t="s">
        <v>200</v>
      </c>
      <c r="H428" s="139">
        <v>24</v>
      </c>
      <c r="L428" s="135"/>
      <c r="M428" s="140"/>
      <c r="T428" s="141"/>
      <c r="AT428" s="137" t="s">
        <v>198</v>
      </c>
      <c r="AU428" s="137" t="s">
        <v>78</v>
      </c>
      <c r="AV428" s="137" t="s">
        <v>201</v>
      </c>
      <c r="AW428" s="137" t="s">
        <v>150</v>
      </c>
      <c r="AX428" s="137" t="s">
        <v>9</v>
      </c>
      <c r="AY428" s="137" t="s">
        <v>189</v>
      </c>
    </row>
    <row r="429" spans="2:65" s="6" customFormat="1" ht="15.75" customHeight="1">
      <c r="B429" s="22"/>
      <c r="C429" s="116" t="s">
        <v>732</v>
      </c>
      <c r="D429" s="116" t="s">
        <v>191</v>
      </c>
      <c r="E429" s="117" t="s">
        <v>733</v>
      </c>
      <c r="F429" s="118" t="s">
        <v>734</v>
      </c>
      <c r="G429" s="119" t="s">
        <v>194</v>
      </c>
      <c r="H429" s="120">
        <v>161.28</v>
      </c>
      <c r="I429" s="121"/>
      <c r="J429" s="122">
        <f>ROUND($I$429*$H$429,0)</f>
        <v>0</v>
      </c>
      <c r="K429" s="118" t="s">
        <v>195</v>
      </c>
      <c r="L429" s="22"/>
      <c r="M429" s="123"/>
      <c r="N429" s="124" t="s">
        <v>43</v>
      </c>
      <c r="Q429" s="125">
        <v>0.0002466101</v>
      </c>
      <c r="R429" s="125">
        <f>$Q$429*$H$429</f>
        <v>0.039773276928</v>
      </c>
      <c r="S429" s="125">
        <v>0</v>
      </c>
      <c r="T429" s="126">
        <f>$S$429*$H$429</f>
        <v>0</v>
      </c>
      <c r="AR429" s="75" t="s">
        <v>293</v>
      </c>
      <c r="AT429" s="75" t="s">
        <v>191</v>
      </c>
      <c r="AU429" s="75" t="s">
        <v>78</v>
      </c>
      <c r="AY429" s="6" t="s">
        <v>189</v>
      </c>
      <c r="BE429" s="127">
        <f>IF($N$429="základní",$J$429,0)</f>
        <v>0</v>
      </c>
      <c r="BF429" s="127">
        <f>IF($N$429="snížená",$J$429,0)</f>
        <v>0</v>
      </c>
      <c r="BG429" s="127">
        <f>IF($N$429="zákl. přenesená",$J$429,0)</f>
        <v>0</v>
      </c>
      <c r="BH429" s="127">
        <f>IF($N$429="sníž. přenesená",$J$429,0)</f>
        <v>0</v>
      </c>
      <c r="BI429" s="127">
        <f>IF($N$429="nulová",$J$429,0)</f>
        <v>0</v>
      </c>
      <c r="BJ429" s="75" t="s">
        <v>9</v>
      </c>
      <c r="BK429" s="127">
        <f>ROUND($I$429*$H$429,0)</f>
        <v>0</v>
      </c>
      <c r="BL429" s="75" t="s">
        <v>293</v>
      </c>
      <c r="BM429" s="75" t="s">
        <v>735</v>
      </c>
    </row>
    <row r="430" spans="2:51" s="6" customFormat="1" ht="15.75" customHeight="1">
      <c r="B430" s="128"/>
      <c r="D430" s="129" t="s">
        <v>198</v>
      </c>
      <c r="E430" s="130"/>
      <c r="F430" s="130" t="s">
        <v>379</v>
      </c>
      <c r="H430" s="131">
        <v>103.68</v>
      </c>
      <c r="L430" s="128"/>
      <c r="M430" s="132"/>
      <c r="T430" s="133"/>
      <c r="AT430" s="134" t="s">
        <v>198</v>
      </c>
      <c r="AU430" s="134" t="s">
        <v>78</v>
      </c>
      <c r="AV430" s="134" t="s">
        <v>78</v>
      </c>
      <c r="AW430" s="134" t="s">
        <v>150</v>
      </c>
      <c r="AX430" s="134" t="s">
        <v>72</v>
      </c>
      <c r="AY430" s="134" t="s">
        <v>189</v>
      </c>
    </row>
    <row r="431" spans="2:51" s="6" customFormat="1" ht="15.75" customHeight="1">
      <c r="B431" s="128"/>
      <c r="D431" s="136" t="s">
        <v>198</v>
      </c>
      <c r="E431" s="134"/>
      <c r="F431" s="130" t="s">
        <v>736</v>
      </c>
      <c r="H431" s="131">
        <v>46.8</v>
      </c>
      <c r="L431" s="128"/>
      <c r="M431" s="132"/>
      <c r="T431" s="133"/>
      <c r="AT431" s="134" t="s">
        <v>198</v>
      </c>
      <c r="AU431" s="134" t="s">
        <v>78</v>
      </c>
      <c r="AV431" s="134" t="s">
        <v>78</v>
      </c>
      <c r="AW431" s="134" t="s">
        <v>150</v>
      </c>
      <c r="AX431" s="134" t="s">
        <v>72</v>
      </c>
      <c r="AY431" s="134" t="s">
        <v>189</v>
      </c>
    </row>
    <row r="432" spans="2:51" s="6" customFormat="1" ht="15.75" customHeight="1">
      <c r="B432" s="128"/>
      <c r="D432" s="136" t="s">
        <v>198</v>
      </c>
      <c r="E432" s="134"/>
      <c r="F432" s="130" t="s">
        <v>381</v>
      </c>
      <c r="H432" s="131">
        <v>10.8</v>
      </c>
      <c r="L432" s="128"/>
      <c r="M432" s="132"/>
      <c r="T432" s="133"/>
      <c r="AT432" s="134" t="s">
        <v>198</v>
      </c>
      <c r="AU432" s="134" t="s">
        <v>78</v>
      </c>
      <c r="AV432" s="134" t="s">
        <v>78</v>
      </c>
      <c r="AW432" s="134" t="s">
        <v>150</v>
      </c>
      <c r="AX432" s="134" t="s">
        <v>72</v>
      </c>
      <c r="AY432" s="134" t="s">
        <v>189</v>
      </c>
    </row>
    <row r="433" spans="2:51" s="6" customFormat="1" ht="15.75" customHeight="1">
      <c r="B433" s="135"/>
      <c r="D433" s="136" t="s">
        <v>198</v>
      </c>
      <c r="E433" s="137"/>
      <c r="F433" s="138" t="s">
        <v>200</v>
      </c>
      <c r="H433" s="139">
        <v>161.28</v>
      </c>
      <c r="L433" s="135"/>
      <c r="M433" s="140"/>
      <c r="T433" s="141"/>
      <c r="AT433" s="137" t="s">
        <v>198</v>
      </c>
      <c r="AU433" s="137" t="s">
        <v>78</v>
      </c>
      <c r="AV433" s="137" t="s">
        <v>201</v>
      </c>
      <c r="AW433" s="137" t="s">
        <v>150</v>
      </c>
      <c r="AX433" s="137" t="s">
        <v>9</v>
      </c>
      <c r="AY433" s="137" t="s">
        <v>189</v>
      </c>
    </row>
    <row r="434" spans="2:65" s="6" customFormat="1" ht="15.75" customHeight="1">
      <c r="B434" s="22"/>
      <c r="C434" s="142" t="s">
        <v>737</v>
      </c>
      <c r="D434" s="142" t="s">
        <v>217</v>
      </c>
      <c r="E434" s="143" t="s">
        <v>738</v>
      </c>
      <c r="F434" s="144" t="s">
        <v>739</v>
      </c>
      <c r="G434" s="145" t="s">
        <v>194</v>
      </c>
      <c r="H434" s="146">
        <v>185.28</v>
      </c>
      <c r="I434" s="147"/>
      <c r="J434" s="148">
        <f>ROUND($I$434*$H$434,0)</f>
        <v>0</v>
      </c>
      <c r="K434" s="144"/>
      <c r="L434" s="149"/>
      <c r="M434" s="150"/>
      <c r="N434" s="151" t="s">
        <v>43</v>
      </c>
      <c r="Q434" s="125">
        <v>0.02</v>
      </c>
      <c r="R434" s="125">
        <f>$Q$434*$H$434</f>
        <v>3.7056</v>
      </c>
      <c r="S434" s="125">
        <v>0</v>
      </c>
      <c r="T434" s="126">
        <f>$S$434*$H$434</f>
        <v>0</v>
      </c>
      <c r="AR434" s="75" t="s">
        <v>409</v>
      </c>
      <c r="AT434" s="75" t="s">
        <v>217</v>
      </c>
      <c r="AU434" s="75" t="s">
        <v>78</v>
      </c>
      <c r="AY434" s="6" t="s">
        <v>189</v>
      </c>
      <c r="BE434" s="127">
        <f>IF($N$434="základní",$J$434,0)</f>
        <v>0</v>
      </c>
      <c r="BF434" s="127">
        <f>IF($N$434="snížená",$J$434,0)</f>
        <v>0</v>
      </c>
      <c r="BG434" s="127">
        <f>IF($N$434="zákl. přenesená",$J$434,0)</f>
        <v>0</v>
      </c>
      <c r="BH434" s="127">
        <f>IF($N$434="sníž. přenesená",$J$434,0)</f>
        <v>0</v>
      </c>
      <c r="BI434" s="127">
        <f>IF($N$434="nulová",$J$434,0)</f>
        <v>0</v>
      </c>
      <c r="BJ434" s="75" t="s">
        <v>9</v>
      </c>
      <c r="BK434" s="127">
        <f>ROUND($I$434*$H$434,0)</f>
        <v>0</v>
      </c>
      <c r="BL434" s="75" t="s">
        <v>293</v>
      </c>
      <c r="BM434" s="75" t="s">
        <v>740</v>
      </c>
    </row>
    <row r="435" spans="2:51" s="6" customFormat="1" ht="15.75" customHeight="1">
      <c r="B435" s="128"/>
      <c r="D435" s="129" t="s">
        <v>198</v>
      </c>
      <c r="E435" s="130"/>
      <c r="F435" s="130" t="s">
        <v>377</v>
      </c>
      <c r="H435" s="131">
        <v>18</v>
      </c>
      <c r="L435" s="128"/>
      <c r="M435" s="132"/>
      <c r="T435" s="133"/>
      <c r="AT435" s="134" t="s">
        <v>198</v>
      </c>
      <c r="AU435" s="134" t="s">
        <v>78</v>
      </c>
      <c r="AV435" s="134" t="s">
        <v>78</v>
      </c>
      <c r="AW435" s="134" t="s">
        <v>150</v>
      </c>
      <c r="AX435" s="134" t="s">
        <v>72</v>
      </c>
      <c r="AY435" s="134" t="s">
        <v>189</v>
      </c>
    </row>
    <row r="436" spans="2:51" s="6" customFormat="1" ht="15.75" customHeight="1">
      <c r="B436" s="128"/>
      <c r="D436" s="136" t="s">
        <v>198</v>
      </c>
      <c r="E436" s="134"/>
      <c r="F436" s="130" t="s">
        <v>378</v>
      </c>
      <c r="H436" s="131">
        <v>6</v>
      </c>
      <c r="L436" s="128"/>
      <c r="M436" s="132"/>
      <c r="T436" s="133"/>
      <c r="AT436" s="134" t="s">
        <v>198</v>
      </c>
      <c r="AU436" s="134" t="s">
        <v>78</v>
      </c>
      <c r="AV436" s="134" t="s">
        <v>78</v>
      </c>
      <c r="AW436" s="134" t="s">
        <v>150</v>
      </c>
      <c r="AX436" s="134" t="s">
        <v>72</v>
      </c>
      <c r="AY436" s="134" t="s">
        <v>189</v>
      </c>
    </row>
    <row r="437" spans="2:51" s="6" customFormat="1" ht="15.75" customHeight="1">
      <c r="B437" s="128"/>
      <c r="D437" s="136" t="s">
        <v>198</v>
      </c>
      <c r="E437" s="134"/>
      <c r="F437" s="130" t="s">
        <v>379</v>
      </c>
      <c r="H437" s="131">
        <v>103.68</v>
      </c>
      <c r="L437" s="128"/>
      <c r="M437" s="132"/>
      <c r="T437" s="133"/>
      <c r="AT437" s="134" t="s">
        <v>198</v>
      </c>
      <c r="AU437" s="134" t="s">
        <v>78</v>
      </c>
      <c r="AV437" s="134" t="s">
        <v>78</v>
      </c>
      <c r="AW437" s="134" t="s">
        <v>150</v>
      </c>
      <c r="AX437" s="134" t="s">
        <v>72</v>
      </c>
      <c r="AY437" s="134" t="s">
        <v>189</v>
      </c>
    </row>
    <row r="438" spans="2:51" s="6" customFormat="1" ht="15.75" customHeight="1">
      <c r="B438" s="128"/>
      <c r="D438" s="136" t="s">
        <v>198</v>
      </c>
      <c r="E438" s="134"/>
      <c r="F438" s="130" t="s">
        <v>736</v>
      </c>
      <c r="H438" s="131">
        <v>46.8</v>
      </c>
      <c r="L438" s="128"/>
      <c r="M438" s="132"/>
      <c r="T438" s="133"/>
      <c r="AT438" s="134" t="s">
        <v>198</v>
      </c>
      <c r="AU438" s="134" t="s">
        <v>78</v>
      </c>
      <c r="AV438" s="134" t="s">
        <v>78</v>
      </c>
      <c r="AW438" s="134" t="s">
        <v>150</v>
      </c>
      <c r="AX438" s="134" t="s">
        <v>72</v>
      </c>
      <c r="AY438" s="134" t="s">
        <v>189</v>
      </c>
    </row>
    <row r="439" spans="2:51" s="6" customFormat="1" ht="15.75" customHeight="1">
      <c r="B439" s="128"/>
      <c r="D439" s="136" t="s">
        <v>198</v>
      </c>
      <c r="E439" s="134"/>
      <c r="F439" s="130" t="s">
        <v>381</v>
      </c>
      <c r="H439" s="131">
        <v>10.8</v>
      </c>
      <c r="L439" s="128"/>
      <c r="M439" s="132"/>
      <c r="T439" s="133"/>
      <c r="AT439" s="134" t="s">
        <v>198</v>
      </c>
      <c r="AU439" s="134" t="s">
        <v>78</v>
      </c>
      <c r="AV439" s="134" t="s">
        <v>78</v>
      </c>
      <c r="AW439" s="134" t="s">
        <v>150</v>
      </c>
      <c r="AX439" s="134" t="s">
        <v>72</v>
      </c>
      <c r="AY439" s="134" t="s">
        <v>189</v>
      </c>
    </row>
    <row r="440" spans="2:51" s="6" customFormat="1" ht="15.75" customHeight="1">
      <c r="B440" s="135"/>
      <c r="D440" s="136" t="s">
        <v>198</v>
      </c>
      <c r="E440" s="137"/>
      <c r="F440" s="138" t="s">
        <v>200</v>
      </c>
      <c r="H440" s="139">
        <v>185.28</v>
      </c>
      <c r="L440" s="135"/>
      <c r="M440" s="140"/>
      <c r="T440" s="141"/>
      <c r="AT440" s="137" t="s">
        <v>198</v>
      </c>
      <c r="AU440" s="137" t="s">
        <v>78</v>
      </c>
      <c r="AV440" s="137" t="s">
        <v>201</v>
      </c>
      <c r="AW440" s="137" t="s">
        <v>150</v>
      </c>
      <c r="AX440" s="137" t="s">
        <v>9</v>
      </c>
      <c r="AY440" s="137" t="s">
        <v>189</v>
      </c>
    </row>
    <row r="441" spans="2:65" s="6" customFormat="1" ht="15.75" customHeight="1">
      <c r="B441" s="22"/>
      <c r="C441" s="116" t="s">
        <v>741</v>
      </c>
      <c r="D441" s="116" t="s">
        <v>191</v>
      </c>
      <c r="E441" s="117" t="s">
        <v>742</v>
      </c>
      <c r="F441" s="118" t="s">
        <v>743</v>
      </c>
      <c r="G441" s="119" t="s">
        <v>233</v>
      </c>
      <c r="H441" s="120">
        <v>354.3</v>
      </c>
      <c r="I441" s="121"/>
      <c r="J441" s="122">
        <f>ROUND($I$441*$H$441,0)</f>
        <v>0</v>
      </c>
      <c r="K441" s="118" t="s">
        <v>195</v>
      </c>
      <c r="L441" s="22"/>
      <c r="M441" s="123"/>
      <c r="N441" s="124" t="s">
        <v>43</v>
      </c>
      <c r="Q441" s="125">
        <v>0.00014861</v>
      </c>
      <c r="R441" s="125">
        <f>$Q$441*$H$441</f>
        <v>0.052652523</v>
      </c>
      <c r="S441" s="125">
        <v>0</v>
      </c>
      <c r="T441" s="126">
        <f>$S$441*$H$441</f>
        <v>0</v>
      </c>
      <c r="AR441" s="75" t="s">
        <v>293</v>
      </c>
      <c r="AT441" s="75" t="s">
        <v>191</v>
      </c>
      <c r="AU441" s="75" t="s">
        <v>78</v>
      </c>
      <c r="AY441" s="6" t="s">
        <v>189</v>
      </c>
      <c r="BE441" s="127">
        <f>IF($N$441="základní",$J$441,0)</f>
        <v>0</v>
      </c>
      <c r="BF441" s="127">
        <f>IF($N$441="snížená",$J$441,0)</f>
        <v>0</v>
      </c>
      <c r="BG441" s="127">
        <f>IF($N$441="zákl. přenesená",$J$441,0)</f>
        <v>0</v>
      </c>
      <c r="BH441" s="127">
        <f>IF($N$441="sníž. přenesená",$J$441,0)</f>
        <v>0</v>
      </c>
      <c r="BI441" s="127">
        <f>IF($N$441="nulová",$J$441,0)</f>
        <v>0</v>
      </c>
      <c r="BJ441" s="75" t="s">
        <v>9</v>
      </c>
      <c r="BK441" s="127">
        <f>ROUND($I$441*$H$441,0)</f>
        <v>0</v>
      </c>
      <c r="BL441" s="75" t="s">
        <v>293</v>
      </c>
      <c r="BM441" s="75" t="s">
        <v>744</v>
      </c>
    </row>
    <row r="442" spans="2:51" s="6" customFormat="1" ht="15.75" customHeight="1">
      <c r="B442" s="128"/>
      <c r="D442" s="129" t="s">
        <v>198</v>
      </c>
      <c r="E442" s="130"/>
      <c r="F442" s="130" t="s">
        <v>297</v>
      </c>
      <c r="H442" s="131">
        <v>43.8</v>
      </c>
      <c r="L442" s="128"/>
      <c r="M442" s="132"/>
      <c r="T442" s="133"/>
      <c r="AT442" s="134" t="s">
        <v>198</v>
      </c>
      <c r="AU442" s="134" t="s">
        <v>78</v>
      </c>
      <c r="AV442" s="134" t="s">
        <v>78</v>
      </c>
      <c r="AW442" s="134" t="s">
        <v>150</v>
      </c>
      <c r="AX442" s="134" t="s">
        <v>72</v>
      </c>
      <c r="AY442" s="134" t="s">
        <v>189</v>
      </c>
    </row>
    <row r="443" spans="2:51" s="6" customFormat="1" ht="15.75" customHeight="1">
      <c r="B443" s="128"/>
      <c r="D443" s="136" t="s">
        <v>198</v>
      </c>
      <c r="E443" s="134"/>
      <c r="F443" s="130" t="s">
        <v>298</v>
      </c>
      <c r="H443" s="131">
        <v>19.6</v>
      </c>
      <c r="L443" s="128"/>
      <c r="M443" s="132"/>
      <c r="T443" s="133"/>
      <c r="AT443" s="134" t="s">
        <v>198</v>
      </c>
      <c r="AU443" s="134" t="s">
        <v>78</v>
      </c>
      <c r="AV443" s="134" t="s">
        <v>78</v>
      </c>
      <c r="AW443" s="134" t="s">
        <v>150</v>
      </c>
      <c r="AX443" s="134" t="s">
        <v>72</v>
      </c>
      <c r="AY443" s="134" t="s">
        <v>189</v>
      </c>
    </row>
    <row r="444" spans="2:51" s="6" customFormat="1" ht="15.75" customHeight="1">
      <c r="B444" s="128"/>
      <c r="D444" s="136" t="s">
        <v>198</v>
      </c>
      <c r="E444" s="134"/>
      <c r="F444" s="130" t="s">
        <v>299</v>
      </c>
      <c r="H444" s="131">
        <v>172.8</v>
      </c>
      <c r="L444" s="128"/>
      <c r="M444" s="132"/>
      <c r="T444" s="133"/>
      <c r="AT444" s="134" t="s">
        <v>198</v>
      </c>
      <c r="AU444" s="134" t="s">
        <v>78</v>
      </c>
      <c r="AV444" s="134" t="s">
        <v>78</v>
      </c>
      <c r="AW444" s="134" t="s">
        <v>150</v>
      </c>
      <c r="AX444" s="134" t="s">
        <v>72</v>
      </c>
      <c r="AY444" s="134" t="s">
        <v>189</v>
      </c>
    </row>
    <row r="445" spans="2:51" s="6" customFormat="1" ht="15.75" customHeight="1">
      <c r="B445" s="128"/>
      <c r="D445" s="136" t="s">
        <v>198</v>
      </c>
      <c r="E445" s="134"/>
      <c r="F445" s="130" t="s">
        <v>300</v>
      </c>
      <c r="H445" s="131">
        <v>93.6</v>
      </c>
      <c r="L445" s="128"/>
      <c r="M445" s="132"/>
      <c r="T445" s="133"/>
      <c r="AT445" s="134" t="s">
        <v>198</v>
      </c>
      <c r="AU445" s="134" t="s">
        <v>78</v>
      </c>
      <c r="AV445" s="134" t="s">
        <v>78</v>
      </c>
      <c r="AW445" s="134" t="s">
        <v>150</v>
      </c>
      <c r="AX445" s="134" t="s">
        <v>72</v>
      </c>
      <c r="AY445" s="134" t="s">
        <v>189</v>
      </c>
    </row>
    <row r="446" spans="2:51" s="6" customFormat="1" ht="15.75" customHeight="1">
      <c r="B446" s="128"/>
      <c r="D446" s="136" t="s">
        <v>198</v>
      </c>
      <c r="E446" s="134"/>
      <c r="F446" s="130" t="s">
        <v>301</v>
      </c>
      <c r="H446" s="131">
        <v>18.6</v>
      </c>
      <c r="L446" s="128"/>
      <c r="M446" s="132"/>
      <c r="T446" s="133"/>
      <c r="AT446" s="134" t="s">
        <v>198</v>
      </c>
      <c r="AU446" s="134" t="s">
        <v>78</v>
      </c>
      <c r="AV446" s="134" t="s">
        <v>78</v>
      </c>
      <c r="AW446" s="134" t="s">
        <v>150</v>
      </c>
      <c r="AX446" s="134" t="s">
        <v>72</v>
      </c>
      <c r="AY446" s="134" t="s">
        <v>189</v>
      </c>
    </row>
    <row r="447" spans="2:51" s="6" customFormat="1" ht="15.75" customHeight="1">
      <c r="B447" s="128"/>
      <c r="D447" s="136" t="s">
        <v>198</v>
      </c>
      <c r="E447" s="134"/>
      <c r="F447" s="130" t="s">
        <v>302</v>
      </c>
      <c r="H447" s="131">
        <v>5.9</v>
      </c>
      <c r="L447" s="128"/>
      <c r="M447" s="132"/>
      <c r="T447" s="133"/>
      <c r="AT447" s="134" t="s">
        <v>198</v>
      </c>
      <c r="AU447" s="134" t="s">
        <v>78</v>
      </c>
      <c r="AV447" s="134" t="s">
        <v>78</v>
      </c>
      <c r="AW447" s="134" t="s">
        <v>150</v>
      </c>
      <c r="AX447" s="134" t="s">
        <v>72</v>
      </c>
      <c r="AY447" s="134" t="s">
        <v>189</v>
      </c>
    </row>
    <row r="448" spans="2:51" s="6" customFormat="1" ht="15.75" customHeight="1">
      <c r="B448" s="135"/>
      <c r="D448" s="136" t="s">
        <v>198</v>
      </c>
      <c r="E448" s="137"/>
      <c r="F448" s="138" t="s">
        <v>200</v>
      </c>
      <c r="H448" s="139">
        <v>354.3</v>
      </c>
      <c r="L448" s="135"/>
      <c r="M448" s="140"/>
      <c r="T448" s="141"/>
      <c r="AT448" s="137" t="s">
        <v>198</v>
      </c>
      <c r="AU448" s="137" t="s">
        <v>78</v>
      </c>
      <c r="AV448" s="137" t="s">
        <v>201</v>
      </c>
      <c r="AW448" s="137" t="s">
        <v>150</v>
      </c>
      <c r="AX448" s="137" t="s">
        <v>9</v>
      </c>
      <c r="AY448" s="137" t="s">
        <v>189</v>
      </c>
    </row>
    <row r="449" spans="2:65" s="6" customFormat="1" ht="15.75" customHeight="1">
      <c r="B449" s="22"/>
      <c r="C449" s="116" t="s">
        <v>465</v>
      </c>
      <c r="D449" s="116" t="s">
        <v>191</v>
      </c>
      <c r="E449" s="117" t="s">
        <v>745</v>
      </c>
      <c r="F449" s="118" t="s">
        <v>746</v>
      </c>
      <c r="G449" s="119" t="s">
        <v>406</v>
      </c>
      <c r="H449" s="120">
        <v>12</v>
      </c>
      <c r="I449" s="121"/>
      <c r="J449" s="122">
        <f>ROUND($I$449*$H$449,0)</f>
        <v>0</v>
      </c>
      <c r="K449" s="118" t="s">
        <v>195</v>
      </c>
      <c r="L449" s="22"/>
      <c r="M449" s="123"/>
      <c r="N449" s="124" t="s">
        <v>43</v>
      </c>
      <c r="Q449" s="125">
        <v>0</v>
      </c>
      <c r="R449" s="125">
        <f>$Q$449*$H$449</f>
        <v>0</v>
      </c>
      <c r="S449" s="125">
        <v>0</v>
      </c>
      <c r="T449" s="126">
        <f>$S$449*$H$449</f>
        <v>0</v>
      </c>
      <c r="AR449" s="75" t="s">
        <v>293</v>
      </c>
      <c r="AT449" s="75" t="s">
        <v>191</v>
      </c>
      <c r="AU449" s="75" t="s">
        <v>78</v>
      </c>
      <c r="AY449" s="6" t="s">
        <v>189</v>
      </c>
      <c r="BE449" s="127">
        <f>IF($N$449="základní",$J$449,0)</f>
        <v>0</v>
      </c>
      <c r="BF449" s="127">
        <f>IF($N$449="snížená",$J$449,0)</f>
        <v>0</v>
      </c>
      <c r="BG449" s="127">
        <f>IF($N$449="zákl. přenesená",$J$449,0)</f>
        <v>0</v>
      </c>
      <c r="BH449" s="127">
        <f>IF($N$449="sníž. přenesená",$J$449,0)</f>
        <v>0</v>
      </c>
      <c r="BI449" s="127">
        <f>IF($N$449="nulová",$J$449,0)</f>
        <v>0</v>
      </c>
      <c r="BJ449" s="75" t="s">
        <v>9</v>
      </c>
      <c r="BK449" s="127">
        <f>ROUND($I$449*$H$449,0)</f>
        <v>0</v>
      </c>
      <c r="BL449" s="75" t="s">
        <v>293</v>
      </c>
      <c r="BM449" s="75" t="s">
        <v>747</v>
      </c>
    </row>
    <row r="450" spans="2:51" s="6" customFormat="1" ht="15.75" customHeight="1">
      <c r="B450" s="128"/>
      <c r="D450" s="129" t="s">
        <v>198</v>
      </c>
      <c r="E450" s="130"/>
      <c r="F450" s="130" t="s">
        <v>748</v>
      </c>
      <c r="H450" s="131">
        <v>12</v>
      </c>
      <c r="L450" s="128"/>
      <c r="M450" s="132"/>
      <c r="T450" s="133"/>
      <c r="AT450" s="134" t="s">
        <v>198</v>
      </c>
      <c r="AU450" s="134" t="s">
        <v>78</v>
      </c>
      <c r="AV450" s="134" t="s">
        <v>78</v>
      </c>
      <c r="AW450" s="134" t="s">
        <v>150</v>
      </c>
      <c r="AX450" s="134" t="s">
        <v>9</v>
      </c>
      <c r="AY450" s="134" t="s">
        <v>189</v>
      </c>
    </row>
    <row r="451" spans="2:65" s="6" customFormat="1" ht="15.75" customHeight="1">
      <c r="B451" s="22"/>
      <c r="C451" s="116" t="s">
        <v>27</v>
      </c>
      <c r="D451" s="116" t="s">
        <v>191</v>
      </c>
      <c r="E451" s="117" t="s">
        <v>749</v>
      </c>
      <c r="F451" s="118" t="s">
        <v>750</v>
      </c>
      <c r="G451" s="119" t="s">
        <v>406</v>
      </c>
      <c r="H451" s="120">
        <v>20</v>
      </c>
      <c r="I451" s="121"/>
      <c r="J451" s="122">
        <f>ROUND($I$451*$H$451,0)</f>
        <v>0</v>
      </c>
      <c r="K451" s="118" t="s">
        <v>195</v>
      </c>
      <c r="L451" s="22"/>
      <c r="M451" s="123"/>
      <c r="N451" s="124" t="s">
        <v>43</v>
      </c>
      <c r="Q451" s="125">
        <v>0</v>
      </c>
      <c r="R451" s="125">
        <f>$Q$451*$H$451</f>
        <v>0</v>
      </c>
      <c r="S451" s="125">
        <v>0</v>
      </c>
      <c r="T451" s="126">
        <f>$S$451*$H$451</f>
        <v>0</v>
      </c>
      <c r="AR451" s="75" t="s">
        <v>293</v>
      </c>
      <c r="AT451" s="75" t="s">
        <v>191</v>
      </c>
      <c r="AU451" s="75" t="s">
        <v>78</v>
      </c>
      <c r="AY451" s="6" t="s">
        <v>189</v>
      </c>
      <c r="BE451" s="127">
        <f>IF($N$451="základní",$J$451,0)</f>
        <v>0</v>
      </c>
      <c r="BF451" s="127">
        <f>IF($N$451="snížená",$J$451,0)</f>
        <v>0</v>
      </c>
      <c r="BG451" s="127">
        <f>IF($N$451="zákl. přenesená",$J$451,0)</f>
        <v>0</v>
      </c>
      <c r="BH451" s="127">
        <f>IF($N$451="sníž. přenesená",$J$451,0)</f>
        <v>0</v>
      </c>
      <c r="BI451" s="127">
        <f>IF($N$451="nulová",$J$451,0)</f>
        <v>0</v>
      </c>
      <c r="BJ451" s="75" t="s">
        <v>9</v>
      </c>
      <c r="BK451" s="127">
        <f>ROUND($I$451*$H$451,0)</f>
        <v>0</v>
      </c>
      <c r="BL451" s="75" t="s">
        <v>293</v>
      </c>
      <c r="BM451" s="75" t="s">
        <v>751</v>
      </c>
    </row>
    <row r="452" spans="2:51" s="6" customFormat="1" ht="15.75" customHeight="1">
      <c r="B452" s="128"/>
      <c r="D452" s="129" t="s">
        <v>198</v>
      </c>
      <c r="E452" s="130"/>
      <c r="F452" s="130" t="s">
        <v>752</v>
      </c>
      <c r="H452" s="131">
        <v>18</v>
      </c>
      <c r="L452" s="128"/>
      <c r="M452" s="132"/>
      <c r="T452" s="133"/>
      <c r="AT452" s="134" t="s">
        <v>198</v>
      </c>
      <c r="AU452" s="134" t="s">
        <v>78</v>
      </c>
      <c r="AV452" s="134" t="s">
        <v>78</v>
      </c>
      <c r="AW452" s="134" t="s">
        <v>150</v>
      </c>
      <c r="AX452" s="134" t="s">
        <v>72</v>
      </c>
      <c r="AY452" s="134" t="s">
        <v>189</v>
      </c>
    </row>
    <row r="453" spans="2:51" s="6" customFormat="1" ht="15.75" customHeight="1">
      <c r="B453" s="128"/>
      <c r="D453" s="136" t="s">
        <v>198</v>
      </c>
      <c r="E453" s="134"/>
      <c r="F453" s="130" t="s">
        <v>753</v>
      </c>
      <c r="H453" s="131">
        <v>2</v>
      </c>
      <c r="L453" s="128"/>
      <c r="M453" s="132"/>
      <c r="T453" s="133"/>
      <c r="AT453" s="134" t="s">
        <v>198</v>
      </c>
      <c r="AU453" s="134" t="s">
        <v>78</v>
      </c>
      <c r="AV453" s="134" t="s">
        <v>78</v>
      </c>
      <c r="AW453" s="134" t="s">
        <v>150</v>
      </c>
      <c r="AX453" s="134" t="s">
        <v>72</v>
      </c>
      <c r="AY453" s="134" t="s">
        <v>189</v>
      </c>
    </row>
    <row r="454" spans="2:51" s="6" customFormat="1" ht="15.75" customHeight="1">
      <c r="B454" s="135"/>
      <c r="D454" s="136" t="s">
        <v>198</v>
      </c>
      <c r="E454" s="137"/>
      <c r="F454" s="138" t="s">
        <v>200</v>
      </c>
      <c r="H454" s="139">
        <v>20</v>
      </c>
      <c r="L454" s="135"/>
      <c r="M454" s="140"/>
      <c r="T454" s="141"/>
      <c r="AT454" s="137" t="s">
        <v>198</v>
      </c>
      <c r="AU454" s="137" t="s">
        <v>78</v>
      </c>
      <c r="AV454" s="137" t="s">
        <v>201</v>
      </c>
      <c r="AW454" s="137" t="s">
        <v>150</v>
      </c>
      <c r="AX454" s="137" t="s">
        <v>9</v>
      </c>
      <c r="AY454" s="137" t="s">
        <v>189</v>
      </c>
    </row>
    <row r="455" spans="2:65" s="6" customFormat="1" ht="15.75" customHeight="1">
      <c r="B455" s="22"/>
      <c r="C455" s="142" t="s">
        <v>754</v>
      </c>
      <c r="D455" s="142" t="s">
        <v>217</v>
      </c>
      <c r="E455" s="143" t="s">
        <v>755</v>
      </c>
      <c r="F455" s="144" t="s">
        <v>756</v>
      </c>
      <c r="G455" s="145" t="s">
        <v>233</v>
      </c>
      <c r="H455" s="146">
        <v>66</v>
      </c>
      <c r="I455" s="147"/>
      <c r="J455" s="148">
        <f>ROUND($I$455*$H$455,0)</f>
        <v>0</v>
      </c>
      <c r="K455" s="144" t="s">
        <v>195</v>
      </c>
      <c r="L455" s="149"/>
      <c r="M455" s="150"/>
      <c r="N455" s="151" t="s">
        <v>43</v>
      </c>
      <c r="Q455" s="125">
        <v>0.003</v>
      </c>
      <c r="R455" s="125">
        <f>$Q$455*$H$455</f>
        <v>0.198</v>
      </c>
      <c r="S455" s="125">
        <v>0</v>
      </c>
      <c r="T455" s="126">
        <f>$S$455*$H$455</f>
        <v>0</v>
      </c>
      <c r="AR455" s="75" t="s">
        <v>409</v>
      </c>
      <c r="AT455" s="75" t="s">
        <v>217</v>
      </c>
      <c r="AU455" s="75" t="s">
        <v>78</v>
      </c>
      <c r="AY455" s="6" t="s">
        <v>189</v>
      </c>
      <c r="BE455" s="127">
        <f>IF($N$455="základní",$J$455,0)</f>
        <v>0</v>
      </c>
      <c r="BF455" s="127">
        <f>IF($N$455="snížená",$J$455,0)</f>
        <v>0</v>
      </c>
      <c r="BG455" s="127">
        <f>IF($N$455="zákl. přenesená",$J$455,0)</f>
        <v>0</v>
      </c>
      <c r="BH455" s="127">
        <f>IF($N$455="sníž. přenesená",$J$455,0)</f>
        <v>0</v>
      </c>
      <c r="BI455" s="127">
        <f>IF($N$455="nulová",$J$455,0)</f>
        <v>0</v>
      </c>
      <c r="BJ455" s="75" t="s">
        <v>9</v>
      </c>
      <c r="BK455" s="127">
        <f>ROUND($I$455*$H$455,0)</f>
        <v>0</v>
      </c>
      <c r="BL455" s="75" t="s">
        <v>293</v>
      </c>
      <c r="BM455" s="75" t="s">
        <v>757</v>
      </c>
    </row>
    <row r="456" spans="2:51" s="6" customFormat="1" ht="15.75" customHeight="1">
      <c r="B456" s="128"/>
      <c r="D456" s="129" t="s">
        <v>198</v>
      </c>
      <c r="E456" s="130"/>
      <c r="F456" s="130" t="s">
        <v>758</v>
      </c>
      <c r="H456" s="131">
        <v>43.2</v>
      </c>
      <c r="L456" s="128"/>
      <c r="M456" s="132"/>
      <c r="T456" s="133"/>
      <c r="AT456" s="134" t="s">
        <v>198</v>
      </c>
      <c r="AU456" s="134" t="s">
        <v>78</v>
      </c>
      <c r="AV456" s="134" t="s">
        <v>78</v>
      </c>
      <c r="AW456" s="134" t="s">
        <v>150</v>
      </c>
      <c r="AX456" s="134" t="s">
        <v>72</v>
      </c>
      <c r="AY456" s="134" t="s">
        <v>189</v>
      </c>
    </row>
    <row r="457" spans="2:51" s="6" customFormat="1" ht="15.75" customHeight="1">
      <c r="B457" s="128"/>
      <c r="D457" s="136" t="s">
        <v>198</v>
      </c>
      <c r="E457" s="134"/>
      <c r="F457" s="130" t="s">
        <v>759</v>
      </c>
      <c r="H457" s="131">
        <v>18</v>
      </c>
      <c r="L457" s="128"/>
      <c r="M457" s="132"/>
      <c r="T457" s="133"/>
      <c r="AT457" s="134" t="s">
        <v>198</v>
      </c>
      <c r="AU457" s="134" t="s">
        <v>78</v>
      </c>
      <c r="AV457" s="134" t="s">
        <v>78</v>
      </c>
      <c r="AW457" s="134" t="s">
        <v>150</v>
      </c>
      <c r="AX457" s="134" t="s">
        <v>72</v>
      </c>
      <c r="AY457" s="134" t="s">
        <v>189</v>
      </c>
    </row>
    <row r="458" spans="2:51" s="6" customFormat="1" ht="15.75" customHeight="1">
      <c r="B458" s="128"/>
      <c r="D458" s="136" t="s">
        <v>198</v>
      </c>
      <c r="E458" s="134"/>
      <c r="F458" s="130" t="s">
        <v>760</v>
      </c>
      <c r="H458" s="131">
        <v>4.8</v>
      </c>
      <c r="L458" s="128"/>
      <c r="M458" s="132"/>
      <c r="T458" s="133"/>
      <c r="AT458" s="134" t="s">
        <v>198</v>
      </c>
      <c r="AU458" s="134" t="s">
        <v>78</v>
      </c>
      <c r="AV458" s="134" t="s">
        <v>78</v>
      </c>
      <c r="AW458" s="134" t="s">
        <v>150</v>
      </c>
      <c r="AX458" s="134" t="s">
        <v>72</v>
      </c>
      <c r="AY458" s="134" t="s">
        <v>189</v>
      </c>
    </row>
    <row r="459" spans="2:51" s="6" customFormat="1" ht="15.75" customHeight="1">
      <c r="B459" s="135"/>
      <c r="D459" s="136" t="s">
        <v>198</v>
      </c>
      <c r="E459" s="137"/>
      <c r="F459" s="138" t="s">
        <v>200</v>
      </c>
      <c r="H459" s="139">
        <v>66</v>
      </c>
      <c r="L459" s="135"/>
      <c r="M459" s="140"/>
      <c r="T459" s="141"/>
      <c r="AT459" s="137" t="s">
        <v>198</v>
      </c>
      <c r="AU459" s="137" t="s">
        <v>78</v>
      </c>
      <c r="AV459" s="137" t="s">
        <v>201</v>
      </c>
      <c r="AW459" s="137" t="s">
        <v>150</v>
      </c>
      <c r="AX459" s="137" t="s">
        <v>9</v>
      </c>
      <c r="AY459" s="137" t="s">
        <v>189</v>
      </c>
    </row>
    <row r="460" spans="2:65" s="6" customFormat="1" ht="15.75" customHeight="1">
      <c r="B460" s="22"/>
      <c r="C460" s="116" t="s">
        <v>761</v>
      </c>
      <c r="D460" s="116" t="s">
        <v>191</v>
      </c>
      <c r="E460" s="117" t="s">
        <v>762</v>
      </c>
      <c r="F460" s="118" t="s">
        <v>763</v>
      </c>
      <c r="G460" s="119" t="s">
        <v>406</v>
      </c>
      <c r="H460" s="120">
        <v>4</v>
      </c>
      <c r="I460" s="121"/>
      <c r="J460" s="122">
        <f>ROUND($I$460*$H$460,0)</f>
        <v>0</v>
      </c>
      <c r="K460" s="118" t="s">
        <v>195</v>
      </c>
      <c r="L460" s="22"/>
      <c r="M460" s="123"/>
      <c r="N460" s="124" t="s">
        <v>43</v>
      </c>
      <c r="Q460" s="125">
        <v>0</v>
      </c>
      <c r="R460" s="125">
        <f>$Q$460*$H$460</f>
        <v>0</v>
      </c>
      <c r="S460" s="125">
        <v>0</v>
      </c>
      <c r="T460" s="126">
        <f>$S$460*$H$460</f>
        <v>0</v>
      </c>
      <c r="AR460" s="75" t="s">
        <v>293</v>
      </c>
      <c r="AT460" s="75" t="s">
        <v>191</v>
      </c>
      <c r="AU460" s="75" t="s">
        <v>78</v>
      </c>
      <c r="AY460" s="6" t="s">
        <v>189</v>
      </c>
      <c r="BE460" s="127">
        <f>IF($N$460="základní",$J$460,0)</f>
        <v>0</v>
      </c>
      <c r="BF460" s="127">
        <f>IF($N$460="snížená",$J$460,0)</f>
        <v>0</v>
      </c>
      <c r="BG460" s="127">
        <f>IF($N$460="zákl. přenesená",$J$460,0)</f>
        <v>0</v>
      </c>
      <c r="BH460" s="127">
        <f>IF($N$460="sníž. přenesená",$J$460,0)</f>
        <v>0</v>
      </c>
      <c r="BI460" s="127">
        <f>IF($N$460="nulová",$J$460,0)</f>
        <v>0</v>
      </c>
      <c r="BJ460" s="75" t="s">
        <v>9</v>
      </c>
      <c r="BK460" s="127">
        <f>ROUND($I$460*$H$460,0)</f>
        <v>0</v>
      </c>
      <c r="BL460" s="75" t="s">
        <v>293</v>
      </c>
      <c r="BM460" s="75" t="s">
        <v>764</v>
      </c>
    </row>
    <row r="461" spans="2:51" s="6" customFormat="1" ht="15.75" customHeight="1">
      <c r="B461" s="128"/>
      <c r="D461" s="129" t="s">
        <v>198</v>
      </c>
      <c r="E461" s="130"/>
      <c r="F461" s="130" t="s">
        <v>765</v>
      </c>
      <c r="H461" s="131">
        <v>4</v>
      </c>
      <c r="L461" s="128"/>
      <c r="M461" s="132"/>
      <c r="T461" s="133"/>
      <c r="AT461" s="134" t="s">
        <v>198</v>
      </c>
      <c r="AU461" s="134" t="s">
        <v>78</v>
      </c>
      <c r="AV461" s="134" t="s">
        <v>78</v>
      </c>
      <c r="AW461" s="134" t="s">
        <v>150</v>
      </c>
      <c r="AX461" s="134" t="s">
        <v>9</v>
      </c>
      <c r="AY461" s="134" t="s">
        <v>189</v>
      </c>
    </row>
    <row r="462" spans="2:65" s="6" customFormat="1" ht="15.75" customHeight="1">
      <c r="B462" s="22"/>
      <c r="C462" s="116" t="s">
        <v>766</v>
      </c>
      <c r="D462" s="116" t="s">
        <v>191</v>
      </c>
      <c r="E462" s="117" t="s">
        <v>767</v>
      </c>
      <c r="F462" s="118" t="s">
        <v>768</v>
      </c>
      <c r="G462" s="119" t="s">
        <v>406</v>
      </c>
      <c r="H462" s="120">
        <v>6</v>
      </c>
      <c r="I462" s="121"/>
      <c r="J462" s="122">
        <f>ROUND($I$462*$H$462,0)</f>
        <v>0</v>
      </c>
      <c r="K462" s="118" t="s">
        <v>195</v>
      </c>
      <c r="L462" s="22"/>
      <c r="M462" s="123"/>
      <c r="N462" s="124" t="s">
        <v>43</v>
      </c>
      <c r="Q462" s="125">
        <v>0</v>
      </c>
      <c r="R462" s="125">
        <f>$Q$462*$H$462</f>
        <v>0</v>
      </c>
      <c r="S462" s="125">
        <v>0</v>
      </c>
      <c r="T462" s="126">
        <f>$S$462*$H$462</f>
        <v>0</v>
      </c>
      <c r="AR462" s="75" t="s">
        <v>293</v>
      </c>
      <c r="AT462" s="75" t="s">
        <v>191</v>
      </c>
      <c r="AU462" s="75" t="s">
        <v>78</v>
      </c>
      <c r="AY462" s="6" t="s">
        <v>189</v>
      </c>
      <c r="BE462" s="127">
        <f>IF($N$462="základní",$J$462,0)</f>
        <v>0</v>
      </c>
      <c r="BF462" s="127">
        <f>IF($N$462="snížená",$J$462,0)</f>
        <v>0</v>
      </c>
      <c r="BG462" s="127">
        <f>IF($N$462="zákl. přenesená",$J$462,0)</f>
        <v>0</v>
      </c>
      <c r="BH462" s="127">
        <f>IF($N$462="sníž. přenesená",$J$462,0)</f>
        <v>0</v>
      </c>
      <c r="BI462" s="127">
        <f>IF($N$462="nulová",$J$462,0)</f>
        <v>0</v>
      </c>
      <c r="BJ462" s="75" t="s">
        <v>9</v>
      </c>
      <c r="BK462" s="127">
        <f>ROUND($I$462*$H$462,0)</f>
        <v>0</v>
      </c>
      <c r="BL462" s="75" t="s">
        <v>293</v>
      </c>
      <c r="BM462" s="75" t="s">
        <v>769</v>
      </c>
    </row>
    <row r="463" spans="2:51" s="6" customFormat="1" ht="15.75" customHeight="1">
      <c r="B463" s="128"/>
      <c r="D463" s="129" t="s">
        <v>198</v>
      </c>
      <c r="E463" s="130"/>
      <c r="F463" s="130" t="s">
        <v>770</v>
      </c>
      <c r="H463" s="131">
        <v>6</v>
      </c>
      <c r="L463" s="128"/>
      <c r="M463" s="132"/>
      <c r="T463" s="133"/>
      <c r="AT463" s="134" t="s">
        <v>198</v>
      </c>
      <c r="AU463" s="134" t="s">
        <v>78</v>
      </c>
      <c r="AV463" s="134" t="s">
        <v>78</v>
      </c>
      <c r="AW463" s="134" t="s">
        <v>150</v>
      </c>
      <c r="AX463" s="134" t="s">
        <v>9</v>
      </c>
      <c r="AY463" s="134" t="s">
        <v>189</v>
      </c>
    </row>
    <row r="464" spans="2:65" s="6" customFormat="1" ht="15.75" customHeight="1">
      <c r="B464" s="22"/>
      <c r="C464" s="142" t="s">
        <v>771</v>
      </c>
      <c r="D464" s="142" t="s">
        <v>217</v>
      </c>
      <c r="E464" s="143" t="s">
        <v>772</v>
      </c>
      <c r="F464" s="144" t="s">
        <v>773</v>
      </c>
      <c r="G464" s="145" t="s">
        <v>233</v>
      </c>
      <c r="H464" s="146">
        <v>19.2</v>
      </c>
      <c r="I464" s="147"/>
      <c r="J464" s="148">
        <f>ROUND($I$464*$H$464,0)</f>
        <v>0</v>
      </c>
      <c r="K464" s="144" t="s">
        <v>195</v>
      </c>
      <c r="L464" s="149"/>
      <c r="M464" s="150"/>
      <c r="N464" s="151" t="s">
        <v>43</v>
      </c>
      <c r="Q464" s="125">
        <v>0.006</v>
      </c>
      <c r="R464" s="125">
        <f>$Q$464*$H$464</f>
        <v>0.1152</v>
      </c>
      <c r="S464" s="125">
        <v>0</v>
      </c>
      <c r="T464" s="126">
        <f>$S$464*$H$464</f>
        <v>0</v>
      </c>
      <c r="AR464" s="75" t="s">
        <v>409</v>
      </c>
      <c r="AT464" s="75" t="s">
        <v>217</v>
      </c>
      <c r="AU464" s="75" t="s">
        <v>78</v>
      </c>
      <c r="AY464" s="6" t="s">
        <v>189</v>
      </c>
      <c r="BE464" s="127">
        <f>IF($N$464="základní",$J$464,0)</f>
        <v>0</v>
      </c>
      <c r="BF464" s="127">
        <f>IF($N$464="snížená",$J$464,0)</f>
        <v>0</v>
      </c>
      <c r="BG464" s="127">
        <f>IF($N$464="zákl. přenesená",$J$464,0)</f>
        <v>0</v>
      </c>
      <c r="BH464" s="127">
        <f>IF($N$464="sníž. přenesená",$J$464,0)</f>
        <v>0</v>
      </c>
      <c r="BI464" s="127">
        <f>IF($N$464="nulová",$J$464,0)</f>
        <v>0</v>
      </c>
      <c r="BJ464" s="75" t="s">
        <v>9</v>
      </c>
      <c r="BK464" s="127">
        <f>ROUND($I$464*$H$464,0)</f>
        <v>0</v>
      </c>
      <c r="BL464" s="75" t="s">
        <v>293</v>
      </c>
      <c r="BM464" s="75" t="s">
        <v>774</v>
      </c>
    </row>
    <row r="465" spans="2:51" s="6" customFormat="1" ht="15.75" customHeight="1">
      <c r="B465" s="128"/>
      <c r="D465" s="129" t="s">
        <v>198</v>
      </c>
      <c r="E465" s="130"/>
      <c r="F465" s="130" t="s">
        <v>775</v>
      </c>
      <c r="H465" s="131">
        <v>14.4</v>
      </c>
      <c r="L465" s="128"/>
      <c r="M465" s="132"/>
      <c r="T465" s="133"/>
      <c r="AT465" s="134" t="s">
        <v>198</v>
      </c>
      <c r="AU465" s="134" t="s">
        <v>78</v>
      </c>
      <c r="AV465" s="134" t="s">
        <v>78</v>
      </c>
      <c r="AW465" s="134" t="s">
        <v>150</v>
      </c>
      <c r="AX465" s="134" t="s">
        <v>72</v>
      </c>
      <c r="AY465" s="134" t="s">
        <v>189</v>
      </c>
    </row>
    <row r="466" spans="2:51" s="6" customFormat="1" ht="15.75" customHeight="1">
      <c r="B466" s="128"/>
      <c r="D466" s="136" t="s">
        <v>198</v>
      </c>
      <c r="E466" s="134"/>
      <c r="F466" s="130" t="s">
        <v>776</v>
      </c>
      <c r="H466" s="131">
        <v>4.8</v>
      </c>
      <c r="L466" s="128"/>
      <c r="M466" s="132"/>
      <c r="T466" s="133"/>
      <c r="AT466" s="134" t="s">
        <v>198</v>
      </c>
      <c r="AU466" s="134" t="s">
        <v>78</v>
      </c>
      <c r="AV466" s="134" t="s">
        <v>78</v>
      </c>
      <c r="AW466" s="134" t="s">
        <v>150</v>
      </c>
      <c r="AX466" s="134" t="s">
        <v>72</v>
      </c>
      <c r="AY466" s="134" t="s">
        <v>189</v>
      </c>
    </row>
    <row r="467" spans="2:51" s="6" customFormat="1" ht="15.75" customHeight="1">
      <c r="B467" s="135"/>
      <c r="D467" s="136" t="s">
        <v>198</v>
      </c>
      <c r="E467" s="137"/>
      <c r="F467" s="138" t="s">
        <v>200</v>
      </c>
      <c r="H467" s="139">
        <v>19.2</v>
      </c>
      <c r="L467" s="135"/>
      <c r="M467" s="140"/>
      <c r="T467" s="141"/>
      <c r="AT467" s="137" t="s">
        <v>198</v>
      </c>
      <c r="AU467" s="137" t="s">
        <v>78</v>
      </c>
      <c r="AV467" s="137" t="s">
        <v>201</v>
      </c>
      <c r="AW467" s="137" t="s">
        <v>150</v>
      </c>
      <c r="AX467" s="137" t="s">
        <v>9</v>
      </c>
      <c r="AY467" s="137" t="s">
        <v>189</v>
      </c>
    </row>
    <row r="468" spans="2:65" s="6" customFormat="1" ht="15.75" customHeight="1">
      <c r="B468" s="22"/>
      <c r="C468" s="116" t="s">
        <v>777</v>
      </c>
      <c r="D468" s="116" t="s">
        <v>191</v>
      </c>
      <c r="E468" s="117" t="s">
        <v>778</v>
      </c>
      <c r="F468" s="118" t="s">
        <v>779</v>
      </c>
      <c r="G468" s="119" t="s">
        <v>213</v>
      </c>
      <c r="H468" s="120">
        <v>4.117</v>
      </c>
      <c r="I468" s="121"/>
      <c r="J468" s="122">
        <f>ROUND($I$468*$H$468,0)</f>
        <v>0</v>
      </c>
      <c r="K468" s="118" t="s">
        <v>195</v>
      </c>
      <c r="L468" s="22"/>
      <c r="M468" s="123"/>
      <c r="N468" s="124" t="s">
        <v>43</v>
      </c>
      <c r="Q468" s="125">
        <v>0</v>
      </c>
      <c r="R468" s="125">
        <f>$Q$468*$H$468</f>
        <v>0</v>
      </c>
      <c r="S468" s="125">
        <v>0</v>
      </c>
      <c r="T468" s="126">
        <f>$S$468*$H$468</f>
        <v>0</v>
      </c>
      <c r="AR468" s="75" t="s">
        <v>293</v>
      </c>
      <c r="AT468" s="75" t="s">
        <v>191</v>
      </c>
      <c r="AU468" s="75" t="s">
        <v>78</v>
      </c>
      <c r="AY468" s="6" t="s">
        <v>189</v>
      </c>
      <c r="BE468" s="127">
        <f>IF($N$468="základní",$J$468,0)</f>
        <v>0</v>
      </c>
      <c r="BF468" s="127">
        <f>IF($N$468="snížená",$J$468,0)</f>
        <v>0</v>
      </c>
      <c r="BG468" s="127">
        <f>IF($N$468="zákl. přenesená",$J$468,0)</f>
        <v>0</v>
      </c>
      <c r="BH468" s="127">
        <f>IF($N$468="sníž. přenesená",$J$468,0)</f>
        <v>0</v>
      </c>
      <c r="BI468" s="127">
        <f>IF($N$468="nulová",$J$468,0)</f>
        <v>0</v>
      </c>
      <c r="BJ468" s="75" t="s">
        <v>9</v>
      </c>
      <c r="BK468" s="127">
        <f>ROUND($I$468*$H$468,0)</f>
        <v>0</v>
      </c>
      <c r="BL468" s="75" t="s">
        <v>293</v>
      </c>
      <c r="BM468" s="75" t="s">
        <v>780</v>
      </c>
    </row>
    <row r="469" spans="2:63" s="105" customFormat="1" ht="30.75" customHeight="1">
      <c r="B469" s="106"/>
      <c r="D469" s="107" t="s">
        <v>71</v>
      </c>
      <c r="E469" s="114" t="s">
        <v>781</v>
      </c>
      <c r="F469" s="114" t="s">
        <v>782</v>
      </c>
      <c r="J469" s="115">
        <f>$BK$469</f>
        <v>0</v>
      </c>
      <c r="L469" s="106"/>
      <c r="M469" s="110"/>
      <c r="P469" s="111">
        <f>SUM($P$470:$P$482)</f>
        <v>0</v>
      </c>
      <c r="R469" s="111">
        <f>SUM($R$470:$R$482)</f>
        <v>0.09734999999999999</v>
      </c>
      <c r="T469" s="112">
        <f>SUM($T$470:$T$482)</f>
        <v>1.6859339999999998</v>
      </c>
      <c r="AR469" s="107" t="s">
        <v>78</v>
      </c>
      <c r="AT469" s="107" t="s">
        <v>71</v>
      </c>
      <c r="AU469" s="107" t="s">
        <v>9</v>
      </c>
      <c r="AY469" s="107" t="s">
        <v>189</v>
      </c>
      <c r="BK469" s="113">
        <f>SUM($BK$470:$BK$482)</f>
        <v>0</v>
      </c>
    </row>
    <row r="470" spans="2:65" s="6" customFormat="1" ht="15.75" customHeight="1">
      <c r="B470" s="22"/>
      <c r="C470" s="119" t="s">
        <v>783</v>
      </c>
      <c r="D470" s="119" t="s">
        <v>191</v>
      </c>
      <c r="E470" s="117" t="s">
        <v>784</v>
      </c>
      <c r="F470" s="118" t="s">
        <v>785</v>
      </c>
      <c r="G470" s="119" t="s">
        <v>406</v>
      </c>
      <c r="H470" s="120">
        <v>1</v>
      </c>
      <c r="I470" s="121"/>
      <c r="J470" s="122">
        <f>ROUND($I$470*$H$470,0)</f>
        <v>0</v>
      </c>
      <c r="K470" s="118" t="s">
        <v>195</v>
      </c>
      <c r="L470" s="22"/>
      <c r="M470" s="123"/>
      <c r="N470" s="124" t="s">
        <v>43</v>
      </c>
      <c r="Q470" s="125">
        <v>0</v>
      </c>
      <c r="R470" s="125">
        <f>$Q$470*$H$470</f>
        <v>0</v>
      </c>
      <c r="S470" s="125">
        <v>0</v>
      </c>
      <c r="T470" s="126">
        <f>$S$470*$H$470</f>
        <v>0</v>
      </c>
      <c r="AR470" s="75" t="s">
        <v>293</v>
      </c>
      <c r="AT470" s="75" t="s">
        <v>191</v>
      </c>
      <c r="AU470" s="75" t="s">
        <v>78</v>
      </c>
      <c r="AY470" s="75" t="s">
        <v>189</v>
      </c>
      <c r="BE470" s="127">
        <f>IF($N$470="základní",$J$470,0)</f>
        <v>0</v>
      </c>
      <c r="BF470" s="127">
        <f>IF($N$470="snížená",$J$470,0)</f>
        <v>0</v>
      </c>
      <c r="BG470" s="127">
        <f>IF($N$470="zákl. přenesená",$J$470,0)</f>
        <v>0</v>
      </c>
      <c r="BH470" s="127">
        <f>IF($N$470="sníž. přenesená",$J$470,0)</f>
        <v>0</v>
      </c>
      <c r="BI470" s="127">
        <f>IF($N$470="nulová",$J$470,0)</f>
        <v>0</v>
      </c>
      <c r="BJ470" s="75" t="s">
        <v>9</v>
      </c>
      <c r="BK470" s="127">
        <f>ROUND($I$470*$H$470,0)</f>
        <v>0</v>
      </c>
      <c r="BL470" s="75" t="s">
        <v>293</v>
      </c>
      <c r="BM470" s="75" t="s">
        <v>786</v>
      </c>
    </row>
    <row r="471" spans="2:51" s="6" customFormat="1" ht="15.75" customHeight="1">
      <c r="B471" s="128"/>
      <c r="D471" s="129" t="s">
        <v>198</v>
      </c>
      <c r="E471" s="130"/>
      <c r="F471" s="130" t="s">
        <v>787</v>
      </c>
      <c r="H471" s="131">
        <v>1</v>
      </c>
      <c r="L471" s="128"/>
      <c r="M471" s="132"/>
      <c r="T471" s="133"/>
      <c r="AT471" s="134" t="s">
        <v>198</v>
      </c>
      <c r="AU471" s="134" t="s">
        <v>78</v>
      </c>
      <c r="AV471" s="134" t="s">
        <v>78</v>
      </c>
      <c r="AW471" s="134" t="s">
        <v>150</v>
      </c>
      <c r="AX471" s="134" t="s">
        <v>9</v>
      </c>
      <c r="AY471" s="134" t="s">
        <v>189</v>
      </c>
    </row>
    <row r="472" spans="2:65" s="6" customFormat="1" ht="15.75" customHeight="1">
      <c r="B472" s="22"/>
      <c r="C472" s="142" t="s">
        <v>788</v>
      </c>
      <c r="D472" s="142" t="s">
        <v>217</v>
      </c>
      <c r="E472" s="143" t="s">
        <v>789</v>
      </c>
      <c r="F472" s="144" t="s">
        <v>790</v>
      </c>
      <c r="G472" s="145" t="s">
        <v>406</v>
      </c>
      <c r="H472" s="146">
        <v>1</v>
      </c>
      <c r="I472" s="147"/>
      <c r="J472" s="148">
        <f>ROUND($I$472*$H$472,0)</f>
        <v>0</v>
      </c>
      <c r="K472" s="144"/>
      <c r="L472" s="149"/>
      <c r="M472" s="150"/>
      <c r="N472" s="151" t="s">
        <v>43</v>
      </c>
      <c r="Q472" s="125">
        <v>0.0081</v>
      </c>
      <c r="R472" s="125">
        <f>$Q$472*$H$472</f>
        <v>0.0081</v>
      </c>
      <c r="S472" s="125">
        <v>0</v>
      </c>
      <c r="T472" s="126">
        <f>$S$472*$H$472</f>
        <v>0</v>
      </c>
      <c r="AR472" s="75" t="s">
        <v>409</v>
      </c>
      <c r="AT472" s="75" t="s">
        <v>217</v>
      </c>
      <c r="AU472" s="75" t="s">
        <v>78</v>
      </c>
      <c r="AY472" s="6" t="s">
        <v>189</v>
      </c>
      <c r="BE472" s="127">
        <f>IF($N$472="základní",$J$472,0)</f>
        <v>0</v>
      </c>
      <c r="BF472" s="127">
        <f>IF($N$472="snížená",$J$472,0)</f>
        <v>0</v>
      </c>
      <c r="BG472" s="127">
        <f>IF($N$472="zákl. přenesená",$J$472,0)</f>
        <v>0</v>
      </c>
      <c r="BH472" s="127">
        <f>IF($N$472="sníž. přenesená",$J$472,0)</f>
        <v>0</v>
      </c>
      <c r="BI472" s="127">
        <f>IF($N$472="nulová",$J$472,0)</f>
        <v>0</v>
      </c>
      <c r="BJ472" s="75" t="s">
        <v>9</v>
      </c>
      <c r="BK472" s="127">
        <f>ROUND($I$472*$H$472,0)</f>
        <v>0</v>
      </c>
      <c r="BL472" s="75" t="s">
        <v>293</v>
      </c>
      <c r="BM472" s="75" t="s">
        <v>791</v>
      </c>
    </row>
    <row r="473" spans="2:65" s="6" customFormat="1" ht="15.75" customHeight="1">
      <c r="B473" s="22"/>
      <c r="C473" s="119" t="s">
        <v>792</v>
      </c>
      <c r="D473" s="119" t="s">
        <v>191</v>
      </c>
      <c r="E473" s="117" t="s">
        <v>793</v>
      </c>
      <c r="F473" s="118" t="s">
        <v>794</v>
      </c>
      <c r="G473" s="119" t="s">
        <v>406</v>
      </c>
      <c r="H473" s="120">
        <v>1</v>
      </c>
      <c r="I473" s="121"/>
      <c r="J473" s="122">
        <f>ROUND($I$473*$H$473,0)</f>
        <v>0</v>
      </c>
      <c r="K473" s="118" t="s">
        <v>195</v>
      </c>
      <c r="L473" s="22"/>
      <c r="M473" s="123"/>
      <c r="N473" s="124" t="s">
        <v>43</v>
      </c>
      <c r="Q473" s="125">
        <v>0</v>
      </c>
      <c r="R473" s="125">
        <f>$Q$473*$H$473</f>
        <v>0</v>
      </c>
      <c r="S473" s="125">
        <v>0</v>
      </c>
      <c r="T473" s="126">
        <f>$S$473*$H$473</f>
        <v>0</v>
      </c>
      <c r="AR473" s="75" t="s">
        <v>293</v>
      </c>
      <c r="AT473" s="75" t="s">
        <v>191</v>
      </c>
      <c r="AU473" s="75" t="s">
        <v>78</v>
      </c>
      <c r="AY473" s="75" t="s">
        <v>189</v>
      </c>
      <c r="BE473" s="127">
        <f>IF($N$473="základní",$J$473,0)</f>
        <v>0</v>
      </c>
      <c r="BF473" s="127">
        <f>IF($N$473="snížená",$J$473,0)</f>
        <v>0</v>
      </c>
      <c r="BG473" s="127">
        <f>IF($N$473="zákl. přenesená",$J$473,0)</f>
        <v>0</v>
      </c>
      <c r="BH473" s="127">
        <f>IF($N$473="sníž. přenesená",$J$473,0)</f>
        <v>0</v>
      </c>
      <c r="BI473" s="127">
        <f>IF($N$473="nulová",$J$473,0)</f>
        <v>0</v>
      </c>
      <c r="BJ473" s="75" t="s">
        <v>9</v>
      </c>
      <c r="BK473" s="127">
        <f>ROUND($I$473*$H$473,0)</f>
        <v>0</v>
      </c>
      <c r="BL473" s="75" t="s">
        <v>293</v>
      </c>
      <c r="BM473" s="75" t="s">
        <v>795</v>
      </c>
    </row>
    <row r="474" spans="2:51" s="6" customFormat="1" ht="15.75" customHeight="1">
      <c r="B474" s="128"/>
      <c r="D474" s="129" t="s">
        <v>198</v>
      </c>
      <c r="E474" s="130"/>
      <c r="F474" s="130" t="s">
        <v>796</v>
      </c>
      <c r="H474" s="131">
        <v>1</v>
      </c>
      <c r="L474" s="128"/>
      <c r="M474" s="132"/>
      <c r="T474" s="133"/>
      <c r="AT474" s="134" t="s">
        <v>198</v>
      </c>
      <c r="AU474" s="134" t="s">
        <v>78</v>
      </c>
      <c r="AV474" s="134" t="s">
        <v>78</v>
      </c>
      <c r="AW474" s="134" t="s">
        <v>150</v>
      </c>
      <c r="AX474" s="134" t="s">
        <v>9</v>
      </c>
      <c r="AY474" s="134" t="s">
        <v>189</v>
      </c>
    </row>
    <row r="475" spans="2:65" s="6" customFormat="1" ht="15.75" customHeight="1">
      <c r="B475" s="22"/>
      <c r="C475" s="142" t="s">
        <v>797</v>
      </c>
      <c r="D475" s="142" t="s">
        <v>217</v>
      </c>
      <c r="E475" s="143" t="s">
        <v>798</v>
      </c>
      <c r="F475" s="144" t="s">
        <v>799</v>
      </c>
      <c r="G475" s="145" t="s">
        <v>194</v>
      </c>
      <c r="H475" s="146">
        <v>3.57</v>
      </c>
      <c r="I475" s="147"/>
      <c r="J475" s="148">
        <f>ROUND($I$475*$H$475,0)</f>
        <v>0</v>
      </c>
      <c r="K475" s="144"/>
      <c r="L475" s="149"/>
      <c r="M475" s="150"/>
      <c r="N475" s="151" t="s">
        <v>43</v>
      </c>
      <c r="Q475" s="125">
        <v>0.025</v>
      </c>
      <c r="R475" s="125">
        <f>$Q$475*$H$475</f>
        <v>0.08925</v>
      </c>
      <c r="S475" s="125">
        <v>0</v>
      </c>
      <c r="T475" s="126">
        <f>$S$475*$H$475</f>
        <v>0</v>
      </c>
      <c r="AR475" s="75" t="s">
        <v>409</v>
      </c>
      <c r="AT475" s="75" t="s">
        <v>217</v>
      </c>
      <c r="AU475" s="75" t="s">
        <v>78</v>
      </c>
      <c r="AY475" s="6" t="s">
        <v>189</v>
      </c>
      <c r="BE475" s="127">
        <f>IF($N$475="základní",$J$475,0)</f>
        <v>0</v>
      </c>
      <c r="BF475" s="127">
        <f>IF($N$475="snížená",$J$475,0)</f>
        <v>0</v>
      </c>
      <c r="BG475" s="127">
        <f>IF($N$475="zákl. přenesená",$J$475,0)</f>
        <v>0</v>
      </c>
      <c r="BH475" s="127">
        <f>IF($N$475="sníž. přenesená",$J$475,0)</f>
        <v>0</v>
      </c>
      <c r="BI475" s="127">
        <f>IF($N$475="nulová",$J$475,0)</f>
        <v>0</v>
      </c>
      <c r="BJ475" s="75" t="s">
        <v>9</v>
      </c>
      <c r="BK475" s="127">
        <f>ROUND($I$475*$H$475,0)</f>
        <v>0</v>
      </c>
      <c r="BL475" s="75" t="s">
        <v>293</v>
      </c>
      <c r="BM475" s="75" t="s">
        <v>800</v>
      </c>
    </row>
    <row r="476" spans="2:51" s="6" customFormat="1" ht="15.75" customHeight="1">
      <c r="B476" s="128"/>
      <c r="D476" s="129" t="s">
        <v>198</v>
      </c>
      <c r="E476" s="130"/>
      <c r="F476" s="130" t="s">
        <v>382</v>
      </c>
      <c r="H476" s="131">
        <v>3.57</v>
      </c>
      <c r="L476" s="128"/>
      <c r="M476" s="132"/>
      <c r="T476" s="133"/>
      <c r="AT476" s="134" t="s">
        <v>198</v>
      </c>
      <c r="AU476" s="134" t="s">
        <v>78</v>
      </c>
      <c r="AV476" s="134" t="s">
        <v>78</v>
      </c>
      <c r="AW476" s="134" t="s">
        <v>150</v>
      </c>
      <c r="AX476" s="134" t="s">
        <v>9</v>
      </c>
      <c r="AY476" s="134" t="s">
        <v>189</v>
      </c>
    </row>
    <row r="477" spans="2:65" s="6" customFormat="1" ht="15.75" customHeight="1">
      <c r="B477" s="22"/>
      <c r="C477" s="116" t="s">
        <v>801</v>
      </c>
      <c r="D477" s="116" t="s">
        <v>191</v>
      </c>
      <c r="E477" s="117" t="s">
        <v>802</v>
      </c>
      <c r="F477" s="118" t="s">
        <v>803</v>
      </c>
      <c r="G477" s="119" t="s">
        <v>194</v>
      </c>
      <c r="H477" s="120">
        <v>93.663</v>
      </c>
      <c r="I477" s="121"/>
      <c r="J477" s="122">
        <f>ROUND($I$477*$H$477,0)</f>
        <v>0</v>
      </c>
      <c r="K477" s="118"/>
      <c r="L477" s="22"/>
      <c r="M477" s="123"/>
      <c r="N477" s="124" t="s">
        <v>43</v>
      </c>
      <c r="Q477" s="125">
        <v>0</v>
      </c>
      <c r="R477" s="125">
        <f>$Q$477*$H$477</f>
        <v>0</v>
      </c>
      <c r="S477" s="125">
        <v>0.018</v>
      </c>
      <c r="T477" s="126">
        <f>$S$477*$H$477</f>
        <v>1.6859339999999998</v>
      </c>
      <c r="AR477" s="75" t="s">
        <v>293</v>
      </c>
      <c r="AT477" s="75" t="s">
        <v>191</v>
      </c>
      <c r="AU477" s="75" t="s">
        <v>78</v>
      </c>
      <c r="AY477" s="6" t="s">
        <v>189</v>
      </c>
      <c r="BE477" s="127">
        <f>IF($N$477="základní",$J$477,0)</f>
        <v>0</v>
      </c>
      <c r="BF477" s="127">
        <f>IF($N$477="snížená",$J$477,0)</f>
        <v>0</v>
      </c>
      <c r="BG477" s="127">
        <f>IF($N$477="zákl. přenesená",$J$477,0)</f>
        <v>0</v>
      </c>
      <c r="BH477" s="127">
        <f>IF($N$477="sníž. přenesená",$J$477,0)</f>
        <v>0</v>
      </c>
      <c r="BI477" s="127">
        <f>IF($N$477="nulová",$J$477,0)</f>
        <v>0</v>
      </c>
      <c r="BJ477" s="75" t="s">
        <v>9</v>
      </c>
      <c r="BK477" s="127">
        <f>ROUND($I$477*$H$477,0)</f>
        <v>0</v>
      </c>
      <c r="BL477" s="75" t="s">
        <v>293</v>
      </c>
      <c r="BM477" s="75" t="s">
        <v>804</v>
      </c>
    </row>
    <row r="478" spans="2:51" s="6" customFormat="1" ht="15.75" customHeight="1">
      <c r="B478" s="128"/>
      <c r="D478" s="129" t="s">
        <v>198</v>
      </c>
      <c r="E478" s="130"/>
      <c r="F478" s="130" t="s">
        <v>227</v>
      </c>
      <c r="H478" s="131">
        <v>39.312</v>
      </c>
      <c r="L478" s="128"/>
      <c r="M478" s="132"/>
      <c r="T478" s="133"/>
      <c r="AT478" s="134" t="s">
        <v>198</v>
      </c>
      <c r="AU478" s="134" t="s">
        <v>78</v>
      </c>
      <c r="AV478" s="134" t="s">
        <v>78</v>
      </c>
      <c r="AW478" s="134" t="s">
        <v>150</v>
      </c>
      <c r="AX478" s="134" t="s">
        <v>72</v>
      </c>
      <c r="AY478" s="134" t="s">
        <v>189</v>
      </c>
    </row>
    <row r="479" spans="2:51" s="6" customFormat="1" ht="15.75" customHeight="1">
      <c r="B479" s="128"/>
      <c r="D479" s="136" t="s">
        <v>198</v>
      </c>
      <c r="E479" s="134"/>
      <c r="F479" s="130" t="s">
        <v>228</v>
      </c>
      <c r="H479" s="131">
        <v>39.312</v>
      </c>
      <c r="L479" s="128"/>
      <c r="M479" s="132"/>
      <c r="T479" s="133"/>
      <c r="AT479" s="134" t="s">
        <v>198</v>
      </c>
      <c r="AU479" s="134" t="s">
        <v>78</v>
      </c>
      <c r="AV479" s="134" t="s">
        <v>78</v>
      </c>
      <c r="AW479" s="134" t="s">
        <v>150</v>
      </c>
      <c r="AX479" s="134" t="s">
        <v>72</v>
      </c>
      <c r="AY479" s="134" t="s">
        <v>189</v>
      </c>
    </row>
    <row r="480" spans="2:51" s="6" customFormat="1" ht="15.75" customHeight="1">
      <c r="B480" s="128"/>
      <c r="D480" s="136" t="s">
        <v>198</v>
      </c>
      <c r="E480" s="134"/>
      <c r="F480" s="130" t="s">
        <v>229</v>
      </c>
      <c r="H480" s="131">
        <v>15.039</v>
      </c>
      <c r="L480" s="128"/>
      <c r="M480" s="132"/>
      <c r="T480" s="133"/>
      <c r="AT480" s="134" t="s">
        <v>198</v>
      </c>
      <c r="AU480" s="134" t="s">
        <v>78</v>
      </c>
      <c r="AV480" s="134" t="s">
        <v>78</v>
      </c>
      <c r="AW480" s="134" t="s">
        <v>150</v>
      </c>
      <c r="AX480" s="134" t="s">
        <v>72</v>
      </c>
      <c r="AY480" s="134" t="s">
        <v>189</v>
      </c>
    </row>
    <row r="481" spans="2:51" s="6" customFormat="1" ht="15.75" customHeight="1">
      <c r="B481" s="135"/>
      <c r="D481" s="136" t="s">
        <v>198</v>
      </c>
      <c r="E481" s="137"/>
      <c r="F481" s="138" t="s">
        <v>200</v>
      </c>
      <c r="H481" s="139">
        <v>93.663</v>
      </c>
      <c r="L481" s="135"/>
      <c r="M481" s="140"/>
      <c r="T481" s="141"/>
      <c r="AT481" s="137" t="s">
        <v>198</v>
      </c>
      <c r="AU481" s="137" t="s">
        <v>78</v>
      </c>
      <c r="AV481" s="137" t="s">
        <v>201</v>
      </c>
      <c r="AW481" s="137" t="s">
        <v>150</v>
      </c>
      <c r="AX481" s="137" t="s">
        <v>9</v>
      </c>
      <c r="AY481" s="137" t="s">
        <v>189</v>
      </c>
    </row>
    <row r="482" spans="2:65" s="6" customFormat="1" ht="15.75" customHeight="1">
      <c r="B482" s="22"/>
      <c r="C482" s="116" t="s">
        <v>805</v>
      </c>
      <c r="D482" s="116" t="s">
        <v>191</v>
      </c>
      <c r="E482" s="117" t="s">
        <v>806</v>
      </c>
      <c r="F482" s="118" t="s">
        <v>807</v>
      </c>
      <c r="G482" s="119" t="s">
        <v>213</v>
      </c>
      <c r="H482" s="120">
        <v>0.097</v>
      </c>
      <c r="I482" s="121"/>
      <c r="J482" s="122">
        <f>ROUND($I$482*$H$482,0)</f>
        <v>0</v>
      </c>
      <c r="K482" s="118" t="s">
        <v>195</v>
      </c>
      <c r="L482" s="22"/>
      <c r="M482" s="123"/>
      <c r="N482" s="124" t="s">
        <v>43</v>
      </c>
      <c r="Q482" s="125">
        <v>0</v>
      </c>
      <c r="R482" s="125">
        <f>$Q$482*$H$482</f>
        <v>0</v>
      </c>
      <c r="S482" s="125">
        <v>0</v>
      </c>
      <c r="T482" s="126">
        <f>$S$482*$H$482</f>
        <v>0</v>
      </c>
      <c r="AR482" s="75" t="s">
        <v>293</v>
      </c>
      <c r="AT482" s="75" t="s">
        <v>191</v>
      </c>
      <c r="AU482" s="75" t="s">
        <v>78</v>
      </c>
      <c r="AY482" s="6" t="s">
        <v>189</v>
      </c>
      <c r="BE482" s="127">
        <f>IF($N$482="základní",$J$482,0)</f>
        <v>0</v>
      </c>
      <c r="BF482" s="127">
        <f>IF($N$482="snížená",$J$482,0)</f>
        <v>0</v>
      </c>
      <c r="BG482" s="127">
        <f>IF($N$482="zákl. přenesená",$J$482,0)</f>
        <v>0</v>
      </c>
      <c r="BH482" s="127">
        <f>IF($N$482="sníž. přenesená",$J$482,0)</f>
        <v>0</v>
      </c>
      <c r="BI482" s="127">
        <f>IF($N$482="nulová",$J$482,0)</f>
        <v>0</v>
      </c>
      <c r="BJ482" s="75" t="s">
        <v>9</v>
      </c>
      <c r="BK482" s="127">
        <f>ROUND($I$482*$H$482,0)</f>
        <v>0</v>
      </c>
      <c r="BL482" s="75" t="s">
        <v>293</v>
      </c>
      <c r="BM482" s="75" t="s">
        <v>808</v>
      </c>
    </row>
    <row r="483" spans="2:63" s="105" customFormat="1" ht="30.75" customHeight="1">
      <c r="B483" s="106"/>
      <c r="D483" s="107" t="s">
        <v>71</v>
      </c>
      <c r="E483" s="114" t="s">
        <v>809</v>
      </c>
      <c r="F483" s="114" t="s">
        <v>810</v>
      </c>
      <c r="J483" s="115">
        <f>$BK$483</f>
        <v>0</v>
      </c>
      <c r="L483" s="106"/>
      <c r="M483" s="110"/>
      <c r="P483" s="111">
        <f>SUM($P$484:$P$498)</f>
        <v>0</v>
      </c>
      <c r="R483" s="111">
        <f>SUM($R$484:$R$498)</f>
        <v>4.40389664</v>
      </c>
      <c r="T483" s="112">
        <f>SUM($T$484:$T$498)</f>
        <v>0.9179719999999999</v>
      </c>
      <c r="AR483" s="107" t="s">
        <v>78</v>
      </c>
      <c r="AT483" s="107" t="s">
        <v>71</v>
      </c>
      <c r="AU483" s="107" t="s">
        <v>9</v>
      </c>
      <c r="AY483" s="107" t="s">
        <v>189</v>
      </c>
      <c r="BK483" s="113">
        <f>SUM($BK$484:$BK$498)</f>
        <v>0</v>
      </c>
    </row>
    <row r="484" spans="2:65" s="6" customFormat="1" ht="15.75" customHeight="1">
      <c r="B484" s="22"/>
      <c r="C484" s="119" t="s">
        <v>811</v>
      </c>
      <c r="D484" s="119" t="s">
        <v>191</v>
      </c>
      <c r="E484" s="117" t="s">
        <v>812</v>
      </c>
      <c r="F484" s="118" t="s">
        <v>813</v>
      </c>
      <c r="G484" s="119" t="s">
        <v>194</v>
      </c>
      <c r="H484" s="120">
        <v>2961.2</v>
      </c>
      <c r="I484" s="121"/>
      <c r="J484" s="122">
        <f>ROUND($I$484*$H$484,0)</f>
        <v>0</v>
      </c>
      <c r="K484" s="118" t="s">
        <v>195</v>
      </c>
      <c r="L484" s="22"/>
      <c r="M484" s="123"/>
      <c r="N484" s="124" t="s">
        <v>43</v>
      </c>
      <c r="Q484" s="125">
        <v>0.001</v>
      </c>
      <c r="R484" s="125">
        <f>$Q$484*$H$484</f>
        <v>2.9612</v>
      </c>
      <c r="S484" s="125">
        <v>0.00031</v>
      </c>
      <c r="T484" s="126">
        <f>$S$484*$H$484</f>
        <v>0.9179719999999999</v>
      </c>
      <c r="AR484" s="75" t="s">
        <v>293</v>
      </c>
      <c r="AT484" s="75" t="s">
        <v>191</v>
      </c>
      <c r="AU484" s="75" t="s">
        <v>78</v>
      </c>
      <c r="AY484" s="75" t="s">
        <v>189</v>
      </c>
      <c r="BE484" s="127">
        <f>IF($N$484="základní",$J$484,0)</f>
        <v>0</v>
      </c>
      <c r="BF484" s="127">
        <f>IF($N$484="snížená",$J$484,0)</f>
        <v>0</v>
      </c>
      <c r="BG484" s="127">
        <f>IF($N$484="zákl. přenesená",$J$484,0)</f>
        <v>0</v>
      </c>
      <c r="BH484" s="127">
        <f>IF($N$484="sníž. přenesená",$J$484,0)</f>
        <v>0</v>
      </c>
      <c r="BI484" s="127">
        <f>IF($N$484="nulová",$J$484,0)</f>
        <v>0</v>
      </c>
      <c r="BJ484" s="75" t="s">
        <v>9</v>
      </c>
      <c r="BK484" s="127">
        <f>ROUND($I$484*$H$484,0)</f>
        <v>0</v>
      </c>
      <c r="BL484" s="75" t="s">
        <v>293</v>
      </c>
      <c r="BM484" s="75" t="s">
        <v>814</v>
      </c>
    </row>
    <row r="485" spans="2:51" s="6" customFormat="1" ht="15.75" customHeight="1">
      <c r="B485" s="128"/>
      <c r="D485" s="129" t="s">
        <v>198</v>
      </c>
      <c r="E485" s="130"/>
      <c r="F485" s="130" t="s">
        <v>815</v>
      </c>
      <c r="H485" s="131">
        <v>1024</v>
      </c>
      <c r="L485" s="128"/>
      <c r="M485" s="132"/>
      <c r="T485" s="133"/>
      <c r="AT485" s="134" t="s">
        <v>198</v>
      </c>
      <c r="AU485" s="134" t="s">
        <v>78</v>
      </c>
      <c r="AV485" s="134" t="s">
        <v>78</v>
      </c>
      <c r="AW485" s="134" t="s">
        <v>150</v>
      </c>
      <c r="AX485" s="134" t="s">
        <v>72</v>
      </c>
      <c r="AY485" s="134" t="s">
        <v>189</v>
      </c>
    </row>
    <row r="486" spans="2:51" s="6" customFormat="1" ht="15.75" customHeight="1">
      <c r="B486" s="135"/>
      <c r="D486" s="136" t="s">
        <v>198</v>
      </c>
      <c r="E486" s="137"/>
      <c r="F486" s="138" t="s">
        <v>816</v>
      </c>
      <c r="H486" s="139">
        <v>1024</v>
      </c>
      <c r="L486" s="135"/>
      <c r="M486" s="140"/>
      <c r="T486" s="141"/>
      <c r="AT486" s="137" t="s">
        <v>198</v>
      </c>
      <c r="AU486" s="137" t="s">
        <v>78</v>
      </c>
      <c r="AV486" s="137" t="s">
        <v>201</v>
      </c>
      <c r="AW486" s="137" t="s">
        <v>150</v>
      </c>
      <c r="AX486" s="137" t="s">
        <v>72</v>
      </c>
      <c r="AY486" s="137" t="s">
        <v>189</v>
      </c>
    </row>
    <row r="487" spans="2:51" s="6" customFormat="1" ht="15.75" customHeight="1">
      <c r="B487" s="128"/>
      <c r="D487" s="136" t="s">
        <v>198</v>
      </c>
      <c r="E487" s="134"/>
      <c r="F487" s="130" t="s">
        <v>817</v>
      </c>
      <c r="H487" s="131">
        <v>313.6</v>
      </c>
      <c r="L487" s="128"/>
      <c r="M487" s="132"/>
      <c r="T487" s="133"/>
      <c r="AT487" s="134" t="s">
        <v>198</v>
      </c>
      <c r="AU487" s="134" t="s">
        <v>78</v>
      </c>
      <c r="AV487" s="134" t="s">
        <v>78</v>
      </c>
      <c r="AW487" s="134" t="s">
        <v>150</v>
      </c>
      <c r="AX487" s="134" t="s">
        <v>72</v>
      </c>
      <c r="AY487" s="134" t="s">
        <v>189</v>
      </c>
    </row>
    <row r="488" spans="2:51" s="6" customFormat="1" ht="15.75" customHeight="1">
      <c r="B488" s="128"/>
      <c r="D488" s="136" t="s">
        <v>198</v>
      </c>
      <c r="E488" s="134"/>
      <c r="F488" s="130" t="s">
        <v>818</v>
      </c>
      <c r="H488" s="131">
        <v>541.2</v>
      </c>
      <c r="L488" s="128"/>
      <c r="M488" s="132"/>
      <c r="T488" s="133"/>
      <c r="AT488" s="134" t="s">
        <v>198</v>
      </c>
      <c r="AU488" s="134" t="s">
        <v>78</v>
      </c>
      <c r="AV488" s="134" t="s">
        <v>78</v>
      </c>
      <c r="AW488" s="134" t="s">
        <v>150</v>
      </c>
      <c r="AX488" s="134" t="s">
        <v>72</v>
      </c>
      <c r="AY488" s="134" t="s">
        <v>189</v>
      </c>
    </row>
    <row r="489" spans="2:51" s="6" customFormat="1" ht="15.75" customHeight="1">
      <c r="B489" s="128"/>
      <c r="D489" s="136" t="s">
        <v>198</v>
      </c>
      <c r="E489" s="134"/>
      <c r="F489" s="130" t="s">
        <v>819</v>
      </c>
      <c r="H489" s="131">
        <v>541.2</v>
      </c>
      <c r="L489" s="128"/>
      <c r="M489" s="132"/>
      <c r="T489" s="133"/>
      <c r="AT489" s="134" t="s">
        <v>198</v>
      </c>
      <c r="AU489" s="134" t="s">
        <v>78</v>
      </c>
      <c r="AV489" s="134" t="s">
        <v>78</v>
      </c>
      <c r="AW489" s="134" t="s">
        <v>150</v>
      </c>
      <c r="AX489" s="134" t="s">
        <v>72</v>
      </c>
      <c r="AY489" s="134" t="s">
        <v>189</v>
      </c>
    </row>
    <row r="490" spans="2:51" s="6" customFormat="1" ht="15.75" customHeight="1">
      <c r="B490" s="128"/>
      <c r="D490" s="136" t="s">
        <v>198</v>
      </c>
      <c r="E490" s="134"/>
      <c r="F490" s="130" t="s">
        <v>820</v>
      </c>
      <c r="H490" s="131">
        <v>541.2</v>
      </c>
      <c r="L490" s="128"/>
      <c r="M490" s="132"/>
      <c r="T490" s="133"/>
      <c r="AT490" s="134" t="s">
        <v>198</v>
      </c>
      <c r="AU490" s="134" t="s">
        <v>78</v>
      </c>
      <c r="AV490" s="134" t="s">
        <v>78</v>
      </c>
      <c r="AW490" s="134" t="s">
        <v>150</v>
      </c>
      <c r="AX490" s="134" t="s">
        <v>72</v>
      </c>
      <c r="AY490" s="134" t="s">
        <v>189</v>
      </c>
    </row>
    <row r="491" spans="2:51" s="6" customFormat="1" ht="15.75" customHeight="1">
      <c r="B491" s="135"/>
      <c r="D491" s="136" t="s">
        <v>198</v>
      </c>
      <c r="E491" s="137"/>
      <c r="F491" s="138" t="s">
        <v>821</v>
      </c>
      <c r="H491" s="139">
        <v>1937.2</v>
      </c>
      <c r="L491" s="135"/>
      <c r="M491" s="140"/>
      <c r="T491" s="141"/>
      <c r="AT491" s="137" t="s">
        <v>198</v>
      </c>
      <c r="AU491" s="137" t="s">
        <v>78</v>
      </c>
      <c r="AV491" s="137" t="s">
        <v>201</v>
      </c>
      <c r="AW491" s="137" t="s">
        <v>150</v>
      </c>
      <c r="AX491" s="137" t="s">
        <v>72</v>
      </c>
      <c r="AY491" s="137" t="s">
        <v>189</v>
      </c>
    </row>
    <row r="492" spans="2:51" s="6" customFormat="1" ht="15.75" customHeight="1">
      <c r="B492" s="152"/>
      <c r="D492" s="136" t="s">
        <v>198</v>
      </c>
      <c r="E492" s="153" t="s">
        <v>137</v>
      </c>
      <c r="F492" s="154" t="s">
        <v>282</v>
      </c>
      <c r="H492" s="155">
        <v>2961.2</v>
      </c>
      <c r="L492" s="152"/>
      <c r="M492" s="156"/>
      <c r="T492" s="157"/>
      <c r="AT492" s="153" t="s">
        <v>198</v>
      </c>
      <c r="AU492" s="153" t="s">
        <v>78</v>
      </c>
      <c r="AV492" s="153" t="s">
        <v>196</v>
      </c>
      <c r="AW492" s="153" t="s">
        <v>150</v>
      </c>
      <c r="AX492" s="153" t="s">
        <v>9</v>
      </c>
      <c r="AY492" s="153" t="s">
        <v>189</v>
      </c>
    </row>
    <row r="493" spans="2:65" s="6" customFormat="1" ht="15.75" customHeight="1">
      <c r="B493" s="22"/>
      <c r="C493" s="116" t="s">
        <v>822</v>
      </c>
      <c r="D493" s="116" t="s">
        <v>191</v>
      </c>
      <c r="E493" s="117" t="s">
        <v>823</v>
      </c>
      <c r="F493" s="118" t="s">
        <v>824</v>
      </c>
      <c r="G493" s="119" t="s">
        <v>194</v>
      </c>
      <c r="H493" s="120">
        <v>2961.2</v>
      </c>
      <c r="I493" s="121"/>
      <c r="J493" s="122">
        <f>ROUND($I$493*$H$493,0)</f>
        <v>0</v>
      </c>
      <c r="K493" s="118" t="s">
        <v>195</v>
      </c>
      <c r="L493" s="22"/>
      <c r="M493" s="123"/>
      <c r="N493" s="124" t="s">
        <v>43</v>
      </c>
      <c r="Q493" s="125">
        <v>0</v>
      </c>
      <c r="R493" s="125">
        <f>$Q$493*$H$493</f>
        <v>0</v>
      </c>
      <c r="S493" s="125">
        <v>0</v>
      </c>
      <c r="T493" s="126">
        <f>$S$493*$H$493</f>
        <v>0</v>
      </c>
      <c r="AR493" s="75" t="s">
        <v>293</v>
      </c>
      <c r="AT493" s="75" t="s">
        <v>191</v>
      </c>
      <c r="AU493" s="75" t="s">
        <v>78</v>
      </c>
      <c r="AY493" s="6" t="s">
        <v>189</v>
      </c>
      <c r="BE493" s="127">
        <f>IF($N$493="základní",$J$493,0)</f>
        <v>0</v>
      </c>
      <c r="BF493" s="127">
        <f>IF($N$493="snížená",$J$493,0)</f>
        <v>0</v>
      </c>
      <c r="BG493" s="127">
        <f>IF($N$493="zákl. přenesená",$J$493,0)</f>
        <v>0</v>
      </c>
      <c r="BH493" s="127">
        <f>IF($N$493="sníž. přenesená",$J$493,0)</f>
        <v>0</v>
      </c>
      <c r="BI493" s="127">
        <f>IF($N$493="nulová",$J$493,0)</f>
        <v>0</v>
      </c>
      <c r="BJ493" s="75" t="s">
        <v>9</v>
      </c>
      <c r="BK493" s="127">
        <f>ROUND($I$493*$H$493,0)</f>
        <v>0</v>
      </c>
      <c r="BL493" s="75" t="s">
        <v>293</v>
      </c>
      <c r="BM493" s="75" t="s">
        <v>825</v>
      </c>
    </row>
    <row r="494" spans="2:51" s="6" customFormat="1" ht="15.75" customHeight="1">
      <c r="B494" s="128"/>
      <c r="D494" s="129" t="s">
        <v>198</v>
      </c>
      <c r="E494" s="130"/>
      <c r="F494" s="130" t="s">
        <v>137</v>
      </c>
      <c r="H494" s="131">
        <v>2961.2</v>
      </c>
      <c r="L494" s="128"/>
      <c r="M494" s="132"/>
      <c r="T494" s="133"/>
      <c r="AT494" s="134" t="s">
        <v>198</v>
      </c>
      <c r="AU494" s="134" t="s">
        <v>78</v>
      </c>
      <c r="AV494" s="134" t="s">
        <v>78</v>
      </c>
      <c r="AW494" s="134" t="s">
        <v>150</v>
      </c>
      <c r="AX494" s="134" t="s">
        <v>9</v>
      </c>
      <c r="AY494" s="134" t="s">
        <v>189</v>
      </c>
    </row>
    <row r="495" spans="2:65" s="6" customFormat="1" ht="15.75" customHeight="1">
      <c r="B495" s="22"/>
      <c r="C495" s="116" t="s">
        <v>826</v>
      </c>
      <c r="D495" s="116" t="s">
        <v>191</v>
      </c>
      <c r="E495" s="117" t="s">
        <v>827</v>
      </c>
      <c r="F495" s="118" t="s">
        <v>828</v>
      </c>
      <c r="G495" s="119" t="s">
        <v>194</v>
      </c>
      <c r="H495" s="120">
        <v>2961.2</v>
      </c>
      <c r="I495" s="121"/>
      <c r="J495" s="122">
        <f>ROUND($I$495*$H$495,0)</f>
        <v>0</v>
      </c>
      <c r="K495" s="118" t="s">
        <v>195</v>
      </c>
      <c r="L495" s="22"/>
      <c r="M495" s="123"/>
      <c r="N495" s="124" t="s">
        <v>43</v>
      </c>
      <c r="Q495" s="125">
        <v>0.0002012</v>
      </c>
      <c r="R495" s="125">
        <f>$Q$495*$H$495</f>
        <v>0.59579344</v>
      </c>
      <c r="S495" s="125">
        <v>0</v>
      </c>
      <c r="T495" s="126">
        <f>$S$495*$H$495</f>
        <v>0</v>
      </c>
      <c r="AR495" s="75" t="s">
        <v>293</v>
      </c>
      <c r="AT495" s="75" t="s">
        <v>191</v>
      </c>
      <c r="AU495" s="75" t="s">
        <v>78</v>
      </c>
      <c r="AY495" s="6" t="s">
        <v>189</v>
      </c>
      <c r="BE495" s="127">
        <f>IF($N$495="základní",$J$495,0)</f>
        <v>0</v>
      </c>
      <c r="BF495" s="127">
        <f>IF($N$495="snížená",$J$495,0)</f>
        <v>0</v>
      </c>
      <c r="BG495" s="127">
        <f>IF($N$495="zákl. přenesená",$J$495,0)</f>
        <v>0</v>
      </c>
      <c r="BH495" s="127">
        <f>IF($N$495="sníž. přenesená",$J$495,0)</f>
        <v>0</v>
      </c>
      <c r="BI495" s="127">
        <f>IF($N$495="nulová",$J$495,0)</f>
        <v>0</v>
      </c>
      <c r="BJ495" s="75" t="s">
        <v>9</v>
      </c>
      <c r="BK495" s="127">
        <f>ROUND($I$495*$H$495,0)</f>
        <v>0</v>
      </c>
      <c r="BL495" s="75" t="s">
        <v>293</v>
      </c>
      <c r="BM495" s="75" t="s">
        <v>829</v>
      </c>
    </row>
    <row r="496" spans="2:51" s="6" customFormat="1" ht="15.75" customHeight="1">
      <c r="B496" s="128"/>
      <c r="D496" s="129" t="s">
        <v>198</v>
      </c>
      <c r="E496" s="130"/>
      <c r="F496" s="130" t="s">
        <v>137</v>
      </c>
      <c r="H496" s="131">
        <v>2961.2</v>
      </c>
      <c r="L496" s="128"/>
      <c r="M496" s="132"/>
      <c r="T496" s="133"/>
      <c r="AT496" s="134" t="s">
        <v>198</v>
      </c>
      <c r="AU496" s="134" t="s">
        <v>78</v>
      </c>
      <c r="AV496" s="134" t="s">
        <v>78</v>
      </c>
      <c r="AW496" s="134" t="s">
        <v>150</v>
      </c>
      <c r="AX496" s="134" t="s">
        <v>9</v>
      </c>
      <c r="AY496" s="134" t="s">
        <v>189</v>
      </c>
    </row>
    <row r="497" spans="2:65" s="6" customFormat="1" ht="15.75" customHeight="1">
      <c r="B497" s="22"/>
      <c r="C497" s="116" t="s">
        <v>830</v>
      </c>
      <c r="D497" s="116" t="s">
        <v>191</v>
      </c>
      <c r="E497" s="117" t="s">
        <v>831</v>
      </c>
      <c r="F497" s="118" t="s">
        <v>832</v>
      </c>
      <c r="G497" s="119" t="s">
        <v>194</v>
      </c>
      <c r="H497" s="120">
        <v>2961.2</v>
      </c>
      <c r="I497" s="121"/>
      <c r="J497" s="122">
        <f>ROUND($I$497*$H$497,0)</f>
        <v>0</v>
      </c>
      <c r="K497" s="118" t="s">
        <v>195</v>
      </c>
      <c r="L497" s="22"/>
      <c r="M497" s="123"/>
      <c r="N497" s="124" t="s">
        <v>43</v>
      </c>
      <c r="Q497" s="125">
        <v>0.000286</v>
      </c>
      <c r="R497" s="125">
        <f>$Q$497*$H$497</f>
        <v>0.8469032</v>
      </c>
      <c r="S497" s="125">
        <v>0</v>
      </c>
      <c r="T497" s="126">
        <f>$S$497*$H$497</f>
        <v>0</v>
      </c>
      <c r="AR497" s="75" t="s">
        <v>293</v>
      </c>
      <c r="AT497" s="75" t="s">
        <v>191</v>
      </c>
      <c r="AU497" s="75" t="s">
        <v>78</v>
      </c>
      <c r="AY497" s="6" t="s">
        <v>189</v>
      </c>
      <c r="BE497" s="127">
        <f>IF($N$497="základní",$J$497,0)</f>
        <v>0</v>
      </c>
      <c r="BF497" s="127">
        <f>IF($N$497="snížená",$J$497,0)</f>
        <v>0</v>
      </c>
      <c r="BG497" s="127">
        <f>IF($N$497="zákl. přenesená",$J$497,0)</f>
        <v>0</v>
      </c>
      <c r="BH497" s="127">
        <f>IF($N$497="sníž. přenesená",$J$497,0)</f>
        <v>0</v>
      </c>
      <c r="BI497" s="127">
        <f>IF($N$497="nulová",$J$497,0)</f>
        <v>0</v>
      </c>
      <c r="BJ497" s="75" t="s">
        <v>9</v>
      </c>
      <c r="BK497" s="127">
        <f>ROUND($I$497*$H$497,0)</f>
        <v>0</v>
      </c>
      <c r="BL497" s="75" t="s">
        <v>293</v>
      </c>
      <c r="BM497" s="75" t="s">
        <v>833</v>
      </c>
    </row>
    <row r="498" spans="2:51" s="6" customFormat="1" ht="15.75" customHeight="1">
      <c r="B498" s="128"/>
      <c r="D498" s="129" t="s">
        <v>198</v>
      </c>
      <c r="E498" s="130"/>
      <c r="F498" s="130" t="s">
        <v>137</v>
      </c>
      <c r="H498" s="131">
        <v>2961.2</v>
      </c>
      <c r="L498" s="128"/>
      <c r="M498" s="132"/>
      <c r="T498" s="133"/>
      <c r="AT498" s="134" t="s">
        <v>198</v>
      </c>
      <c r="AU498" s="134" t="s">
        <v>78</v>
      </c>
      <c r="AV498" s="134" t="s">
        <v>78</v>
      </c>
      <c r="AW498" s="134" t="s">
        <v>150</v>
      </c>
      <c r="AX498" s="134" t="s">
        <v>9</v>
      </c>
      <c r="AY498" s="134" t="s">
        <v>189</v>
      </c>
    </row>
    <row r="499" spans="2:63" s="105" customFormat="1" ht="30.75" customHeight="1">
      <c r="B499" s="106"/>
      <c r="D499" s="107" t="s">
        <v>71</v>
      </c>
      <c r="E499" s="114" t="s">
        <v>834</v>
      </c>
      <c r="F499" s="114" t="s">
        <v>835</v>
      </c>
      <c r="J499" s="115">
        <f>$BK$499</f>
        <v>0</v>
      </c>
      <c r="L499" s="106"/>
      <c r="M499" s="110"/>
      <c r="P499" s="111">
        <f>SUM($P$500:$P$508)</f>
        <v>0</v>
      </c>
      <c r="R499" s="111">
        <f>SUM($R$500:$R$508)</f>
        <v>0.19094399999999997</v>
      </c>
      <c r="T499" s="112">
        <f>SUM($T$500:$T$508)</f>
        <v>0</v>
      </c>
      <c r="AR499" s="107" t="s">
        <v>78</v>
      </c>
      <c r="AT499" s="107" t="s">
        <v>71</v>
      </c>
      <c r="AU499" s="107" t="s">
        <v>9</v>
      </c>
      <c r="AY499" s="107" t="s">
        <v>189</v>
      </c>
      <c r="BK499" s="113">
        <f>SUM($BK$500:$BK$508)</f>
        <v>0</v>
      </c>
    </row>
    <row r="500" spans="2:65" s="6" customFormat="1" ht="15.75" customHeight="1">
      <c r="B500" s="22"/>
      <c r="C500" s="116" t="s">
        <v>836</v>
      </c>
      <c r="D500" s="116" t="s">
        <v>191</v>
      </c>
      <c r="E500" s="117" t="s">
        <v>837</v>
      </c>
      <c r="F500" s="118" t="s">
        <v>838</v>
      </c>
      <c r="G500" s="119" t="s">
        <v>194</v>
      </c>
      <c r="H500" s="120">
        <v>146.88</v>
      </c>
      <c r="I500" s="121"/>
      <c r="J500" s="122">
        <f>ROUND($I$500*$H$500,0)</f>
        <v>0</v>
      </c>
      <c r="K500" s="118" t="s">
        <v>195</v>
      </c>
      <c r="L500" s="22"/>
      <c r="M500" s="123"/>
      <c r="N500" s="124" t="s">
        <v>43</v>
      </c>
      <c r="Q500" s="125">
        <v>0</v>
      </c>
      <c r="R500" s="125">
        <f>$Q$500*$H$500</f>
        <v>0</v>
      </c>
      <c r="S500" s="125">
        <v>0</v>
      </c>
      <c r="T500" s="126">
        <f>$S$500*$H$500</f>
        <v>0</v>
      </c>
      <c r="AR500" s="75" t="s">
        <v>293</v>
      </c>
      <c r="AT500" s="75" t="s">
        <v>191</v>
      </c>
      <c r="AU500" s="75" t="s">
        <v>78</v>
      </c>
      <c r="AY500" s="6" t="s">
        <v>189</v>
      </c>
      <c r="BE500" s="127">
        <f>IF($N$500="základní",$J$500,0)</f>
        <v>0</v>
      </c>
      <c r="BF500" s="127">
        <f>IF($N$500="snížená",$J$500,0)</f>
        <v>0</v>
      </c>
      <c r="BG500" s="127">
        <f>IF($N$500="zákl. přenesená",$J$500,0)</f>
        <v>0</v>
      </c>
      <c r="BH500" s="127">
        <f>IF($N$500="sníž. přenesená",$J$500,0)</f>
        <v>0</v>
      </c>
      <c r="BI500" s="127">
        <f>IF($N$500="nulová",$J$500,0)</f>
        <v>0</v>
      </c>
      <c r="BJ500" s="75" t="s">
        <v>9</v>
      </c>
      <c r="BK500" s="127">
        <f>ROUND($I$500*$H$500,0)</f>
        <v>0</v>
      </c>
      <c r="BL500" s="75" t="s">
        <v>293</v>
      </c>
      <c r="BM500" s="75" t="s">
        <v>839</v>
      </c>
    </row>
    <row r="501" spans="2:51" s="6" customFormat="1" ht="15.75" customHeight="1">
      <c r="B501" s="128"/>
      <c r="D501" s="129" t="s">
        <v>198</v>
      </c>
      <c r="E501" s="130"/>
      <c r="F501" s="130" t="s">
        <v>379</v>
      </c>
      <c r="H501" s="131">
        <v>103.68</v>
      </c>
      <c r="L501" s="128"/>
      <c r="M501" s="132"/>
      <c r="T501" s="133"/>
      <c r="AT501" s="134" t="s">
        <v>198</v>
      </c>
      <c r="AU501" s="134" t="s">
        <v>78</v>
      </c>
      <c r="AV501" s="134" t="s">
        <v>78</v>
      </c>
      <c r="AW501" s="134" t="s">
        <v>150</v>
      </c>
      <c r="AX501" s="134" t="s">
        <v>72</v>
      </c>
      <c r="AY501" s="134" t="s">
        <v>189</v>
      </c>
    </row>
    <row r="502" spans="2:51" s="6" customFormat="1" ht="15.75" customHeight="1">
      <c r="B502" s="128"/>
      <c r="D502" s="136" t="s">
        <v>198</v>
      </c>
      <c r="E502" s="134"/>
      <c r="F502" s="130" t="s">
        <v>380</v>
      </c>
      <c r="H502" s="131">
        <v>43.2</v>
      </c>
      <c r="L502" s="128"/>
      <c r="M502" s="132"/>
      <c r="T502" s="133"/>
      <c r="AT502" s="134" t="s">
        <v>198</v>
      </c>
      <c r="AU502" s="134" t="s">
        <v>78</v>
      </c>
      <c r="AV502" s="134" t="s">
        <v>78</v>
      </c>
      <c r="AW502" s="134" t="s">
        <v>150</v>
      </c>
      <c r="AX502" s="134" t="s">
        <v>72</v>
      </c>
      <c r="AY502" s="134" t="s">
        <v>189</v>
      </c>
    </row>
    <row r="503" spans="2:51" s="6" customFormat="1" ht="15.75" customHeight="1">
      <c r="B503" s="135"/>
      <c r="D503" s="136" t="s">
        <v>198</v>
      </c>
      <c r="E503" s="137"/>
      <c r="F503" s="138" t="s">
        <v>200</v>
      </c>
      <c r="H503" s="139">
        <v>146.88</v>
      </c>
      <c r="L503" s="135"/>
      <c r="M503" s="140"/>
      <c r="T503" s="141"/>
      <c r="AT503" s="137" t="s">
        <v>198</v>
      </c>
      <c r="AU503" s="137" t="s">
        <v>78</v>
      </c>
      <c r="AV503" s="137" t="s">
        <v>201</v>
      </c>
      <c r="AW503" s="137" t="s">
        <v>150</v>
      </c>
      <c r="AX503" s="137" t="s">
        <v>9</v>
      </c>
      <c r="AY503" s="137" t="s">
        <v>189</v>
      </c>
    </row>
    <row r="504" spans="2:65" s="6" customFormat="1" ht="15.75" customHeight="1">
      <c r="B504" s="22"/>
      <c r="C504" s="142" t="s">
        <v>840</v>
      </c>
      <c r="D504" s="142" t="s">
        <v>217</v>
      </c>
      <c r="E504" s="143" t="s">
        <v>841</v>
      </c>
      <c r="F504" s="144" t="s">
        <v>842</v>
      </c>
      <c r="G504" s="145" t="s">
        <v>194</v>
      </c>
      <c r="H504" s="146">
        <v>146.88</v>
      </c>
      <c r="I504" s="147"/>
      <c r="J504" s="148">
        <f>ROUND($I$504*$H$504,0)</f>
        <v>0</v>
      </c>
      <c r="K504" s="144" t="s">
        <v>195</v>
      </c>
      <c r="L504" s="149"/>
      <c r="M504" s="150"/>
      <c r="N504" s="151" t="s">
        <v>43</v>
      </c>
      <c r="Q504" s="125">
        <v>0.0013</v>
      </c>
      <c r="R504" s="125">
        <f>$Q$504*$H$504</f>
        <v>0.19094399999999997</v>
      </c>
      <c r="S504" s="125">
        <v>0</v>
      </c>
      <c r="T504" s="126">
        <f>$S$504*$H$504</f>
        <v>0</v>
      </c>
      <c r="AR504" s="75" t="s">
        <v>409</v>
      </c>
      <c r="AT504" s="75" t="s">
        <v>217</v>
      </c>
      <c r="AU504" s="75" t="s">
        <v>78</v>
      </c>
      <c r="AY504" s="6" t="s">
        <v>189</v>
      </c>
      <c r="BE504" s="127">
        <f>IF($N$504="základní",$J$504,0)</f>
        <v>0</v>
      </c>
      <c r="BF504" s="127">
        <f>IF($N$504="snížená",$J$504,0)</f>
        <v>0</v>
      </c>
      <c r="BG504" s="127">
        <f>IF($N$504="zákl. přenesená",$J$504,0)</f>
        <v>0</v>
      </c>
      <c r="BH504" s="127">
        <f>IF($N$504="sníž. přenesená",$J$504,0)</f>
        <v>0</v>
      </c>
      <c r="BI504" s="127">
        <f>IF($N$504="nulová",$J$504,0)</f>
        <v>0</v>
      </c>
      <c r="BJ504" s="75" t="s">
        <v>9</v>
      </c>
      <c r="BK504" s="127">
        <f>ROUND($I$504*$H$504,0)</f>
        <v>0</v>
      </c>
      <c r="BL504" s="75" t="s">
        <v>293</v>
      </c>
      <c r="BM504" s="75" t="s">
        <v>843</v>
      </c>
    </row>
    <row r="505" spans="2:51" s="6" customFormat="1" ht="15.75" customHeight="1">
      <c r="B505" s="128"/>
      <c r="D505" s="129" t="s">
        <v>198</v>
      </c>
      <c r="E505" s="130"/>
      <c r="F505" s="130" t="s">
        <v>379</v>
      </c>
      <c r="H505" s="131">
        <v>103.68</v>
      </c>
      <c r="L505" s="128"/>
      <c r="M505" s="132"/>
      <c r="T505" s="133"/>
      <c r="AT505" s="134" t="s">
        <v>198</v>
      </c>
      <c r="AU505" s="134" t="s">
        <v>78</v>
      </c>
      <c r="AV505" s="134" t="s">
        <v>78</v>
      </c>
      <c r="AW505" s="134" t="s">
        <v>150</v>
      </c>
      <c r="AX505" s="134" t="s">
        <v>72</v>
      </c>
      <c r="AY505" s="134" t="s">
        <v>189</v>
      </c>
    </row>
    <row r="506" spans="2:51" s="6" customFormat="1" ht="15.75" customHeight="1">
      <c r="B506" s="128"/>
      <c r="D506" s="136" t="s">
        <v>198</v>
      </c>
      <c r="E506" s="134"/>
      <c r="F506" s="130" t="s">
        <v>380</v>
      </c>
      <c r="H506" s="131">
        <v>43.2</v>
      </c>
      <c r="L506" s="128"/>
      <c r="M506" s="132"/>
      <c r="T506" s="133"/>
      <c r="AT506" s="134" t="s">
        <v>198</v>
      </c>
      <c r="AU506" s="134" t="s">
        <v>78</v>
      </c>
      <c r="AV506" s="134" t="s">
        <v>78</v>
      </c>
      <c r="AW506" s="134" t="s">
        <v>150</v>
      </c>
      <c r="AX506" s="134" t="s">
        <v>72</v>
      </c>
      <c r="AY506" s="134" t="s">
        <v>189</v>
      </c>
    </row>
    <row r="507" spans="2:51" s="6" customFormat="1" ht="15.75" customHeight="1">
      <c r="B507" s="135"/>
      <c r="D507" s="136" t="s">
        <v>198</v>
      </c>
      <c r="E507" s="137"/>
      <c r="F507" s="138" t="s">
        <v>200</v>
      </c>
      <c r="H507" s="139">
        <v>146.88</v>
      </c>
      <c r="L507" s="135"/>
      <c r="M507" s="140"/>
      <c r="T507" s="141"/>
      <c r="AT507" s="137" t="s">
        <v>198</v>
      </c>
      <c r="AU507" s="137" t="s">
        <v>78</v>
      </c>
      <c r="AV507" s="137" t="s">
        <v>201</v>
      </c>
      <c r="AW507" s="137" t="s">
        <v>150</v>
      </c>
      <c r="AX507" s="137" t="s">
        <v>9</v>
      </c>
      <c r="AY507" s="137" t="s">
        <v>189</v>
      </c>
    </row>
    <row r="508" spans="2:65" s="6" customFormat="1" ht="15.75" customHeight="1">
      <c r="B508" s="22"/>
      <c r="C508" s="116" t="s">
        <v>844</v>
      </c>
      <c r="D508" s="116" t="s">
        <v>191</v>
      </c>
      <c r="E508" s="117" t="s">
        <v>845</v>
      </c>
      <c r="F508" s="118" t="s">
        <v>846</v>
      </c>
      <c r="G508" s="119" t="s">
        <v>213</v>
      </c>
      <c r="H508" s="120">
        <v>0.191</v>
      </c>
      <c r="I508" s="121"/>
      <c r="J508" s="122">
        <f>ROUND($I$508*$H$508,0)</f>
        <v>0</v>
      </c>
      <c r="K508" s="118" t="s">
        <v>195</v>
      </c>
      <c r="L508" s="22"/>
      <c r="M508" s="123"/>
      <c r="N508" s="158" t="s">
        <v>43</v>
      </c>
      <c r="O508" s="159"/>
      <c r="P508" s="159"/>
      <c r="Q508" s="160">
        <v>0</v>
      </c>
      <c r="R508" s="160">
        <f>$Q$508*$H$508</f>
        <v>0</v>
      </c>
      <c r="S508" s="160">
        <v>0</v>
      </c>
      <c r="T508" s="161">
        <f>$S$508*$H$508</f>
        <v>0</v>
      </c>
      <c r="AR508" s="75" t="s">
        <v>293</v>
      </c>
      <c r="AT508" s="75" t="s">
        <v>191</v>
      </c>
      <c r="AU508" s="75" t="s">
        <v>78</v>
      </c>
      <c r="AY508" s="6" t="s">
        <v>189</v>
      </c>
      <c r="BE508" s="127">
        <f>IF($N$508="základní",$J$508,0)</f>
        <v>0</v>
      </c>
      <c r="BF508" s="127">
        <f>IF($N$508="snížená",$J$508,0)</f>
        <v>0</v>
      </c>
      <c r="BG508" s="127">
        <f>IF($N$508="zákl. přenesená",$J$508,0)</f>
        <v>0</v>
      </c>
      <c r="BH508" s="127">
        <f>IF($N$508="sníž. přenesená",$J$508,0)</f>
        <v>0</v>
      </c>
      <c r="BI508" s="127">
        <f>IF($N$508="nulová",$J$508,0)</f>
        <v>0</v>
      </c>
      <c r="BJ508" s="75" t="s">
        <v>9</v>
      </c>
      <c r="BK508" s="127">
        <f>ROUND($I$508*$H$508,0)</f>
        <v>0</v>
      </c>
      <c r="BL508" s="75" t="s">
        <v>293</v>
      </c>
      <c r="BM508" s="75" t="s">
        <v>847</v>
      </c>
    </row>
    <row r="509" spans="2:46" s="6" customFormat="1" ht="7.5" customHeight="1">
      <c r="B509" s="36"/>
      <c r="C509" s="37"/>
      <c r="D509" s="37"/>
      <c r="E509" s="37"/>
      <c r="F509" s="37"/>
      <c r="G509" s="37"/>
      <c r="H509" s="37"/>
      <c r="I509" s="37"/>
      <c r="J509" s="37"/>
      <c r="K509" s="37"/>
      <c r="L509" s="22"/>
      <c r="AT509" s="2"/>
    </row>
  </sheetData>
  <sheetProtection/>
  <autoFilter ref="C96:K96"/>
  <mergeCells count="9">
    <mergeCell ref="E89:H89"/>
    <mergeCell ref="G1:H1"/>
    <mergeCell ref="L2:V2"/>
    <mergeCell ref="E7:H7"/>
    <mergeCell ref="E9:H9"/>
    <mergeCell ref="E24:H24"/>
    <mergeCell ref="E45:H45"/>
    <mergeCell ref="E47:H47"/>
    <mergeCell ref="E87:H87"/>
  </mergeCells>
  <hyperlinks>
    <hyperlink ref="F1:G1" location="C2" tooltip="Krycí list soupisu" display="1) Krycí list soupisu"/>
    <hyperlink ref="G1:H1" location="C54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9"/>
      <c r="C1" s="199"/>
      <c r="D1" s="198" t="s">
        <v>1</v>
      </c>
      <c r="E1" s="199"/>
      <c r="F1" s="200" t="s">
        <v>908</v>
      </c>
      <c r="G1" s="205" t="s">
        <v>909</v>
      </c>
      <c r="H1" s="205"/>
      <c r="I1" s="199"/>
      <c r="J1" s="200" t="s">
        <v>910</v>
      </c>
      <c r="K1" s="198" t="s">
        <v>81</v>
      </c>
      <c r="L1" s="200" t="s">
        <v>911</v>
      </c>
      <c r="M1" s="200"/>
      <c r="N1" s="200"/>
      <c r="O1" s="200"/>
      <c r="P1" s="200"/>
      <c r="Q1" s="200"/>
      <c r="R1" s="200"/>
      <c r="S1" s="200"/>
      <c r="T1" s="200"/>
      <c r="U1" s="196"/>
      <c r="V1" s="19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3" t="s">
        <v>6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</row>
    <row r="4" spans="2:46" s="2" customFormat="1" ht="37.5" customHeight="1">
      <c r="B4" s="10"/>
      <c r="D4" s="11" t="s">
        <v>89</v>
      </c>
      <c r="K4" s="12"/>
      <c r="M4" s="13" t="s">
        <v>12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18</v>
      </c>
      <c r="K6" s="12"/>
    </row>
    <row r="7" spans="2:11" s="2" customFormat="1" ht="15.75" customHeight="1">
      <c r="B7" s="10"/>
      <c r="E7" s="194" t="str">
        <f>'Rekapitulace stavby'!$K$6</f>
        <v>Regenerace a oprava školní budovy VOŠ a SPŠ v Rychnově nad Kněžnou</v>
      </c>
      <c r="F7" s="163"/>
      <c r="G7" s="163"/>
      <c r="H7" s="163"/>
      <c r="K7" s="12"/>
    </row>
    <row r="8" spans="2:11" s="6" customFormat="1" ht="15.75" customHeight="1">
      <c r="B8" s="22"/>
      <c r="D8" s="18" t="s">
        <v>102</v>
      </c>
      <c r="K8" s="25"/>
    </row>
    <row r="9" spans="2:11" s="6" customFormat="1" ht="37.5" customHeight="1">
      <c r="B9" s="22"/>
      <c r="E9" s="179" t="s">
        <v>848</v>
      </c>
      <c r="F9" s="164"/>
      <c r="G9" s="164"/>
      <c r="H9" s="164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19.04.2014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9"/>
      <c r="F24" s="195"/>
      <c r="G24" s="195"/>
      <c r="H24" s="195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ROUNDUP($J$86,0)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ROUNDUP(SUM($BE$86:$BE$107),0)</f>
        <v>0</v>
      </c>
      <c r="I30" s="81">
        <v>0.21</v>
      </c>
      <c r="J30" s="80">
        <f>ROUNDUP(SUM($BE$86:$BE$107)*$I$30,0)</f>
        <v>0</v>
      </c>
      <c r="K30" s="25"/>
    </row>
    <row r="31" spans="2:11" s="6" customFormat="1" ht="15" customHeight="1">
      <c r="B31" s="22"/>
      <c r="E31" s="28" t="s">
        <v>44</v>
      </c>
      <c r="F31" s="80">
        <f>ROUNDUP(SUM($BF$86:$BF$107),0)</f>
        <v>0</v>
      </c>
      <c r="I31" s="81">
        <v>0.15</v>
      </c>
      <c r="J31" s="80">
        <f>ROUNDUP(SUM($BF$86:$BF$107)*$I$31,0)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ROUNDUP(SUM($BG$86:$BG$107),0)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ROUNDUP(SUM($BH$86:$BH$107),0)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ROUNDUP(SUM($BI$86:$BI$107),0)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ROUNDUP(SUM($J$27:$J$34),0)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146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18</v>
      </c>
      <c r="K44" s="25"/>
    </row>
    <row r="45" spans="2:11" s="6" customFormat="1" ht="16.5" customHeight="1">
      <c r="B45" s="22"/>
      <c r="E45" s="194" t="str">
        <f>$E$7</f>
        <v>Regenerace a oprava školní budovy VOŠ a SPŠ v Rychnově nad Kněžnou</v>
      </c>
      <c r="F45" s="164"/>
      <c r="G45" s="164"/>
      <c r="H45" s="164"/>
      <c r="K45" s="25"/>
    </row>
    <row r="46" spans="2:11" s="6" customFormat="1" ht="15" customHeight="1">
      <c r="B46" s="22"/>
      <c r="C46" s="18" t="s">
        <v>102</v>
      </c>
      <c r="K46" s="25"/>
    </row>
    <row r="47" spans="2:11" s="6" customFormat="1" ht="19.5" customHeight="1">
      <c r="B47" s="22"/>
      <c r="E47" s="179" t="str">
        <f>$E$9</f>
        <v>2 - Vedlejší a ostatní náklady</v>
      </c>
      <c r="F47" s="164"/>
      <c r="G47" s="164"/>
      <c r="H47" s="164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Rychnov nad Kněžnou</v>
      </c>
      <c r="I49" s="18" t="s">
        <v>24</v>
      </c>
      <c r="J49" s="45" t="str">
        <f>IF($J$12="","",$J$12)</f>
        <v>19.04.2014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VOŠ a SPŠ, U stadionu 1166, Rychnov nad Kněžnou</v>
      </c>
      <c r="I51" s="18" t="s">
        <v>34</v>
      </c>
      <c r="J51" s="16" t="str">
        <f>$E$21</f>
        <v>IRBOS s.r.o., Čestice 115, Kostelec nad Orlicí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147</v>
      </c>
      <c r="D54" s="30"/>
      <c r="E54" s="30"/>
      <c r="F54" s="30"/>
      <c r="G54" s="30"/>
      <c r="H54" s="30"/>
      <c r="I54" s="30"/>
      <c r="J54" s="86" t="s">
        <v>148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149</v>
      </c>
      <c r="J56" s="56">
        <f>ROUNDUP($J$86,0)</f>
        <v>0</v>
      </c>
      <c r="K56" s="25"/>
      <c r="AU56" s="6" t="s">
        <v>150</v>
      </c>
    </row>
    <row r="57" spans="2:11" s="62" customFormat="1" ht="25.5" customHeight="1">
      <c r="B57" s="87"/>
      <c r="D57" s="88" t="s">
        <v>849</v>
      </c>
      <c r="E57" s="88"/>
      <c r="F57" s="88"/>
      <c r="G57" s="88"/>
      <c r="H57" s="88"/>
      <c r="I57" s="88"/>
      <c r="J57" s="89">
        <f>ROUNDUP($J$87,0)</f>
        <v>0</v>
      </c>
      <c r="K57" s="90"/>
    </row>
    <row r="58" spans="2:11" s="91" customFormat="1" ht="21" customHeight="1">
      <c r="B58" s="92"/>
      <c r="D58" s="93" t="s">
        <v>850</v>
      </c>
      <c r="E58" s="93"/>
      <c r="F58" s="93"/>
      <c r="G58" s="93"/>
      <c r="H58" s="93"/>
      <c r="I58" s="93"/>
      <c r="J58" s="94">
        <f>ROUNDUP($J$88,0)</f>
        <v>0</v>
      </c>
      <c r="K58" s="95"/>
    </row>
    <row r="59" spans="2:11" s="91" customFormat="1" ht="21" customHeight="1">
      <c r="B59" s="92"/>
      <c r="D59" s="93" t="s">
        <v>851</v>
      </c>
      <c r="E59" s="93"/>
      <c r="F59" s="93"/>
      <c r="G59" s="93"/>
      <c r="H59" s="93"/>
      <c r="I59" s="93"/>
      <c r="J59" s="94">
        <f>ROUNDUP($J$90,0)</f>
        <v>0</v>
      </c>
      <c r="K59" s="95"/>
    </row>
    <row r="60" spans="2:11" s="91" customFormat="1" ht="21" customHeight="1">
      <c r="B60" s="92"/>
      <c r="D60" s="93" t="s">
        <v>852</v>
      </c>
      <c r="E60" s="93"/>
      <c r="F60" s="93"/>
      <c r="G60" s="93"/>
      <c r="H60" s="93"/>
      <c r="I60" s="93"/>
      <c r="J60" s="94">
        <f>ROUNDUP($J$92,0)</f>
        <v>0</v>
      </c>
      <c r="K60" s="95"/>
    </row>
    <row r="61" spans="2:11" s="91" customFormat="1" ht="21" customHeight="1">
      <c r="B61" s="92"/>
      <c r="D61" s="93" t="s">
        <v>853</v>
      </c>
      <c r="E61" s="93"/>
      <c r="F61" s="93"/>
      <c r="G61" s="93"/>
      <c r="H61" s="93"/>
      <c r="I61" s="93"/>
      <c r="J61" s="94">
        <f>ROUNDUP($J$94,0)</f>
        <v>0</v>
      </c>
      <c r="K61" s="95"/>
    </row>
    <row r="62" spans="2:11" s="91" customFormat="1" ht="21" customHeight="1">
      <c r="B62" s="92"/>
      <c r="D62" s="93" t="s">
        <v>854</v>
      </c>
      <c r="E62" s="93"/>
      <c r="F62" s="93"/>
      <c r="G62" s="93"/>
      <c r="H62" s="93"/>
      <c r="I62" s="93"/>
      <c r="J62" s="94">
        <f>ROUNDUP($J$96,0)</f>
        <v>0</v>
      </c>
      <c r="K62" s="95"/>
    </row>
    <row r="63" spans="2:11" s="91" customFormat="1" ht="21" customHeight="1">
      <c r="B63" s="92"/>
      <c r="D63" s="93" t="s">
        <v>855</v>
      </c>
      <c r="E63" s="93"/>
      <c r="F63" s="93"/>
      <c r="G63" s="93"/>
      <c r="H63" s="93"/>
      <c r="I63" s="93"/>
      <c r="J63" s="94">
        <f>ROUNDUP($J$98,0)</f>
        <v>0</v>
      </c>
      <c r="K63" s="95"/>
    </row>
    <row r="64" spans="2:11" s="91" customFormat="1" ht="21" customHeight="1">
      <c r="B64" s="92"/>
      <c r="D64" s="93" t="s">
        <v>856</v>
      </c>
      <c r="E64" s="93"/>
      <c r="F64" s="93"/>
      <c r="G64" s="93"/>
      <c r="H64" s="93"/>
      <c r="I64" s="93"/>
      <c r="J64" s="94">
        <f>ROUNDUP($J$102,0)</f>
        <v>0</v>
      </c>
      <c r="K64" s="95"/>
    </row>
    <row r="65" spans="2:11" s="91" customFormat="1" ht="21" customHeight="1">
      <c r="B65" s="92"/>
      <c r="D65" s="93" t="s">
        <v>857</v>
      </c>
      <c r="E65" s="93"/>
      <c r="F65" s="93"/>
      <c r="G65" s="93"/>
      <c r="H65" s="93"/>
      <c r="I65" s="93"/>
      <c r="J65" s="94">
        <f>ROUNDUP($J$104,0)</f>
        <v>0</v>
      </c>
      <c r="K65" s="95"/>
    </row>
    <row r="66" spans="2:11" s="91" customFormat="1" ht="21" customHeight="1">
      <c r="B66" s="92"/>
      <c r="D66" s="93" t="s">
        <v>858</v>
      </c>
      <c r="E66" s="93"/>
      <c r="F66" s="93"/>
      <c r="G66" s="93"/>
      <c r="H66" s="93"/>
      <c r="I66" s="93"/>
      <c r="J66" s="94">
        <f>ROUNDUP($J$106,0)</f>
        <v>0</v>
      </c>
      <c r="K66" s="95"/>
    </row>
    <row r="67" spans="2:11" s="6" customFormat="1" ht="22.5" customHeight="1">
      <c r="B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2"/>
    </row>
    <row r="73" spans="2:12" s="6" customFormat="1" ht="37.5" customHeight="1">
      <c r="B73" s="22"/>
      <c r="C73" s="11" t="s">
        <v>172</v>
      </c>
      <c r="L73" s="22"/>
    </row>
    <row r="74" spans="2:12" s="6" customFormat="1" ht="7.5" customHeight="1">
      <c r="B74" s="22"/>
      <c r="L74" s="22"/>
    </row>
    <row r="75" spans="2:12" s="6" customFormat="1" ht="15" customHeight="1">
      <c r="B75" s="22"/>
      <c r="C75" s="18" t="s">
        <v>18</v>
      </c>
      <c r="L75" s="22"/>
    </row>
    <row r="76" spans="2:12" s="6" customFormat="1" ht="16.5" customHeight="1">
      <c r="B76" s="22"/>
      <c r="E76" s="194" t="str">
        <f>$E$7</f>
        <v>Regenerace a oprava školní budovy VOŠ a SPŠ v Rychnově nad Kněžnou</v>
      </c>
      <c r="F76" s="164"/>
      <c r="G76" s="164"/>
      <c r="H76" s="164"/>
      <c r="L76" s="22"/>
    </row>
    <row r="77" spans="2:12" s="6" customFormat="1" ht="15" customHeight="1">
      <c r="B77" s="22"/>
      <c r="C77" s="18" t="s">
        <v>102</v>
      </c>
      <c r="L77" s="22"/>
    </row>
    <row r="78" spans="2:12" s="6" customFormat="1" ht="19.5" customHeight="1">
      <c r="B78" s="22"/>
      <c r="E78" s="179" t="str">
        <f>$E$9</f>
        <v>2 - Vedlejší a ostatní náklady</v>
      </c>
      <c r="F78" s="164"/>
      <c r="G78" s="164"/>
      <c r="H78" s="164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22</v>
      </c>
      <c r="F80" s="16" t="str">
        <f>$F$12</f>
        <v>Rychnov nad Kněžnou</v>
      </c>
      <c r="I80" s="18" t="s">
        <v>24</v>
      </c>
      <c r="J80" s="45" t="str">
        <f>IF($J$12="","",$J$12)</f>
        <v>19.04.2014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28</v>
      </c>
      <c r="F82" s="16" t="str">
        <f>$E$15</f>
        <v>VOŠ a SPŠ, U stadionu 1166, Rychnov nad Kněžnou</v>
      </c>
      <c r="I82" s="18" t="s">
        <v>34</v>
      </c>
      <c r="J82" s="16" t="str">
        <f>$E$21</f>
        <v>IRBOS s.r.o., Čestice 115, Kostelec nad Orlicí</v>
      </c>
      <c r="L82" s="22"/>
    </row>
    <row r="83" spans="2:12" s="6" customFormat="1" ht="15" customHeight="1">
      <c r="B83" s="22"/>
      <c r="C83" s="18" t="s">
        <v>32</v>
      </c>
      <c r="F83" s="16">
        <f>IF($E$18="","",$E$18)</f>
      </c>
      <c r="L83" s="22"/>
    </row>
    <row r="84" spans="2:12" s="6" customFormat="1" ht="11.25" customHeight="1">
      <c r="B84" s="22"/>
      <c r="L84" s="22"/>
    </row>
    <row r="85" spans="2:20" s="96" customFormat="1" ht="30" customHeight="1">
      <c r="B85" s="97"/>
      <c r="C85" s="98" t="s">
        <v>173</v>
      </c>
      <c r="D85" s="99" t="s">
        <v>57</v>
      </c>
      <c r="E85" s="99" t="s">
        <v>53</v>
      </c>
      <c r="F85" s="99" t="s">
        <v>174</v>
      </c>
      <c r="G85" s="99" t="s">
        <v>175</v>
      </c>
      <c r="H85" s="99" t="s">
        <v>176</v>
      </c>
      <c r="I85" s="99" t="s">
        <v>177</v>
      </c>
      <c r="J85" s="99" t="s">
        <v>178</v>
      </c>
      <c r="K85" s="100" t="s">
        <v>179</v>
      </c>
      <c r="L85" s="97"/>
      <c r="M85" s="50" t="s">
        <v>180</v>
      </c>
      <c r="N85" s="51" t="s">
        <v>42</v>
      </c>
      <c r="O85" s="51" t="s">
        <v>181</v>
      </c>
      <c r="P85" s="51" t="s">
        <v>182</v>
      </c>
      <c r="Q85" s="51" t="s">
        <v>183</v>
      </c>
      <c r="R85" s="51" t="s">
        <v>184</v>
      </c>
      <c r="S85" s="51" t="s">
        <v>185</v>
      </c>
      <c r="T85" s="52" t="s">
        <v>186</v>
      </c>
    </row>
    <row r="86" spans="2:63" s="6" customFormat="1" ht="30" customHeight="1">
      <c r="B86" s="22"/>
      <c r="C86" s="55" t="s">
        <v>149</v>
      </c>
      <c r="J86" s="101">
        <f>$BK$86</f>
        <v>0</v>
      </c>
      <c r="L86" s="22"/>
      <c r="M86" s="54"/>
      <c r="N86" s="46"/>
      <c r="O86" s="46"/>
      <c r="P86" s="102">
        <f>$P$87</f>
        <v>0</v>
      </c>
      <c r="Q86" s="46"/>
      <c r="R86" s="102">
        <f>$R$87</f>
        <v>0</v>
      </c>
      <c r="S86" s="46"/>
      <c r="T86" s="103">
        <f>$T$87</f>
        <v>0</v>
      </c>
      <c r="AT86" s="6" t="s">
        <v>71</v>
      </c>
      <c r="AU86" s="6" t="s">
        <v>150</v>
      </c>
      <c r="BK86" s="104">
        <f>$BK$87</f>
        <v>0</v>
      </c>
    </row>
    <row r="87" spans="2:63" s="105" customFormat="1" ht="37.5" customHeight="1">
      <c r="B87" s="106"/>
      <c r="D87" s="107" t="s">
        <v>71</v>
      </c>
      <c r="E87" s="108" t="s">
        <v>859</v>
      </c>
      <c r="F87" s="108" t="s">
        <v>860</v>
      </c>
      <c r="J87" s="109">
        <f>$BK$87</f>
        <v>0</v>
      </c>
      <c r="L87" s="106"/>
      <c r="M87" s="110"/>
      <c r="P87" s="111">
        <f>$P$88+$P$90+$P$92+$P$94+$P$96+$P$98+$P$102+$P$104+$P$106</f>
        <v>0</v>
      </c>
      <c r="R87" s="111">
        <f>$R$88+$R$90+$R$92+$R$94+$R$96+$R$98+$R$102+$R$104+$R$106</f>
        <v>0</v>
      </c>
      <c r="T87" s="112">
        <f>$T$88+$T$90+$T$92+$T$94+$T$96+$T$98+$T$102+$T$104+$T$106</f>
        <v>0</v>
      </c>
      <c r="AR87" s="107" t="s">
        <v>216</v>
      </c>
      <c r="AT87" s="107" t="s">
        <v>71</v>
      </c>
      <c r="AU87" s="107" t="s">
        <v>72</v>
      </c>
      <c r="AY87" s="107" t="s">
        <v>189</v>
      </c>
      <c r="BK87" s="113">
        <f>$BK$88+$BK$90+$BK$92+$BK$94+$BK$96+$BK$98+$BK$102+$BK$104+$BK$106</f>
        <v>0</v>
      </c>
    </row>
    <row r="88" spans="2:63" s="105" customFormat="1" ht="21" customHeight="1">
      <c r="B88" s="106"/>
      <c r="D88" s="107" t="s">
        <v>71</v>
      </c>
      <c r="E88" s="114" t="s">
        <v>861</v>
      </c>
      <c r="F88" s="114" t="s">
        <v>862</v>
      </c>
      <c r="J88" s="115">
        <f>$BK$88</f>
        <v>0</v>
      </c>
      <c r="L88" s="106"/>
      <c r="M88" s="110"/>
      <c r="P88" s="111">
        <f>$P$89</f>
        <v>0</v>
      </c>
      <c r="R88" s="111">
        <f>$R$89</f>
        <v>0</v>
      </c>
      <c r="T88" s="112">
        <f>$T$89</f>
        <v>0</v>
      </c>
      <c r="AR88" s="107" t="s">
        <v>216</v>
      </c>
      <c r="AT88" s="107" t="s">
        <v>71</v>
      </c>
      <c r="AU88" s="107" t="s">
        <v>9</v>
      </c>
      <c r="AY88" s="107" t="s">
        <v>189</v>
      </c>
      <c r="BK88" s="113">
        <f>$BK$89</f>
        <v>0</v>
      </c>
    </row>
    <row r="89" spans="2:65" s="6" customFormat="1" ht="15.75" customHeight="1">
      <c r="B89" s="22"/>
      <c r="C89" s="116" t="s">
        <v>9</v>
      </c>
      <c r="D89" s="116" t="s">
        <v>191</v>
      </c>
      <c r="E89" s="117" t="s">
        <v>863</v>
      </c>
      <c r="F89" s="118" t="s">
        <v>862</v>
      </c>
      <c r="G89" s="119" t="s">
        <v>864</v>
      </c>
      <c r="H89" s="120">
        <v>1</v>
      </c>
      <c r="I89" s="121"/>
      <c r="J89" s="122">
        <f>ROUND($I$89*$H$89,0)</f>
        <v>0</v>
      </c>
      <c r="K89" s="118" t="s">
        <v>195</v>
      </c>
      <c r="L89" s="22"/>
      <c r="M89" s="123"/>
      <c r="N89" s="124" t="s">
        <v>43</v>
      </c>
      <c r="Q89" s="125">
        <v>0</v>
      </c>
      <c r="R89" s="125">
        <f>$Q$89*$H$89</f>
        <v>0</v>
      </c>
      <c r="S89" s="125">
        <v>0</v>
      </c>
      <c r="T89" s="126">
        <f>$S$89*$H$89</f>
        <v>0</v>
      </c>
      <c r="AR89" s="75" t="s">
        <v>865</v>
      </c>
      <c r="AT89" s="75" t="s">
        <v>191</v>
      </c>
      <c r="AU89" s="75" t="s">
        <v>78</v>
      </c>
      <c r="AY89" s="6" t="s">
        <v>189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75" t="s">
        <v>9</v>
      </c>
      <c r="BK89" s="127">
        <f>ROUND($I$89*$H$89,0)</f>
        <v>0</v>
      </c>
      <c r="BL89" s="75" t="s">
        <v>865</v>
      </c>
      <c r="BM89" s="75" t="s">
        <v>866</v>
      </c>
    </row>
    <row r="90" spans="2:63" s="105" customFormat="1" ht="30.75" customHeight="1">
      <c r="B90" s="106"/>
      <c r="D90" s="107" t="s">
        <v>71</v>
      </c>
      <c r="E90" s="114" t="s">
        <v>867</v>
      </c>
      <c r="F90" s="114" t="s">
        <v>868</v>
      </c>
      <c r="J90" s="115">
        <f>$BK$90</f>
        <v>0</v>
      </c>
      <c r="L90" s="106"/>
      <c r="M90" s="110"/>
      <c r="P90" s="111">
        <f>$P$91</f>
        <v>0</v>
      </c>
      <c r="R90" s="111">
        <f>$R$91</f>
        <v>0</v>
      </c>
      <c r="T90" s="112">
        <f>$T$91</f>
        <v>0</v>
      </c>
      <c r="AR90" s="107" t="s">
        <v>216</v>
      </c>
      <c r="AT90" s="107" t="s">
        <v>71</v>
      </c>
      <c r="AU90" s="107" t="s">
        <v>9</v>
      </c>
      <c r="AY90" s="107" t="s">
        <v>189</v>
      </c>
      <c r="BK90" s="113">
        <f>$BK$91</f>
        <v>0</v>
      </c>
    </row>
    <row r="91" spans="2:65" s="6" customFormat="1" ht="15.75" customHeight="1">
      <c r="B91" s="22"/>
      <c r="C91" s="119" t="s">
        <v>78</v>
      </c>
      <c r="D91" s="119" t="s">
        <v>191</v>
      </c>
      <c r="E91" s="117" t="s">
        <v>869</v>
      </c>
      <c r="F91" s="118" t="s">
        <v>868</v>
      </c>
      <c r="G91" s="119" t="s">
        <v>864</v>
      </c>
      <c r="H91" s="120">
        <v>1</v>
      </c>
      <c r="I91" s="121"/>
      <c r="J91" s="122">
        <f>ROUND($I$91*$H$91,0)</f>
        <v>0</v>
      </c>
      <c r="K91" s="118" t="s">
        <v>195</v>
      </c>
      <c r="L91" s="22"/>
      <c r="M91" s="123"/>
      <c r="N91" s="124" t="s">
        <v>43</v>
      </c>
      <c r="Q91" s="125">
        <v>0</v>
      </c>
      <c r="R91" s="125">
        <f>$Q$91*$H$91</f>
        <v>0</v>
      </c>
      <c r="S91" s="125">
        <v>0</v>
      </c>
      <c r="T91" s="126">
        <f>$S$91*$H$91</f>
        <v>0</v>
      </c>
      <c r="AR91" s="75" t="s">
        <v>865</v>
      </c>
      <c r="AT91" s="75" t="s">
        <v>191</v>
      </c>
      <c r="AU91" s="75" t="s">
        <v>78</v>
      </c>
      <c r="AY91" s="75" t="s">
        <v>189</v>
      </c>
      <c r="BE91" s="127">
        <f>IF($N$91="základní",$J$91,0)</f>
        <v>0</v>
      </c>
      <c r="BF91" s="127">
        <f>IF($N$91="snížená",$J$91,0)</f>
        <v>0</v>
      </c>
      <c r="BG91" s="127">
        <f>IF($N$91="zákl. přenesená",$J$91,0)</f>
        <v>0</v>
      </c>
      <c r="BH91" s="127">
        <f>IF($N$91="sníž. přenesená",$J$91,0)</f>
        <v>0</v>
      </c>
      <c r="BI91" s="127">
        <f>IF($N$91="nulová",$J$91,0)</f>
        <v>0</v>
      </c>
      <c r="BJ91" s="75" t="s">
        <v>9</v>
      </c>
      <c r="BK91" s="127">
        <f>ROUND($I$91*$H$91,0)</f>
        <v>0</v>
      </c>
      <c r="BL91" s="75" t="s">
        <v>865</v>
      </c>
      <c r="BM91" s="75" t="s">
        <v>870</v>
      </c>
    </row>
    <row r="92" spans="2:63" s="105" customFormat="1" ht="30.75" customHeight="1">
      <c r="B92" s="106"/>
      <c r="D92" s="107" t="s">
        <v>71</v>
      </c>
      <c r="E92" s="114" t="s">
        <v>871</v>
      </c>
      <c r="F92" s="114" t="s">
        <v>872</v>
      </c>
      <c r="J92" s="115">
        <f>$BK$92</f>
        <v>0</v>
      </c>
      <c r="L92" s="106"/>
      <c r="M92" s="110"/>
      <c r="P92" s="111">
        <f>$P$93</f>
        <v>0</v>
      </c>
      <c r="R92" s="111">
        <f>$R$93</f>
        <v>0</v>
      </c>
      <c r="T92" s="112">
        <f>$T$93</f>
        <v>0</v>
      </c>
      <c r="AR92" s="107" t="s">
        <v>216</v>
      </c>
      <c r="AT92" s="107" t="s">
        <v>71</v>
      </c>
      <c r="AU92" s="107" t="s">
        <v>9</v>
      </c>
      <c r="AY92" s="107" t="s">
        <v>189</v>
      </c>
      <c r="BK92" s="113">
        <f>$BK$93</f>
        <v>0</v>
      </c>
    </row>
    <row r="93" spans="2:65" s="6" customFormat="1" ht="15.75" customHeight="1">
      <c r="B93" s="22"/>
      <c r="C93" s="119" t="s">
        <v>201</v>
      </c>
      <c r="D93" s="119" t="s">
        <v>191</v>
      </c>
      <c r="E93" s="117" t="s">
        <v>873</v>
      </c>
      <c r="F93" s="118" t="s">
        <v>872</v>
      </c>
      <c r="G93" s="119" t="s">
        <v>864</v>
      </c>
      <c r="H93" s="120">
        <v>1</v>
      </c>
      <c r="I93" s="121"/>
      <c r="J93" s="122">
        <f>ROUND($I$93*$H$93,0)</f>
        <v>0</v>
      </c>
      <c r="K93" s="118" t="s">
        <v>195</v>
      </c>
      <c r="L93" s="22"/>
      <c r="M93" s="123"/>
      <c r="N93" s="124" t="s">
        <v>43</v>
      </c>
      <c r="Q93" s="125">
        <v>0</v>
      </c>
      <c r="R93" s="125">
        <f>$Q$93*$H$93</f>
        <v>0</v>
      </c>
      <c r="S93" s="125">
        <v>0</v>
      </c>
      <c r="T93" s="126">
        <f>$S$93*$H$93</f>
        <v>0</v>
      </c>
      <c r="AR93" s="75" t="s">
        <v>865</v>
      </c>
      <c r="AT93" s="75" t="s">
        <v>191</v>
      </c>
      <c r="AU93" s="75" t="s">
        <v>78</v>
      </c>
      <c r="AY93" s="75" t="s">
        <v>189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9</v>
      </c>
      <c r="BK93" s="127">
        <f>ROUND($I$93*$H$93,0)</f>
        <v>0</v>
      </c>
      <c r="BL93" s="75" t="s">
        <v>865</v>
      </c>
      <c r="BM93" s="75" t="s">
        <v>874</v>
      </c>
    </row>
    <row r="94" spans="2:63" s="105" customFormat="1" ht="30.75" customHeight="1">
      <c r="B94" s="106"/>
      <c r="D94" s="107" t="s">
        <v>71</v>
      </c>
      <c r="E94" s="114" t="s">
        <v>875</v>
      </c>
      <c r="F94" s="114" t="s">
        <v>876</v>
      </c>
      <c r="J94" s="115">
        <f>$BK$94</f>
        <v>0</v>
      </c>
      <c r="L94" s="106"/>
      <c r="M94" s="110"/>
      <c r="P94" s="111">
        <f>$P$95</f>
        <v>0</v>
      </c>
      <c r="R94" s="111">
        <f>$R$95</f>
        <v>0</v>
      </c>
      <c r="T94" s="112">
        <f>$T$95</f>
        <v>0</v>
      </c>
      <c r="AR94" s="107" t="s">
        <v>216</v>
      </c>
      <c r="AT94" s="107" t="s">
        <v>71</v>
      </c>
      <c r="AU94" s="107" t="s">
        <v>9</v>
      </c>
      <c r="AY94" s="107" t="s">
        <v>189</v>
      </c>
      <c r="BK94" s="113">
        <f>$BK$95</f>
        <v>0</v>
      </c>
    </row>
    <row r="95" spans="2:65" s="6" customFormat="1" ht="15.75" customHeight="1">
      <c r="B95" s="22"/>
      <c r="C95" s="119" t="s">
        <v>196</v>
      </c>
      <c r="D95" s="119" t="s">
        <v>191</v>
      </c>
      <c r="E95" s="117" t="s">
        <v>877</v>
      </c>
      <c r="F95" s="118" t="s">
        <v>876</v>
      </c>
      <c r="G95" s="119" t="s">
        <v>864</v>
      </c>
      <c r="H95" s="120">
        <v>1</v>
      </c>
      <c r="I95" s="121"/>
      <c r="J95" s="122">
        <f>ROUND($I$95*$H$95,0)</f>
        <v>0</v>
      </c>
      <c r="K95" s="118" t="s">
        <v>195</v>
      </c>
      <c r="L95" s="22"/>
      <c r="M95" s="123"/>
      <c r="N95" s="124" t="s">
        <v>43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5" t="s">
        <v>865</v>
      </c>
      <c r="AT95" s="75" t="s">
        <v>191</v>
      </c>
      <c r="AU95" s="75" t="s">
        <v>78</v>
      </c>
      <c r="AY95" s="75" t="s">
        <v>189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9</v>
      </c>
      <c r="BK95" s="127">
        <f>ROUND($I$95*$H$95,0)</f>
        <v>0</v>
      </c>
      <c r="BL95" s="75" t="s">
        <v>865</v>
      </c>
      <c r="BM95" s="75" t="s">
        <v>878</v>
      </c>
    </row>
    <row r="96" spans="2:63" s="105" customFormat="1" ht="30.75" customHeight="1">
      <c r="B96" s="106"/>
      <c r="D96" s="107" t="s">
        <v>71</v>
      </c>
      <c r="E96" s="114" t="s">
        <v>879</v>
      </c>
      <c r="F96" s="114" t="s">
        <v>880</v>
      </c>
      <c r="J96" s="115">
        <f>$BK$96</f>
        <v>0</v>
      </c>
      <c r="L96" s="106"/>
      <c r="M96" s="110"/>
      <c r="P96" s="111">
        <f>$P$97</f>
        <v>0</v>
      </c>
      <c r="R96" s="111">
        <f>$R$97</f>
        <v>0</v>
      </c>
      <c r="T96" s="112">
        <f>$T$97</f>
        <v>0</v>
      </c>
      <c r="AR96" s="107" t="s">
        <v>216</v>
      </c>
      <c r="AT96" s="107" t="s">
        <v>71</v>
      </c>
      <c r="AU96" s="107" t="s">
        <v>9</v>
      </c>
      <c r="AY96" s="107" t="s">
        <v>189</v>
      </c>
      <c r="BK96" s="113">
        <f>$BK$97</f>
        <v>0</v>
      </c>
    </row>
    <row r="97" spans="2:65" s="6" customFormat="1" ht="15.75" customHeight="1">
      <c r="B97" s="22"/>
      <c r="C97" s="119" t="s">
        <v>216</v>
      </c>
      <c r="D97" s="119" t="s">
        <v>191</v>
      </c>
      <c r="E97" s="117" t="s">
        <v>881</v>
      </c>
      <c r="F97" s="118" t="s">
        <v>880</v>
      </c>
      <c r="G97" s="119" t="s">
        <v>864</v>
      </c>
      <c r="H97" s="120">
        <v>1</v>
      </c>
      <c r="I97" s="121"/>
      <c r="J97" s="122">
        <f>ROUND($I$97*$H$97,0)</f>
        <v>0</v>
      </c>
      <c r="K97" s="118" t="s">
        <v>195</v>
      </c>
      <c r="L97" s="22"/>
      <c r="M97" s="123"/>
      <c r="N97" s="124" t="s">
        <v>43</v>
      </c>
      <c r="Q97" s="125">
        <v>0</v>
      </c>
      <c r="R97" s="125">
        <f>$Q$97*$H$97</f>
        <v>0</v>
      </c>
      <c r="S97" s="125">
        <v>0</v>
      </c>
      <c r="T97" s="126">
        <f>$S$97*$H$97</f>
        <v>0</v>
      </c>
      <c r="AR97" s="75" t="s">
        <v>865</v>
      </c>
      <c r="AT97" s="75" t="s">
        <v>191</v>
      </c>
      <c r="AU97" s="75" t="s">
        <v>78</v>
      </c>
      <c r="AY97" s="75" t="s">
        <v>189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9</v>
      </c>
      <c r="BK97" s="127">
        <f>ROUND($I$97*$H$97,0)</f>
        <v>0</v>
      </c>
      <c r="BL97" s="75" t="s">
        <v>865</v>
      </c>
      <c r="BM97" s="75" t="s">
        <v>882</v>
      </c>
    </row>
    <row r="98" spans="2:63" s="105" customFormat="1" ht="30.75" customHeight="1">
      <c r="B98" s="106"/>
      <c r="D98" s="107" t="s">
        <v>71</v>
      </c>
      <c r="E98" s="114" t="s">
        <v>883</v>
      </c>
      <c r="F98" s="114" t="s">
        <v>884</v>
      </c>
      <c r="J98" s="115">
        <f>$BK$98</f>
        <v>0</v>
      </c>
      <c r="L98" s="106"/>
      <c r="M98" s="110"/>
      <c r="P98" s="111">
        <f>SUM($P$99:$P$101)</f>
        <v>0</v>
      </c>
      <c r="R98" s="111">
        <f>SUM($R$99:$R$101)</f>
        <v>0</v>
      </c>
      <c r="T98" s="112">
        <f>SUM($T$99:$T$101)</f>
        <v>0</v>
      </c>
      <c r="AR98" s="107" t="s">
        <v>216</v>
      </c>
      <c r="AT98" s="107" t="s">
        <v>71</v>
      </c>
      <c r="AU98" s="107" t="s">
        <v>9</v>
      </c>
      <c r="AY98" s="107" t="s">
        <v>189</v>
      </c>
      <c r="BK98" s="113">
        <f>SUM($BK$99:$BK$101)</f>
        <v>0</v>
      </c>
    </row>
    <row r="99" spans="2:65" s="6" customFormat="1" ht="15.75" customHeight="1">
      <c r="B99" s="22"/>
      <c r="C99" s="119" t="s">
        <v>223</v>
      </c>
      <c r="D99" s="119" t="s">
        <v>191</v>
      </c>
      <c r="E99" s="117" t="s">
        <v>885</v>
      </c>
      <c r="F99" s="118" t="s">
        <v>884</v>
      </c>
      <c r="G99" s="119" t="s">
        <v>864</v>
      </c>
      <c r="H99" s="120">
        <v>1</v>
      </c>
      <c r="I99" s="121"/>
      <c r="J99" s="122">
        <f>ROUND($I$99*$H$99,0)</f>
        <v>0</v>
      </c>
      <c r="K99" s="118" t="s">
        <v>195</v>
      </c>
      <c r="L99" s="22"/>
      <c r="M99" s="123"/>
      <c r="N99" s="124" t="s">
        <v>43</v>
      </c>
      <c r="Q99" s="125">
        <v>0</v>
      </c>
      <c r="R99" s="125">
        <f>$Q$99*$H$99</f>
        <v>0</v>
      </c>
      <c r="S99" s="125">
        <v>0</v>
      </c>
      <c r="T99" s="126">
        <f>$S$99*$H$99</f>
        <v>0</v>
      </c>
      <c r="AR99" s="75" t="s">
        <v>865</v>
      </c>
      <c r="AT99" s="75" t="s">
        <v>191</v>
      </c>
      <c r="AU99" s="75" t="s">
        <v>78</v>
      </c>
      <c r="AY99" s="75" t="s">
        <v>189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9</v>
      </c>
      <c r="BK99" s="127">
        <f>ROUND($I$99*$H$99,0)</f>
        <v>0</v>
      </c>
      <c r="BL99" s="75" t="s">
        <v>865</v>
      </c>
      <c r="BM99" s="75" t="s">
        <v>886</v>
      </c>
    </row>
    <row r="100" spans="2:65" s="6" customFormat="1" ht="15.75" customHeight="1">
      <c r="B100" s="22"/>
      <c r="C100" s="119" t="s">
        <v>230</v>
      </c>
      <c r="D100" s="119" t="s">
        <v>191</v>
      </c>
      <c r="E100" s="117" t="s">
        <v>887</v>
      </c>
      <c r="F100" s="118" t="s">
        <v>888</v>
      </c>
      <c r="G100" s="119" t="s">
        <v>864</v>
      </c>
      <c r="H100" s="120">
        <v>1</v>
      </c>
      <c r="I100" s="121"/>
      <c r="J100" s="122">
        <f>ROUND($I$100*$H$100,0)</f>
        <v>0</v>
      </c>
      <c r="K100" s="118"/>
      <c r="L100" s="22"/>
      <c r="M100" s="123"/>
      <c r="N100" s="124" t="s">
        <v>43</v>
      </c>
      <c r="Q100" s="125">
        <v>0</v>
      </c>
      <c r="R100" s="125">
        <f>$Q$100*$H$100</f>
        <v>0</v>
      </c>
      <c r="S100" s="125">
        <v>0</v>
      </c>
      <c r="T100" s="126">
        <f>$S$100*$H$100</f>
        <v>0</v>
      </c>
      <c r="AR100" s="75" t="s">
        <v>865</v>
      </c>
      <c r="AT100" s="75" t="s">
        <v>191</v>
      </c>
      <c r="AU100" s="75" t="s">
        <v>78</v>
      </c>
      <c r="AY100" s="75" t="s">
        <v>189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9</v>
      </c>
      <c r="BK100" s="127">
        <f>ROUND($I$100*$H$100,0)</f>
        <v>0</v>
      </c>
      <c r="BL100" s="75" t="s">
        <v>865</v>
      </c>
      <c r="BM100" s="75" t="s">
        <v>889</v>
      </c>
    </row>
    <row r="101" spans="2:65" s="6" customFormat="1" ht="15.75" customHeight="1">
      <c r="B101" s="22"/>
      <c r="C101" s="119" t="s">
        <v>220</v>
      </c>
      <c r="D101" s="119" t="s">
        <v>191</v>
      </c>
      <c r="E101" s="117" t="s">
        <v>890</v>
      </c>
      <c r="F101" s="118" t="s">
        <v>891</v>
      </c>
      <c r="G101" s="119" t="s">
        <v>864</v>
      </c>
      <c r="H101" s="120">
        <v>1</v>
      </c>
      <c r="I101" s="121"/>
      <c r="J101" s="122">
        <f>ROUND($I$101*$H$101,0)</f>
        <v>0</v>
      </c>
      <c r="K101" s="118"/>
      <c r="L101" s="22"/>
      <c r="M101" s="123"/>
      <c r="N101" s="124" t="s">
        <v>43</v>
      </c>
      <c r="Q101" s="125">
        <v>0</v>
      </c>
      <c r="R101" s="125">
        <f>$Q$101*$H$101</f>
        <v>0</v>
      </c>
      <c r="S101" s="125">
        <v>0</v>
      </c>
      <c r="T101" s="126">
        <f>$S$101*$H$101</f>
        <v>0</v>
      </c>
      <c r="AR101" s="75" t="s">
        <v>865</v>
      </c>
      <c r="AT101" s="75" t="s">
        <v>191</v>
      </c>
      <c r="AU101" s="75" t="s">
        <v>78</v>
      </c>
      <c r="AY101" s="75" t="s">
        <v>189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5" t="s">
        <v>9</v>
      </c>
      <c r="BK101" s="127">
        <f>ROUND($I$101*$H$101,0)</f>
        <v>0</v>
      </c>
      <c r="BL101" s="75" t="s">
        <v>865</v>
      </c>
      <c r="BM101" s="75" t="s">
        <v>892</v>
      </c>
    </row>
    <row r="102" spans="2:63" s="105" customFormat="1" ht="30.75" customHeight="1">
      <c r="B102" s="106"/>
      <c r="D102" s="107" t="s">
        <v>71</v>
      </c>
      <c r="E102" s="114" t="s">
        <v>893</v>
      </c>
      <c r="F102" s="114" t="s">
        <v>894</v>
      </c>
      <c r="J102" s="115">
        <f>$BK$102</f>
        <v>0</v>
      </c>
      <c r="L102" s="106"/>
      <c r="M102" s="110"/>
      <c r="P102" s="111">
        <f>$P$103</f>
        <v>0</v>
      </c>
      <c r="R102" s="111">
        <f>$R$103</f>
        <v>0</v>
      </c>
      <c r="T102" s="112">
        <f>$T$103</f>
        <v>0</v>
      </c>
      <c r="AR102" s="107" t="s">
        <v>216</v>
      </c>
      <c r="AT102" s="107" t="s">
        <v>71</v>
      </c>
      <c r="AU102" s="107" t="s">
        <v>9</v>
      </c>
      <c r="AY102" s="107" t="s">
        <v>189</v>
      </c>
      <c r="BK102" s="113">
        <f>$BK$103</f>
        <v>0</v>
      </c>
    </row>
    <row r="103" spans="2:65" s="6" customFormat="1" ht="15.75" customHeight="1">
      <c r="B103" s="22"/>
      <c r="C103" s="119" t="s">
        <v>396</v>
      </c>
      <c r="D103" s="119" t="s">
        <v>191</v>
      </c>
      <c r="E103" s="117" t="s">
        <v>895</v>
      </c>
      <c r="F103" s="118" t="s">
        <v>894</v>
      </c>
      <c r="G103" s="119" t="s">
        <v>864</v>
      </c>
      <c r="H103" s="120">
        <v>1</v>
      </c>
      <c r="I103" s="121"/>
      <c r="J103" s="122">
        <f>ROUND($I$103*$H$103,0)</f>
        <v>0</v>
      </c>
      <c r="K103" s="118" t="s">
        <v>195</v>
      </c>
      <c r="L103" s="22"/>
      <c r="M103" s="123"/>
      <c r="N103" s="124" t="s">
        <v>43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865</v>
      </c>
      <c r="AT103" s="75" t="s">
        <v>191</v>
      </c>
      <c r="AU103" s="75" t="s">
        <v>78</v>
      </c>
      <c r="AY103" s="75" t="s">
        <v>189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9</v>
      </c>
      <c r="BK103" s="127">
        <f>ROUND($I$103*$H$103,0)</f>
        <v>0</v>
      </c>
      <c r="BL103" s="75" t="s">
        <v>865</v>
      </c>
      <c r="BM103" s="75" t="s">
        <v>896</v>
      </c>
    </row>
    <row r="104" spans="2:63" s="105" customFormat="1" ht="30.75" customHeight="1">
      <c r="B104" s="106"/>
      <c r="D104" s="107" t="s">
        <v>71</v>
      </c>
      <c r="E104" s="114" t="s">
        <v>897</v>
      </c>
      <c r="F104" s="114" t="s">
        <v>898</v>
      </c>
      <c r="J104" s="115">
        <f>$BK$104</f>
        <v>0</v>
      </c>
      <c r="L104" s="106"/>
      <c r="M104" s="110"/>
      <c r="P104" s="111">
        <f>$P$105</f>
        <v>0</v>
      </c>
      <c r="R104" s="111">
        <f>$R$105</f>
        <v>0</v>
      </c>
      <c r="T104" s="112">
        <f>$T$105</f>
        <v>0</v>
      </c>
      <c r="AR104" s="107" t="s">
        <v>216</v>
      </c>
      <c r="AT104" s="107" t="s">
        <v>71</v>
      </c>
      <c r="AU104" s="107" t="s">
        <v>9</v>
      </c>
      <c r="AY104" s="107" t="s">
        <v>189</v>
      </c>
      <c r="BK104" s="113">
        <f>$BK$105</f>
        <v>0</v>
      </c>
    </row>
    <row r="105" spans="2:65" s="6" customFormat="1" ht="15.75" customHeight="1">
      <c r="B105" s="22"/>
      <c r="C105" s="119" t="s">
        <v>26</v>
      </c>
      <c r="D105" s="119" t="s">
        <v>191</v>
      </c>
      <c r="E105" s="117" t="s">
        <v>899</v>
      </c>
      <c r="F105" s="118" t="s">
        <v>898</v>
      </c>
      <c r="G105" s="119" t="s">
        <v>864</v>
      </c>
      <c r="H105" s="120">
        <v>1</v>
      </c>
      <c r="I105" s="121"/>
      <c r="J105" s="122">
        <f>ROUND($I$105*$H$105,0)</f>
        <v>0</v>
      </c>
      <c r="K105" s="118" t="s">
        <v>195</v>
      </c>
      <c r="L105" s="22"/>
      <c r="M105" s="123"/>
      <c r="N105" s="124" t="s">
        <v>43</v>
      </c>
      <c r="Q105" s="125">
        <v>0</v>
      </c>
      <c r="R105" s="125">
        <f>$Q$105*$H$105</f>
        <v>0</v>
      </c>
      <c r="S105" s="125">
        <v>0</v>
      </c>
      <c r="T105" s="126">
        <f>$S$105*$H$105</f>
        <v>0</v>
      </c>
      <c r="AR105" s="75" t="s">
        <v>865</v>
      </c>
      <c r="AT105" s="75" t="s">
        <v>191</v>
      </c>
      <c r="AU105" s="75" t="s">
        <v>78</v>
      </c>
      <c r="AY105" s="75" t="s">
        <v>189</v>
      </c>
      <c r="BE105" s="127">
        <f>IF($N$105="základní",$J$105,0)</f>
        <v>0</v>
      </c>
      <c r="BF105" s="127">
        <f>IF($N$105="snížená",$J$105,0)</f>
        <v>0</v>
      </c>
      <c r="BG105" s="127">
        <f>IF($N$105="zákl. přenesená",$J$105,0)</f>
        <v>0</v>
      </c>
      <c r="BH105" s="127">
        <f>IF($N$105="sníž. přenesená",$J$105,0)</f>
        <v>0</v>
      </c>
      <c r="BI105" s="127">
        <f>IF($N$105="nulová",$J$105,0)</f>
        <v>0</v>
      </c>
      <c r="BJ105" s="75" t="s">
        <v>9</v>
      </c>
      <c r="BK105" s="127">
        <f>ROUND($I$105*$H$105,0)</f>
        <v>0</v>
      </c>
      <c r="BL105" s="75" t="s">
        <v>865</v>
      </c>
      <c r="BM105" s="75" t="s">
        <v>900</v>
      </c>
    </row>
    <row r="106" spans="2:63" s="105" customFormat="1" ht="30.75" customHeight="1">
      <c r="B106" s="106"/>
      <c r="D106" s="107" t="s">
        <v>71</v>
      </c>
      <c r="E106" s="114" t="s">
        <v>901</v>
      </c>
      <c r="F106" s="114" t="s">
        <v>902</v>
      </c>
      <c r="J106" s="115">
        <f>$BK$106</f>
        <v>0</v>
      </c>
      <c r="L106" s="106"/>
      <c r="M106" s="110"/>
      <c r="P106" s="111">
        <f>$P$107</f>
        <v>0</v>
      </c>
      <c r="R106" s="111">
        <f>$R$107</f>
        <v>0</v>
      </c>
      <c r="T106" s="112">
        <f>$T$107</f>
        <v>0</v>
      </c>
      <c r="AR106" s="107" t="s">
        <v>216</v>
      </c>
      <c r="AT106" s="107" t="s">
        <v>71</v>
      </c>
      <c r="AU106" s="107" t="s">
        <v>9</v>
      </c>
      <c r="AY106" s="107" t="s">
        <v>189</v>
      </c>
      <c r="BK106" s="113">
        <f>$BK$107</f>
        <v>0</v>
      </c>
    </row>
    <row r="107" spans="2:65" s="6" customFormat="1" ht="15.75" customHeight="1">
      <c r="B107" s="22"/>
      <c r="C107" s="119" t="s">
        <v>247</v>
      </c>
      <c r="D107" s="119" t="s">
        <v>191</v>
      </c>
      <c r="E107" s="117" t="s">
        <v>903</v>
      </c>
      <c r="F107" s="118" t="s">
        <v>902</v>
      </c>
      <c r="G107" s="119" t="s">
        <v>864</v>
      </c>
      <c r="H107" s="120">
        <v>1</v>
      </c>
      <c r="I107" s="121"/>
      <c r="J107" s="122">
        <f>ROUND($I$107*$H$107,0)</f>
        <v>0</v>
      </c>
      <c r="K107" s="118" t="s">
        <v>195</v>
      </c>
      <c r="L107" s="22"/>
      <c r="M107" s="123"/>
      <c r="N107" s="158" t="s">
        <v>43</v>
      </c>
      <c r="O107" s="159"/>
      <c r="P107" s="159"/>
      <c r="Q107" s="160">
        <v>0</v>
      </c>
      <c r="R107" s="160">
        <f>$Q$107*$H$107</f>
        <v>0</v>
      </c>
      <c r="S107" s="160">
        <v>0</v>
      </c>
      <c r="T107" s="161">
        <f>$S$107*$H$107</f>
        <v>0</v>
      </c>
      <c r="AR107" s="75" t="s">
        <v>865</v>
      </c>
      <c r="AT107" s="75" t="s">
        <v>191</v>
      </c>
      <c r="AU107" s="75" t="s">
        <v>78</v>
      </c>
      <c r="AY107" s="75" t="s">
        <v>189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9</v>
      </c>
      <c r="BK107" s="127">
        <f>ROUND($I$107*$H$107,0)</f>
        <v>0</v>
      </c>
      <c r="BL107" s="75" t="s">
        <v>865</v>
      </c>
      <c r="BM107" s="75" t="s">
        <v>904</v>
      </c>
    </row>
    <row r="108" spans="2:12" s="6" customFormat="1" ht="7.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22"/>
    </row>
    <row r="509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2" customFormat="1" ht="45" customHeight="1">
      <c r="B3" s="209"/>
      <c r="C3" s="210" t="s">
        <v>912</v>
      </c>
      <c r="D3" s="210"/>
      <c r="E3" s="210"/>
      <c r="F3" s="210"/>
      <c r="G3" s="210"/>
      <c r="H3" s="210"/>
      <c r="I3" s="210"/>
      <c r="J3" s="210"/>
      <c r="K3" s="211"/>
    </row>
    <row r="4" spans="2:11" ht="25.5" customHeight="1">
      <c r="B4" s="213"/>
      <c r="C4" s="214" t="s">
        <v>913</v>
      </c>
      <c r="D4" s="214"/>
      <c r="E4" s="214"/>
      <c r="F4" s="214"/>
      <c r="G4" s="214"/>
      <c r="H4" s="214"/>
      <c r="I4" s="214"/>
      <c r="J4" s="214"/>
      <c r="K4" s="215"/>
    </row>
    <row r="5" spans="2:11" ht="5.25" customHeight="1">
      <c r="B5" s="213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3"/>
      <c r="C6" s="217" t="s">
        <v>914</v>
      </c>
      <c r="D6" s="217"/>
      <c r="E6" s="217"/>
      <c r="F6" s="217"/>
      <c r="G6" s="217"/>
      <c r="H6" s="217"/>
      <c r="I6" s="217"/>
      <c r="J6" s="217"/>
      <c r="K6" s="215"/>
    </row>
    <row r="7" spans="2:11" ht="15" customHeight="1">
      <c r="B7" s="218"/>
      <c r="C7" s="217" t="s">
        <v>915</v>
      </c>
      <c r="D7" s="217"/>
      <c r="E7" s="217"/>
      <c r="F7" s="217"/>
      <c r="G7" s="217"/>
      <c r="H7" s="217"/>
      <c r="I7" s="217"/>
      <c r="J7" s="217"/>
      <c r="K7" s="215"/>
    </row>
    <row r="8" spans="2:11" ht="12.75" customHeight="1">
      <c r="B8" s="218"/>
      <c r="C8" s="219"/>
      <c r="D8" s="219"/>
      <c r="E8" s="219"/>
      <c r="F8" s="219"/>
      <c r="G8" s="219"/>
      <c r="H8" s="219"/>
      <c r="I8" s="219"/>
      <c r="J8" s="219"/>
      <c r="K8" s="215"/>
    </row>
    <row r="9" spans="2:11" ht="15" customHeight="1">
      <c r="B9" s="218"/>
      <c r="C9" s="217" t="s">
        <v>916</v>
      </c>
      <c r="D9" s="217"/>
      <c r="E9" s="217"/>
      <c r="F9" s="217"/>
      <c r="G9" s="217"/>
      <c r="H9" s="217"/>
      <c r="I9" s="217"/>
      <c r="J9" s="217"/>
      <c r="K9" s="215"/>
    </row>
    <row r="10" spans="2:11" ht="15" customHeight="1">
      <c r="B10" s="218"/>
      <c r="C10" s="219"/>
      <c r="D10" s="217" t="s">
        <v>917</v>
      </c>
      <c r="E10" s="217"/>
      <c r="F10" s="217"/>
      <c r="G10" s="217"/>
      <c r="H10" s="217"/>
      <c r="I10" s="217"/>
      <c r="J10" s="217"/>
      <c r="K10" s="215"/>
    </row>
    <row r="11" spans="2:11" ht="15" customHeight="1">
      <c r="B11" s="218"/>
      <c r="C11" s="220"/>
      <c r="D11" s="217" t="s">
        <v>918</v>
      </c>
      <c r="E11" s="217"/>
      <c r="F11" s="217"/>
      <c r="G11" s="217"/>
      <c r="H11" s="217"/>
      <c r="I11" s="217"/>
      <c r="J11" s="217"/>
      <c r="K11" s="215"/>
    </row>
    <row r="12" spans="2:11" ht="12.75" customHeight="1">
      <c r="B12" s="218"/>
      <c r="C12" s="220"/>
      <c r="D12" s="220"/>
      <c r="E12" s="220"/>
      <c r="F12" s="220"/>
      <c r="G12" s="220"/>
      <c r="H12" s="220"/>
      <c r="I12" s="220"/>
      <c r="J12" s="220"/>
      <c r="K12" s="215"/>
    </row>
    <row r="13" spans="2:11" ht="15" customHeight="1">
      <c r="B13" s="218"/>
      <c r="C13" s="220"/>
      <c r="D13" s="217" t="s">
        <v>919</v>
      </c>
      <c r="E13" s="217"/>
      <c r="F13" s="217"/>
      <c r="G13" s="217"/>
      <c r="H13" s="217"/>
      <c r="I13" s="217"/>
      <c r="J13" s="217"/>
      <c r="K13" s="215"/>
    </row>
    <row r="14" spans="2:11" ht="15" customHeight="1">
      <c r="B14" s="218"/>
      <c r="C14" s="220"/>
      <c r="D14" s="217" t="s">
        <v>920</v>
      </c>
      <c r="E14" s="217"/>
      <c r="F14" s="217"/>
      <c r="G14" s="217"/>
      <c r="H14" s="217"/>
      <c r="I14" s="217"/>
      <c r="J14" s="217"/>
      <c r="K14" s="215"/>
    </row>
    <row r="15" spans="2:11" ht="15" customHeight="1">
      <c r="B15" s="218"/>
      <c r="C15" s="220"/>
      <c r="D15" s="217" t="s">
        <v>921</v>
      </c>
      <c r="E15" s="217"/>
      <c r="F15" s="217"/>
      <c r="G15" s="217"/>
      <c r="H15" s="217"/>
      <c r="I15" s="217"/>
      <c r="J15" s="217"/>
      <c r="K15" s="215"/>
    </row>
    <row r="16" spans="2:11" ht="15" customHeight="1">
      <c r="B16" s="218"/>
      <c r="C16" s="220"/>
      <c r="D16" s="220"/>
      <c r="E16" s="221" t="s">
        <v>76</v>
      </c>
      <c r="F16" s="217" t="s">
        <v>922</v>
      </c>
      <c r="G16" s="217"/>
      <c r="H16" s="217"/>
      <c r="I16" s="217"/>
      <c r="J16" s="217"/>
      <c r="K16" s="215"/>
    </row>
    <row r="17" spans="2:11" ht="15" customHeight="1">
      <c r="B17" s="218"/>
      <c r="C17" s="220"/>
      <c r="D17" s="220"/>
      <c r="E17" s="221" t="s">
        <v>923</v>
      </c>
      <c r="F17" s="217" t="s">
        <v>924</v>
      </c>
      <c r="G17" s="217"/>
      <c r="H17" s="217"/>
      <c r="I17" s="217"/>
      <c r="J17" s="217"/>
      <c r="K17" s="215"/>
    </row>
    <row r="18" spans="2:11" ht="15" customHeight="1">
      <c r="B18" s="218"/>
      <c r="C18" s="220"/>
      <c r="D18" s="220"/>
      <c r="E18" s="221" t="s">
        <v>925</v>
      </c>
      <c r="F18" s="217" t="s">
        <v>926</v>
      </c>
      <c r="G18" s="217"/>
      <c r="H18" s="217"/>
      <c r="I18" s="217"/>
      <c r="J18" s="217"/>
      <c r="K18" s="215"/>
    </row>
    <row r="19" spans="2:11" ht="15" customHeight="1">
      <c r="B19" s="218"/>
      <c r="C19" s="220"/>
      <c r="D19" s="220"/>
      <c r="E19" s="221" t="s">
        <v>927</v>
      </c>
      <c r="F19" s="217" t="s">
        <v>79</v>
      </c>
      <c r="G19" s="217"/>
      <c r="H19" s="217"/>
      <c r="I19" s="217"/>
      <c r="J19" s="217"/>
      <c r="K19" s="215"/>
    </row>
    <row r="20" spans="2:11" ht="15" customHeight="1">
      <c r="B20" s="218"/>
      <c r="C20" s="220"/>
      <c r="D20" s="220"/>
      <c r="E20" s="221" t="s">
        <v>928</v>
      </c>
      <c r="F20" s="217" t="s">
        <v>929</v>
      </c>
      <c r="G20" s="217"/>
      <c r="H20" s="217"/>
      <c r="I20" s="217"/>
      <c r="J20" s="217"/>
      <c r="K20" s="215"/>
    </row>
    <row r="21" spans="2:11" ht="15" customHeight="1">
      <c r="B21" s="218"/>
      <c r="C21" s="220"/>
      <c r="D21" s="220"/>
      <c r="E21" s="221" t="s">
        <v>930</v>
      </c>
      <c r="F21" s="217" t="s">
        <v>931</v>
      </c>
      <c r="G21" s="217"/>
      <c r="H21" s="217"/>
      <c r="I21" s="217"/>
      <c r="J21" s="217"/>
      <c r="K21" s="215"/>
    </row>
    <row r="22" spans="2:11" ht="12.7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15"/>
    </row>
    <row r="23" spans="2:11" ht="15" customHeight="1">
      <c r="B23" s="218"/>
      <c r="C23" s="217" t="s">
        <v>932</v>
      </c>
      <c r="D23" s="217"/>
      <c r="E23" s="217"/>
      <c r="F23" s="217"/>
      <c r="G23" s="217"/>
      <c r="H23" s="217"/>
      <c r="I23" s="217"/>
      <c r="J23" s="217"/>
      <c r="K23" s="215"/>
    </row>
    <row r="24" spans="2:11" ht="15" customHeight="1">
      <c r="B24" s="218"/>
      <c r="C24" s="217" t="s">
        <v>933</v>
      </c>
      <c r="D24" s="217"/>
      <c r="E24" s="217"/>
      <c r="F24" s="217"/>
      <c r="G24" s="217"/>
      <c r="H24" s="217"/>
      <c r="I24" s="217"/>
      <c r="J24" s="217"/>
      <c r="K24" s="215"/>
    </row>
    <row r="25" spans="2:11" ht="15" customHeight="1">
      <c r="B25" s="218"/>
      <c r="C25" s="219"/>
      <c r="D25" s="217" t="s">
        <v>934</v>
      </c>
      <c r="E25" s="217"/>
      <c r="F25" s="217"/>
      <c r="G25" s="217"/>
      <c r="H25" s="217"/>
      <c r="I25" s="217"/>
      <c r="J25" s="217"/>
      <c r="K25" s="215"/>
    </row>
    <row r="26" spans="2:11" ht="15" customHeight="1">
      <c r="B26" s="218"/>
      <c r="C26" s="220"/>
      <c r="D26" s="217" t="s">
        <v>935</v>
      </c>
      <c r="E26" s="217"/>
      <c r="F26" s="217"/>
      <c r="G26" s="217"/>
      <c r="H26" s="217"/>
      <c r="I26" s="217"/>
      <c r="J26" s="217"/>
      <c r="K26" s="215"/>
    </row>
    <row r="27" spans="2:11" ht="12.75" customHeight="1">
      <c r="B27" s="218"/>
      <c r="C27" s="220"/>
      <c r="D27" s="220"/>
      <c r="E27" s="220"/>
      <c r="F27" s="220"/>
      <c r="G27" s="220"/>
      <c r="H27" s="220"/>
      <c r="I27" s="220"/>
      <c r="J27" s="220"/>
      <c r="K27" s="215"/>
    </row>
    <row r="28" spans="2:11" ht="15" customHeight="1">
      <c r="B28" s="218"/>
      <c r="C28" s="220"/>
      <c r="D28" s="217" t="s">
        <v>936</v>
      </c>
      <c r="E28" s="217"/>
      <c r="F28" s="217"/>
      <c r="G28" s="217"/>
      <c r="H28" s="217"/>
      <c r="I28" s="217"/>
      <c r="J28" s="217"/>
      <c r="K28" s="215"/>
    </row>
    <row r="29" spans="2:11" ht="15" customHeight="1">
      <c r="B29" s="218"/>
      <c r="C29" s="220"/>
      <c r="D29" s="217" t="s">
        <v>937</v>
      </c>
      <c r="E29" s="217"/>
      <c r="F29" s="217"/>
      <c r="G29" s="217"/>
      <c r="H29" s="217"/>
      <c r="I29" s="217"/>
      <c r="J29" s="217"/>
      <c r="K29" s="215"/>
    </row>
    <row r="30" spans="2:11" ht="12.75" customHeight="1">
      <c r="B30" s="218"/>
      <c r="C30" s="220"/>
      <c r="D30" s="220"/>
      <c r="E30" s="220"/>
      <c r="F30" s="220"/>
      <c r="G30" s="220"/>
      <c r="H30" s="220"/>
      <c r="I30" s="220"/>
      <c r="J30" s="220"/>
      <c r="K30" s="215"/>
    </row>
    <row r="31" spans="2:11" ht="15" customHeight="1">
      <c r="B31" s="218"/>
      <c r="C31" s="220"/>
      <c r="D31" s="217" t="s">
        <v>938</v>
      </c>
      <c r="E31" s="217"/>
      <c r="F31" s="217"/>
      <c r="G31" s="217"/>
      <c r="H31" s="217"/>
      <c r="I31" s="217"/>
      <c r="J31" s="217"/>
      <c r="K31" s="215"/>
    </row>
    <row r="32" spans="2:11" ht="15" customHeight="1">
      <c r="B32" s="218"/>
      <c r="C32" s="220"/>
      <c r="D32" s="217" t="s">
        <v>939</v>
      </c>
      <c r="E32" s="217"/>
      <c r="F32" s="217"/>
      <c r="G32" s="217"/>
      <c r="H32" s="217"/>
      <c r="I32" s="217"/>
      <c r="J32" s="217"/>
      <c r="K32" s="215"/>
    </row>
    <row r="33" spans="2:11" ht="15" customHeight="1">
      <c r="B33" s="218"/>
      <c r="C33" s="220"/>
      <c r="D33" s="217" t="s">
        <v>940</v>
      </c>
      <c r="E33" s="217"/>
      <c r="F33" s="217"/>
      <c r="G33" s="217"/>
      <c r="H33" s="217"/>
      <c r="I33" s="217"/>
      <c r="J33" s="217"/>
      <c r="K33" s="215"/>
    </row>
    <row r="34" spans="2:11" ht="15" customHeight="1">
      <c r="B34" s="218"/>
      <c r="C34" s="220"/>
      <c r="D34" s="219"/>
      <c r="E34" s="222" t="s">
        <v>173</v>
      </c>
      <c r="F34" s="219"/>
      <c r="G34" s="217" t="s">
        <v>941</v>
      </c>
      <c r="H34" s="217"/>
      <c r="I34" s="217"/>
      <c r="J34" s="217"/>
      <c r="K34" s="215"/>
    </row>
    <row r="35" spans="2:11" ht="30.75" customHeight="1">
      <c r="B35" s="218"/>
      <c r="C35" s="220"/>
      <c r="D35" s="219"/>
      <c r="E35" s="222" t="s">
        <v>942</v>
      </c>
      <c r="F35" s="219"/>
      <c r="G35" s="217" t="s">
        <v>943</v>
      </c>
      <c r="H35" s="217"/>
      <c r="I35" s="217"/>
      <c r="J35" s="217"/>
      <c r="K35" s="215"/>
    </row>
    <row r="36" spans="2:11" ht="15" customHeight="1">
      <c r="B36" s="218"/>
      <c r="C36" s="220"/>
      <c r="D36" s="219"/>
      <c r="E36" s="222" t="s">
        <v>53</v>
      </c>
      <c r="F36" s="219"/>
      <c r="G36" s="217" t="s">
        <v>944</v>
      </c>
      <c r="H36" s="217"/>
      <c r="I36" s="217"/>
      <c r="J36" s="217"/>
      <c r="K36" s="215"/>
    </row>
    <row r="37" spans="2:11" ht="15" customHeight="1">
      <c r="B37" s="218"/>
      <c r="C37" s="220"/>
      <c r="D37" s="219"/>
      <c r="E37" s="222" t="s">
        <v>174</v>
      </c>
      <c r="F37" s="219"/>
      <c r="G37" s="217" t="s">
        <v>945</v>
      </c>
      <c r="H37" s="217"/>
      <c r="I37" s="217"/>
      <c r="J37" s="217"/>
      <c r="K37" s="215"/>
    </row>
    <row r="38" spans="2:11" ht="15" customHeight="1">
      <c r="B38" s="218"/>
      <c r="C38" s="220"/>
      <c r="D38" s="219"/>
      <c r="E38" s="222" t="s">
        <v>175</v>
      </c>
      <c r="F38" s="219"/>
      <c r="G38" s="217" t="s">
        <v>946</v>
      </c>
      <c r="H38" s="217"/>
      <c r="I38" s="217"/>
      <c r="J38" s="217"/>
      <c r="K38" s="215"/>
    </row>
    <row r="39" spans="2:11" ht="15" customHeight="1">
      <c r="B39" s="218"/>
      <c r="C39" s="220"/>
      <c r="D39" s="219"/>
      <c r="E39" s="222" t="s">
        <v>176</v>
      </c>
      <c r="F39" s="219"/>
      <c r="G39" s="217" t="s">
        <v>947</v>
      </c>
      <c r="H39" s="217"/>
      <c r="I39" s="217"/>
      <c r="J39" s="217"/>
      <c r="K39" s="215"/>
    </row>
    <row r="40" spans="2:11" ht="15" customHeight="1">
      <c r="B40" s="218"/>
      <c r="C40" s="220"/>
      <c r="D40" s="219"/>
      <c r="E40" s="222" t="s">
        <v>948</v>
      </c>
      <c r="F40" s="219"/>
      <c r="G40" s="217" t="s">
        <v>949</v>
      </c>
      <c r="H40" s="217"/>
      <c r="I40" s="217"/>
      <c r="J40" s="217"/>
      <c r="K40" s="215"/>
    </row>
    <row r="41" spans="2:11" ht="15" customHeight="1">
      <c r="B41" s="218"/>
      <c r="C41" s="220"/>
      <c r="D41" s="219"/>
      <c r="E41" s="222"/>
      <c r="F41" s="219"/>
      <c r="G41" s="217" t="s">
        <v>950</v>
      </c>
      <c r="H41" s="217"/>
      <c r="I41" s="217"/>
      <c r="J41" s="217"/>
      <c r="K41" s="215"/>
    </row>
    <row r="42" spans="2:11" ht="15" customHeight="1">
      <c r="B42" s="218"/>
      <c r="C42" s="220"/>
      <c r="D42" s="219"/>
      <c r="E42" s="222" t="s">
        <v>951</v>
      </c>
      <c r="F42" s="219"/>
      <c r="G42" s="217" t="s">
        <v>952</v>
      </c>
      <c r="H42" s="217"/>
      <c r="I42" s="217"/>
      <c r="J42" s="217"/>
      <c r="K42" s="215"/>
    </row>
    <row r="43" spans="2:11" ht="15" customHeight="1">
      <c r="B43" s="218"/>
      <c r="C43" s="220"/>
      <c r="D43" s="219"/>
      <c r="E43" s="222" t="s">
        <v>179</v>
      </c>
      <c r="F43" s="219"/>
      <c r="G43" s="217" t="s">
        <v>953</v>
      </c>
      <c r="H43" s="217"/>
      <c r="I43" s="217"/>
      <c r="J43" s="217"/>
      <c r="K43" s="215"/>
    </row>
    <row r="44" spans="2:11" ht="12.75" customHeight="1">
      <c r="B44" s="218"/>
      <c r="C44" s="220"/>
      <c r="D44" s="219"/>
      <c r="E44" s="219"/>
      <c r="F44" s="219"/>
      <c r="G44" s="219"/>
      <c r="H44" s="219"/>
      <c r="I44" s="219"/>
      <c r="J44" s="219"/>
      <c r="K44" s="215"/>
    </row>
    <row r="45" spans="2:11" ht="15" customHeight="1">
      <c r="B45" s="218"/>
      <c r="C45" s="220"/>
      <c r="D45" s="217" t="s">
        <v>954</v>
      </c>
      <c r="E45" s="217"/>
      <c r="F45" s="217"/>
      <c r="G45" s="217"/>
      <c r="H45" s="217"/>
      <c r="I45" s="217"/>
      <c r="J45" s="217"/>
      <c r="K45" s="215"/>
    </row>
    <row r="46" spans="2:11" ht="15" customHeight="1">
      <c r="B46" s="218"/>
      <c r="C46" s="220"/>
      <c r="D46" s="220"/>
      <c r="E46" s="217" t="s">
        <v>955</v>
      </c>
      <c r="F46" s="217"/>
      <c r="G46" s="217"/>
      <c r="H46" s="217"/>
      <c r="I46" s="217"/>
      <c r="J46" s="217"/>
      <c r="K46" s="215"/>
    </row>
    <row r="47" spans="2:11" ht="15" customHeight="1">
      <c r="B47" s="218"/>
      <c r="C47" s="220"/>
      <c r="D47" s="220"/>
      <c r="E47" s="217" t="s">
        <v>956</v>
      </c>
      <c r="F47" s="217"/>
      <c r="G47" s="217"/>
      <c r="H47" s="217"/>
      <c r="I47" s="217"/>
      <c r="J47" s="217"/>
      <c r="K47" s="215"/>
    </row>
    <row r="48" spans="2:11" ht="15" customHeight="1">
      <c r="B48" s="218"/>
      <c r="C48" s="220"/>
      <c r="D48" s="220"/>
      <c r="E48" s="217" t="s">
        <v>957</v>
      </c>
      <c r="F48" s="217"/>
      <c r="G48" s="217"/>
      <c r="H48" s="217"/>
      <c r="I48" s="217"/>
      <c r="J48" s="217"/>
      <c r="K48" s="215"/>
    </row>
    <row r="49" spans="2:11" ht="15" customHeight="1">
      <c r="B49" s="218"/>
      <c r="C49" s="220"/>
      <c r="D49" s="217" t="s">
        <v>958</v>
      </c>
      <c r="E49" s="217"/>
      <c r="F49" s="217"/>
      <c r="G49" s="217"/>
      <c r="H49" s="217"/>
      <c r="I49" s="217"/>
      <c r="J49" s="217"/>
      <c r="K49" s="215"/>
    </row>
    <row r="50" spans="2:11" ht="25.5" customHeight="1">
      <c r="B50" s="213"/>
      <c r="C50" s="214" t="s">
        <v>959</v>
      </c>
      <c r="D50" s="214"/>
      <c r="E50" s="214"/>
      <c r="F50" s="214"/>
      <c r="G50" s="214"/>
      <c r="H50" s="214"/>
      <c r="I50" s="214"/>
      <c r="J50" s="214"/>
      <c r="K50" s="215"/>
    </row>
    <row r="51" spans="2:11" ht="5.25" customHeight="1">
      <c r="B51" s="213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3"/>
      <c r="C52" s="217" t="s">
        <v>960</v>
      </c>
      <c r="D52" s="217"/>
      <c r="E52" s="217"/>
      <c r="F52" s="217"/>
      <c r="G52" s="217"/>
      <c r="H52" s="217"/>
      <c r="I52" s="217"/>
      <c r="J52" s="217"/>
      <c r="K52" s="215"/>
    </row>
    <row r="53" spans="2:11" ht="15" customHeight="1">
      <c r="B53" s="213"/>
      <c r="C53" s="217" t="s">
        <v>961</v>
      </c>
      <c r="D53" s="217"/>
      <c r="E53" s="217"/>
      <c r="F53" s="217"/>
      <c r="G53" s="217"/>
      <c r="H53" s="217"/>
      <c r="I53" s="217"/>
      <c r="J53" s="217"/>
      <c r="K53" s="215"/>
    </row>
    <row r="54" spans="2:11" ht="12.75" customHeight="1">
      <c r="B54" s="213"/>
      <c r="C54" s="219"/>
      <c r="D54" s="219"/>
      <c r="E54" s="219"/>
      <c r="F54" s="219"/>
      <c r="G54" s="219"/>
      <c r="H54" s="219"/>
      <c r="I54" s="219"/>
      <c r="J54" s="219"/>
      <c r="K54" s="215"/>
    </row>
    <row r="55" spans="2:11" ht="15" customHeight="1">
      <c r="B55" s="213"/>
      <c r="C55" s="217" t="s">
        <v>962</v>
      </c>
      <c r="D55" s="217"/>
      <c r="E55" s="217"/>
      <c r="F55" s="217"/>
      <c r="G55" s="217"/>
      <c r="H55" s="217"/>
      <c r="I55" s="217"/>
      <c r="J55" s="217"/>
      <c r="K55" s="215"/>
    </row>
    <row r="56" spans="2:11" ht="15" customHeight="1">
      <c r="B56" s="213"/>
      <c r="C56" s="220"/>
      <c r="D56" s="217" t="s">
        <v>963</v>
      </c>
      <c r="E56" s="217"/>
      <c r="F56" s="217"/>
      <c r="G56" s="217"/>
      <c r="H56" s="217"/>
      <c r="I56" s="217"/>
      <c r="J56" s="217"/>
      <c r="K56" s="215"/>
    </row>
    <row r="57" spans="2:11" ht="15" customHeight="1">
      <c r="B57" s="213"/>
      <c r="C57" s="220"/>
      <c r="D57" s="217" t="s">
        <v>964</v>
      </c>
      <c r="E57" s="217"/>
      <c r="F57" s="217"/>
      <c r="G57" s="217"/>
      <c r="H57" s="217"/>
      <c r="I57" s="217"/>
      <c r="J57" s="217"/>
      <c r="K57" s="215"/>
    </row>
    <row r="58" spans="2:11" ht="15" customHeight="1">
      <c r="B58" s="213"/>
      <c r="C58" s="220"/>
      <c r="D58" s="217" t="s">
        <v>965</v>
      </c>
      <c r="E58" s="217"/>
      <c r="F58" s="217"/>
      <c r="G58" s="217"/>
      <c r="H58" s="217"/>
      <c r="I58" s="217"/>
      <c r="J58" s="217"/>
      <c r="K58" s="215"/>
    </row>
    <row r="59" spans="2:11" ht="15" customHeight="1">
      <c r="B59" s="213"/>
      <c r="C59" s="220"/>
      <c r="D59" s="217" t="s">
        <v>966</v>
      </c>
      <c r="E59" s="217"/>
      <c r="F59" s="217"/>
      <c r="G59" s="217"/>
      <c r="H59" s="217"/>
      <c r="I59" s="217"/>
      <c r="J59" s="217"/>
      <c r="K59" s="215"/>
    </row>
    <row r="60" spans="2:11" ht="15" customHeight="1">
      <c r="B60" s="213"/>
      <c r="C60" s="220"/>
      <c r="D60" s="223" t="s">
        <v>967</v>
      </c>
      <c r="E60" s="223"/>
      <c r="F60" s="223"/>
      <c r="G60" s="223"/>
      <c r="H60" s="223"/>
      <c r="I60" s="223"/>
      <c r="J60" s="223"/>
      <c r="K60" s="215"/>
    </row>
    <row r="61" spans="2:11" ht="15" customHeight="1">
      <c r="B61" s="213"/>
      <c r="C61" s="220"/>
      <c r="D61" s="217" t="s">
        <v>968</v>
      </c>
      <c r="E61" s="217"/>
      <c r="F61" s="217"/>
      <c r="G61" s="217"/>
      <c r="H61" s="217"/>
      <c r="I61" s="217"/>
      <c r="J61" s="217"/>
      <c r="K61" s="215"/>
    </row>
    <row r="62" spans="2:11" ht="12.75" customHeight="1">
      <c r="B62" s="213"/>
      <c r="C62" s="220"/>
      <c r="D62" s="220"/>
      <c r="E62" s="224"/>
      <c r="F62" s="220"/>
      <c r="G62" s="220"/>
      <c r="H62" s="220"/>
      <c r="I62" s="220"/>
      <c r="J62" s="220"/>
      <c r="K62" s="215"/>
    </row>
    <row r="63" spans="2:11" ht="15" customHeight="1">
      <c r="B63" s="213"/>
      <c r="C63" s="220"/>
      <c r="D63" s="217" t="s">
        <v>969</v>
      </c>
      <c r="E63" s="217"/>
      <c r="F63" s="217"/>
      <c r="G63" s="217"/>
      <c r="H63" s="217"/>
      <c r="I63" s="217"/>
      <c r="J63" s="217"/>
      <c r="K63" s="215"/>
    </row>
    <row r="64" spans="2:11" ht="15" customHeight="1">
      <c r="B64" s="213"/>
      <c r="C64" s="220"/>
      <c r="D64" s="223" t="s">
        <v>970</v>
      </c>
      <c r="E64" s="223"/>
      <c r="F64" s="223"/>
      <c r="G64" s="223"/>
      <c r="H64" s="223"/>
      <c r="I64" s="223"/>
      <c r="J64" s="223"/>
      <c r="K64" s="215"/>
    </row>
    <row r="65" spans="2:11" ht="15" customHeight="1">
      <c r="B65" s="213"/>
      <c r="C65" s="220"/>
      <c r="D65" s="217" t="s">
        <v>971</v>
      </c>
      <c r="E65" s="217"/>
      <c r="F65" s="217"/>
      <c r="G65" s="217"/>
      <c r="H65" s="217"/>
      <c r="I65" s="217"/>
      <c r="J65" s="217"/>
      <c r="K65" s="215"/>
    </row>
    <row r="66" spans="2:11" ht="15" customHeight="1">
      <c r="B66" s="213"/>
      <c r="C66" s="220"/>
      <c r="D66" s="217" t="s">
        <v>972</v>
      </c>
      <c r="E66" s="217"/>
      <c r="F66" s="217"/>
      <c r="G66" s="217"/>
      <c r="H66" s="217"/>
      <c r="I66" s="217"/>
      <c r="J66" s="217"/>
      <c r="K66" s="215"/>
    </row>
    <row r="67" spans="2:11" ht="15" customHeight="1">
      <c r="B67" s="213"/>
      <c r="C67" s="220"/>
      <c r="D67" s="217" t="s">
        <v>973</v>
      </c>
      <c r="E67" s="217"/>
      <c r="F67" s="217"/>
      <c r="G67" s="217"/>
      <c r="H67" s="217"/>
      <c r="I67" s="217"/>
      <c r="J67" s="217"/>
      <c r="K67" s="215"/>
    </row>
    <row r="68" spans="2:11" ht="15" customHeight="1">
      <c r="B68" s="213"/>
      <c r="C68" s="220"/>
      <c r="D68" s="217" t="s">
        <v>974</v>
      </c>
      <c r="E68" s="217"/>
      <c r="F68" s="217"/>
      <c r="G68" s="217"/>
      <c r="H68" s="217"/>
      <c r="I68" s="217"/>
      <c r="J68" s="217"/>
      <c r="K68" s="215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234" t="s">
        <v>911</v>
      </c>
      <c r="D73" s="234"/>
      <c r="E73" s="234"/>
      <c r="F73" s="234"/>
      <c r="G73" s="234"/>
      <c r="H73" s="234"/>
      <c r="I73" s="234"/>
      <c r="J73" s="234"/>
      <c r="K73" s="235"/>
    </row>
    <row r="74" spans="2:11" ht="17.25" customHeight="1">
      <c r="B74" s="233"/>
      <c r="C74" s="236" t="s">
        <v>975</v>
      </c>
      <c r="D74" s="236"/>
      <c r="E74" s="236"/>
      <c r="F74" s="236" t="s">
        <v>976</v>
      </c>
      <c r="G74" s="237"/>
      <c r="H74" s="236" t="s">
        <v>174</v>
      </c>
      <c r="I74" s="236" t="s">
        <v>57</v>
      </c>
      <c r="J74" s="236" t="s">
        <v>977</v>
      </c>
      <c r="K74" s="235"/>
    </row>
    <row r="75" spans="2:11" ht="17.25" customHeight="1">
      <c r="B75" s="233"/>
      <c r="C75" s="238" t="s">
        <v>978</v>
      </c>
      <c r="D75" s="238"/>
      <c r="E75" s="238"/>
      <c r="F75" s="239" t="s">
        <v>979</v>
      </c>
      <c r="G75" s="240"/>
      <c r="H75" s="238"/>
      <c r="I75" s="238"/>
      <c r="J75" s="238" t="s">
        <v>980</v>
      </c>
      <c r="K75" s="235"/>
    </row>
    <row r="76" spans="2:11" ht="5.25" customHeight="1">
      <c r="B76" s="233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3"/>
      <c r="C77" s="222" t="s">
        <v>53</v>
      </c>
      <c r="D77" s="241"/>
      <c r="E77" s="241"/>
      <c r="F77" s="243" t="s">
        <v>981</v>
      </c>
      <c r="G77" s="242"/>
      <c r="H77" s="222" t="s">
        <v>982</v>
      </c>
      <c r="I77" s="222" t="s">
        <v>983</v>
      </c>
      <c r="J77" s="222">
        <v>20</v>
      </c>
      <c r="K77" s="235"/>
    </row>
    <row r="78" spans="2:11" ht="15" customHeight="1">
      <c r="B78" s="233"/>
      <c r="C78" s="222" t="s">
        <v>984</v>
      </c>
      <c r="D78" s="222"/>
      <c r="E78" s="222"/>
      <c r="F78" s="243" t="s">
        <v>981</v>
      </c>
      <c r="G78" s="242"/>
      <c r="H78" s="222" t="s">
        <v>985</v>
      </c>
      <c r="I78" s="222" t="s">
        <v>983</v>
      </c>
      <c r="J78" s="222">
        <v>120</v>
      </c>
      <c r="K78" s="235"/>
    </row>
    <row r="79" spans="2:11" ht="15" customHeight="1">
      <c r="B79" s="244"/>
      <c r="C79" s="222" t="s">
        <v>986</v>
      </c>
      <c r="D79" s="222"/>
      <c r="E79" s="222"/>
      <c r="F79" s="243" t="s">
        <v>987</v>
      </c>
      <c r="G79" s="242"/>
      <c r="H79" s="222" t="s">
        <v>988</v>
      </c>
      <c r="I79" s="222" t="s">
        <v>983</v>
      </c>
      <c r="J79" s="222">
        <v>50</v>
      </c>
      <c r="K79" s="235"/>
    </row>
    <row r="80" spans="2:11" ht="15" customHeight="1">
      <c r="B80" s="244"/>
      <c r="C80" s="222" t="s">
        <v>989</v>
      </c>
      <c r="D80" s="222"/>
      <c r="E80" s="222"/>
      <c r="F80" s="243" t="s">
        <v>981</v>
      </c>
      <c r="G80" s="242"/>
      <c r="H80" s="222" t="s">
        <v>990</v>
      </c>
      <c r="I80" s="222" t="s">
        <v>991</v>
      </c>
      <c r="J80" s="222"/>
      <c r="K80" s="235"/>
    </row>
    <row r="81" spans="2:11" ht="15" customHeight="1">
      <c r="B81" s="244"/>
      <c r="C81" s="245" t="s">
        <v>992</v>
      </c>
      <c r="D81" s="245"/>
      <c r="E81" s="245"/>
      <c r="F81" s="246" t="s">
        <v>987</v>
      </c>
      <c r="G81" s="245"/>
      <c r="H81" s="245" t="s">
        <v>993</v>
      </c>
      <c r="I81" s="245" t="s">
        <v>983</v>
      </c>
      <c r="J81" s="245">
        <v>15</v>
      </c>
      <c r="K81" s="235"/>
    </row>
    <row r="82" spans="2:11" ht="15" customHeight="1">
      <c r="B82" s="244"/>
      <c r="C82" s="245" t="s">
        <v>994</v>
      </c>
      <c r="D82" s="245"/>
      <c r="E82" s="245"/>
      <c r="F82" s="246" t="s">
        <v>987</v>
      </c>
      <c r="G82" s="245"/>
      <c r="H82" s="245" t="s">
        <v>995</v>
      </c>
      <c r="I82" s="245" t="s">
        <v>983</v>
      </c>
      <c r="J82" s="245">
        <v>15</v>
      </c>
      <c r="K82" s="235"/>
    </row>
    <row r="83" spans="2:11" ht="15" customHeight="1">
      <c r="B83" s="244"/>
      <c r="C83" s="245" t="s">
        <v>996</v>
      </c>
      <c r="D83" s="245"/>
      <c r="E83" s="245"/>
      <c r="F83" s="246" t="s">
        <v>987</v>
      </c>
      <c r="G83" s="245"/>
      <c r="H83" s="245" t="s">
        <v>997</v>
      </c>
      <c r="I83" s="245" t="s">
        <v>983</v>
      </c>
      <c r="J83" s="245">
        <v>20</v>
      </c>
      <c r="K83" s="235"/>
    </row>
    <row r="84" spans="2:11" ht="15" customHeight="1">
      <c r="B84" s="244"/>
      <c r="C84" s="245" t="s">
        <v>998</v>
      </c>
      <c r="D84" s="245"/>
      <c r="E84" s="245"/>
      <c r="F84" s="246" t="s">
        <v>987</v>
      </c>
      <c r="G84" s="245"/>
      <c r="H84" s="245" t="s">
        <v>999</v>
      </c>
      <c r="I84" s="245" t="s">
        <v>983</v>
      </c>
      <c r="J84" s="245">
        <v>20</v>
      </c>
      <c r="K84" s="235"/>
    </row>
    <row r="85" spans="2:11" ht="15" customHeight="1">
      <c r="B85" s="244"/>
      <c r="C85" s="222" t="s">
        <v>1000</v>
      </c>
      <c r="D85" s="222"/>
      <c r="E85" s="222"/>
      <c r="F85" s="243" t="s">
        <v>987</v>
      </c>
      <c r="G85" s="242"/>
      <c r="H85" s="222" t="s">
        <v>1001</v>
      </c>
      <c r="I85" s="222" t="s">
        <v>983</v>
      </c>
      <c r="J85" s="222">
        <v>50</v>
      </c>
      <c r="K85" s="235"/>
    </row>
    <row r="86" spans="2:11" ht="15" customHeight="1">
      <c r="B86" s="244"/>
      <c r="C86" s="222" t="s">
        <v>1002</v>
      </c>
      <c r="D86" s="222"/>
      <c r="E86" s="222"/>
      <c r="F86" s="243" t="s">
        <v>987</v>
      </c>
      <c r="G86" s="242"/>
      <c r="H86" s="222" t="s">
        <v>1003</v>
      </c>
      <c r="I86" s="222" t="s">
        <v>983</v>
      </c>
      <c r="J86" s="222">
        <v>20</v>
      </c>
      <c r="K86" s="235"/>
    </row>
    <row r="87" spans="2:11" ht="15" customHeight="1">
      <c r="B87" s="244"/>
      <c r="C87" s="222" t="s">
        <v>1004</v>
      </c>
      <c r="D87" s="222"/>
      <c r="E87" s="222"/>
      <c r="F87" s="243" t="s">
        <v>987</v>
      </c>
      <c r="G87" s="242"/>
      <c r="H87" s="222" t="s">
        <v>1005</v>
      </c>
      <c r="I87" s="222" t="s">
        <v>983</v>
      </c>
      <c r="J87" s="222">
        <v>20</v>
      </c>
      <c r="K87" s="235"/>
    </row>
    <row r="88" spans="2:11" ht="15" customHeight="1">
      <c r="B88" s="244"/>
      <c r="C88" s="222" t="s">
        <v>1006</v>
      </c>
      <c r="D88" s="222"/>
      <c r="E88" s="222"/>
      <c r="F88" s="243" t="s">
        <v>987</v>
      </c>
      <c r="G88" s="242"/>
      <c r="H88" s="222" t="s">
        <v>1007</v>
      </c>
      <c r="I88" s="222" t="s">
        <v>983</v>
      </c>
      <c r="J88" s="222">
        <v>50</v>
      </c>
      <c r="K88" s="235"/>
    </row>
    <row r="89" spans="2:11" ht="15" customHeight="1">
      <c r="B89" s="244"/>
      <c r="C89" s="222" t="s">
        <v>1008</v>
      </c>
      <c r="D89" s="222"/>
      <c r="E89" s="222"/>
      <c r="F89" s="243" t="s">
        <v>987</v>
      </c>
      <c r="G89" s="242"/>
      <c r="H89" s="222" t="s">
        <v>1008</v>
      </c>
      <c r="I89" s="222" t="s">
        <v>983</v>
      </c>
      <c r="J89" s="222">
        <v>50</v>
      </c>
      <c r="K89" s="235"/>
    </row>
    <row r="90" spans="2:11" ht="15" customHeight="1">
      <c r="B90" s="244"/>
      <c r="C90" s="222" t="s">
        <v>180</v>
      </c>
      <c r="D90" s="222"/>
      <c r="E90" s="222"/>
      <c r="F90" s="243" t="s">
        <v>987</v>
      </c>
      <c r="G90" s="242"/>
      <c r="H90" s="222" t="s">
        <v>1009</v>
      </c>
      <c r="I90" s="222" t="s">
        <v>983</v>
      </c>
      <c r="J90" s="222">
        <v>255</v>
      </c>
      <c r="K90" s="235"/>
    </row>
    <row r="91" spans="2:11" ht="15" customHeight="1">
      <c r="B91" s="244"/>
      <c r="C91" s="222" t="s">
        <v>1010</v>
      </c>
      <c r="D91" s="222"/>
      <c r="E91" s="222"/>
      <c r="F91" s="243" t="s">
        <v>981</v>
      </c>
      <c r="G91" s="242"/>
      <c r="H91" s="222" t="s">
        <v>1011</v>
      </c>
      <c r="I91" s="222" t="s">
        <v>1012</v>
      </c>
      <c r="J91" s="222"/>
      <c r="K91" s="235"/>
    </row>
    <row r="92" spans="2:11" ht="15" customHeight="1">
      <c r="B92" s="244"/>
      <c r="C92" s="222" t="s">
        <v>1013</v>
      </c>
      <c r="D92" s="222"/>
      <c r="E92" s="222"/>
      <c r="F92" s="243" t="s">
        <v>981</v>
      </c>
      <c r="G92" s="242"/>
      <c r="H92" s="222" t="s">
        <v>1014</v>
      </c>
      <c r="I92" s="222" t="s">
        <v>1015</v>
      </c>
      <c r="J92" s="222"/>
      <c r="K92" s="235"/>
    </row>
    <row r="93" spans="2:11" ht="15" customHeight="1">
      <c r="B93" s="244"/>
      <c r="C93" s="222" t="s">
        <v>1016</v>
      </c>
      <c r="D93" s="222"/>
      <c r="E93" s="222"/>
      <c r="F93" s="243" t="s">
        <v>981</v>
      </c>
      <c r="G93" s="242"/>
      <c r="H93" s="222" t="s">
        <v>1016</v>
      </c>
      <c r="I93" s="222" t="s">
        <v>1015</v>
      </c>
      <c r="J93" s="222"/>
      <c r="K93" s="235"/>
    </row>
    <row r="94" spans="2:11" ht="15" customHeight="1">
      <c r="B94" s="244"/>
      <c r="C94" s="222" t="s">
        <v>38</v>
      </c>
      <c r="D94" s="222"/>
      <c r="E94" s="222"/>
      <c r="F94" s="243" t="s">
        <v>981</v>
      </c>
      <c r="G94" s="242"/>
      <c r="H94" s="222" t="s">
        <v>1017</v>
      </c>
      <c r="I94" s="222" t="s">
        <v>1015</v>
      </c>
      <c r="J94" s="222"/>
      <c r="K94" s="235"/>
    </row>
    <row r="95" spans="2:11" ht="15" customHeight="1">
      <c r="B95" s="244"/>
      <c r="C95" s="222" t="s">
        <v>48</v>
      </c>
      <c r="D95" s="222"/>
      <c r="E95" s="222"/>
      <c r="F95" s="243" t="s">
        <v>981</v>
      </c>
      <c r="G95" s="242"/>
      <c r="H95" s="222" t="s">
        <v>1018</v>
      </c>
      <c r="I95" s="222" t="s">
        <v>1015</v>
      </c>
      <c r="J95" s="222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234" t="s">
        <v>1019</v>
      </c>
      <c r="D100" s="234"/>
      <c r="E100" s="234"/>
      <c r="F100" s="234"/>
      <c r="G100" s="234"/>
      <c r="H100" s="234"/>
      <c r="I100" s="234"/>
      <c r="J100" s="234"/>
      <c r="K100" s="235"/>
    </row>
    <row r="101" spans="2:11" ht="17.25" customHeight="1">
      <c r="B101" s="233"/>
      <c r="C101" s="236" t="s">
        <v>975</v>
      </c>
      <c r="D101" s="236"/>
      <c r="E101" s="236"/>
      <c r="F101" s="236" t="s">
        <v>976</v>
      </c>
      <c r="G101" s="237"/>
      <c r="H101" s="236" t="s">
        <v>174</v>
      </c>
      <c r="I101" s="236" t="s">
        <v>57</v>
      </c>
      <c r="J101" s="236" t="s">
        <v>977</v>
      </c>
      <c r="K101" s="235"/>
    </row>
    <row r="102" spans="2:11" ht="17.25" customHeight="1">
      <c r="B102" s="233"/>
      <c r="C102" s="238" t="s">
        <v>978</v>
      </c>
      <c r="D102" s="238"/>
      <c r="E102" s="238"/>
      <c r="F102" s="239" t="s">
        <v>979</v>
      </c>
      <c r="G102" s="240"/>
      <c r="H102" s="238"/>
      <c r="I102" s="238"/>
      <c r="J102" s="238" t="s">
        <v>980</v>
      </c>
      <c r="K102" s="235"/>
    </row>
    <row r="103" spans="2:11" ht="5.25" customHeight="1">
      <c r="B103" s="233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3"/>
      <c r="C104" s="222" t="s">
        <v>53</v>
      </c>
      <c r="D104" s="241"/>
      <c r="E104" s="241"/>
      <c r="F104" s="243" t="s">
        <v>981</v>
      </c>
      <c r="G104" s="252"/>
      <c r="H104" s="222" t="s">
        <v>1020</v>
      </c>
      <c r="I104" s="222" t="s">
        <v>983</v>
      </c>
      <c r="J104" s="222">
        <v>20</v>
      </c>
      <c r="K104" s="235"/>
    </row>
    <row r="105" spans="2:11" ht="15" customHeight="1">
      <c r="B105" s="233"/>
      <c r="C105" s="222" t="s">
        <v>984</v>
      </c>
      <c r="D105" s="222"/>
      <c r="E105" s="222"/>
      <c r="F105" s="243" t="s">
        <v>981</v>
      </c>
      <c r="G105" s="222"/>
      <c r="H105" s="222" t="s">
        <v>1020</v>
      </c>
      <c r="I105" s="222" t="s">
        <v>983</v>
      </c>
      <c r="J105" s="222">
        <v>120</v>
      </c>
      <c r="K105" s="235"/>
    </row>
    <row r="106" spans="2:11" ht="15" customHeight="1">
      <c r="B106" s="244"/>
      <c r="C106" s="222" t="s">
        <v>986</v>
      </c>
      <c r="D106" s="222"/>
      <c r="E106" s="222"/>
      <c r="F106" s="243" t="s">
        <v>987</v>
      </c>
      <c r="G106" s="222"/>
      <c r="H106" s="222" t="s">
        <v>1020</v>
      </c>
      <c r="I106" s="222" t="s">
        <v>983</v>
      </c>
      <c r="J106" s="222">
        <v>50</v>
      </c>
      <c r="K106" s="235"/>
    </row>
    <row r="107" spans="2:11" ht="15" customHeight="1">
      <c r="B107" s="244"/>
      <c r="C107" s="222" t="s">
        <v>989</v>
      </c>
      <c r="D107" s="222"/>
      <c r="E107" s="222"/>
      <c r="F107" s="243" t="s">
        <v>981</v>
      </c>
      <c r="G107" s="222"/>
      <c r="H107" s="222" t="s">
        <v>1020</v>
      </c>
      <c r="I107" s="222" t="s">
        <v>991</v>
      </c>
      <c r="J107" s="222"/>
      <c r="K107" s="235"/>
    </row>
    <row r="108" spans="2:11" ht="15" customHeight="1">
      <c r="B108" s="244"/>
      <c r="C108" s="222" t="s">
        <v>1000</v>
      </c>
      <c r="D108" s="222"/>
      <c r="E108" s="222"/>
      <c r="F108" s="243" t="s">
        <v>987</v>
      </c>
      <c r="G108" s="222"/>
      <c r="H108" s="222" t="s">
        <v>1020</v>
      </c>
      <c r="I108" s="222" t="s">
        <v>983</v>
      </c>
      <c r="J108" s="222">
        <v>50</v>
      </c>
      <c r="K108" s="235"/>
    </row>
    <row r="109" spans="2:11" ht="15" customHeight="1">
      <c r="B109" s="244"/>
      <c r="C109" s="222" t="s">
        <v>1008</v>
      </c>
      <c r="D109" s="222"/>
      <c r="E109" s="222"/>
      <c r="F109" s="243" t="s">
        <v>987</v>
      </c>
      <c r="G109" s="222"/>
      <c r="H109" s="222" t="s">
        <v>1020</v>
      </c>
      <c r="I109" s="222" t="s">
        <v>983</v>
      </c>
      <c r="J109" s="222">
        <v>50</v>
      </c>
      <c r="K109" s="235"/>
    </row>
    <row r="110" spans="2:11" ht="15" customHeight="1">
      <c r="B110" s="244"/>
      <c r="C110" s="222" t="s">
        <v>1006</v>
      </c>
      <c r="D110" s="222"/>
      <c r="E110" s="222"/>
      <c r="F110" s="243" t="s">
        <v>987</v>
      </c>
      <c r="G110" s="222"/>
      <c r="H110" s="222" t="s">
        <v>1020</v>
      </c>
      <c r="I110" s="222" t="s">
        <v>983</v>
      </c>
      <c r="J110" s="222">
        <v>50</v>
      </c>
      <c r="K110" s="235"/>
    </row>
    <row r="111" spans="2:11" ht="15" customHeight="1">
      <c r="B111" s="244"/>
      <c r="C111" s="222" t="s">
        <v>53</v>
      </c>
      <c r="D111" s="222"/>
      <c r="E111" s="222"/>
      <c r="F111" s="243" t="s">
        <v>981</v>
      </c>
      <c r="G111" s="222"/>
      <c r="H111" s="222" t="s">
        <v>1021</v>
      </c>
      <c r="I111" s="222" t="s">
        <v>983</v>
      </c>
      <c r="J111" s="222">
        <v>20</v>
      </c>
      <c r="K111" s="235"/>
    </row>
    <row r="112" spans="2:11" ht="15" customHeight="1">
      <c r="B112" s="244"/>
      <c r="C112" s="222" t="s">
        <v>1022</v>
      </c>
      <c r="D112" s="222"/>
      <c r="E112" s="222"/>
      <c r="F112" s="243" t="s">
        <v>981</v>
      </c>
      <c r="G112" s="222"/>
      <c r="H112" s="222" t="s">
        <v>1023</v>
      </c>
      <c r="I112" s="222" t="s">
        <v>983</v>
      </c>
      <c r="J112" s="222">
        <v>120</v>
      </c>
      <c r="K112" s="235"/>
    </row>
    <row r="113" spans="2:11" ht="15" customHeight="1">
      <c r="B113" s="244"/>
      <c r="C113" s="222" t="s">
        <v>38</v>
      </c>
      <c r="D113" s="222"/>
      <c r="E113" s="222"/>
      <c r="F113" s="243" t="s">
        <v>981</v>
      </c>
      <c r="G113" s="222"/>
      <c r="H113" s="222" t="s">
        <v>1024</v>
      </c>
      <c r="I113" s="222" t="s">
        <v>1015</v>
      </c>
      <c r="J113" s="222"/>
      <c r="K113" s="235"/>
    </row>
    <row r="114" spans="2:11" ht="15" customHeight="1">
      <c r="B114" s="244"/>
      <c r="C114" s="222" t="s">
        <v>48</v>
      </c>
      <c r="D114" s="222"/>
      <c r="E114" s="222"/>
      <c r="F114" s="243" t="s">
        <v>981</v>
      </c>
      <c r="G114" s="222"/>
      <c r="H114" s="222" t="s">
        <v>1025</v>
      </c>
      <c r="I114" s="222" t="s">
        <v>1015</v>
      </c>
      <c r="J114" s="222"/>
      <c r="K114" s="235"/>
    </row>
    <row r="115" spans="2:11" ht="15" customHeight="1">
      <c r="B115" s="244"/>
      <c r="C115" s="222" t="s">
        <v>57</v>
      </c>
      <c r="D115" s="222"/>
      <c r="E115" s="222"/>
      <c r="F115" s="243" t="s">
        <v>981</v>
      </c>
      <c r="G115" s="222"/>
      <c r="H115" s="222" t="s">
        <v>1026</v>
      </c>
      <c r="I115" s="222" t="s">
        <v>1027</v>
      </c>
      <c r="J115" s="222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19"/>
      <c r="D117" s="219"/>
      <c r="E117" s="219"/>
      <c r="F117" s="255"/>
      <c r="G117" s="219"/>
      <c r="H117" s="219"/>
      <c r="I117" s="219"/>
      <c r="J117" s="219"/>
      <c r="K117" s="254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210" t="s">
        <v>1028</v>
      </c>
      <c r="D120" s="210"/>
      <c r="E120" s="210"/>
      <c r="F120" s="210"/>
      <c r="G120" s="210"/>
      <c r="H120" s="210"/>
      <c r="I120" s="210"/>
      <c r="J120" s="210"/>
      <c r="K120" s="260"/>
    </row>
    <row r="121" spans="2:11" ht="17.25" customHeight="1">
      <c r="B121" s="261"/>
      <c r="C121" s="236" t="s">
        <v>975</v>
      </c>
      <c r="D121" s="236"/>
      <c r="E121" s="236"/>
      <c r="F121" s="236" t="s">
        <v>976</v>
      </c>
      <c r="G121" s="237"/>
      <c r="H121" s="236" t="s">
        <v>174</v>
      </c>
      <c r="I121" s="236" t="s">
        <v>57</v>
      </c>
      <c r="J121" s="236" t="s">
        <v>977</v>
      </c>
      <c r="K121" s="262"/>
    </row>
    <row r="122" spans="2:11" ht="17.25" customHeight="1">
      <c r="B122" s="261"/>
      <c r="C122" s="238" t="s">
        <v>978</v>
      </c>
      <c r="D122" s="238"/>
      <c r="E122" s="238"/>
      <c r="F122" s="239" t="s">
        <v>979</v>
      </c>
      <c r="G122" s="240"/>
      <c r="H122" s="238"/>
      <c r="I122" s="238"/>
      <c r="J122" s="238" t="s">
        <v>980</v>
      </c>
      <c r="K122" s="262"/>
    </row>
    <row r="123" spans="2:11" ht="5.25" customHeight="1">
      <c r="B123" s="263"/>
      <c r="C123" s="241"/>
      <c r="D123" s="241"/>
      <c r="E123" s="241"/>
      <c r="F123" s="241"/>
      <c r="G123" s="222"/>
      <c r="H123" s="241"/>
      <c r="I123" s="241"/>
      <c r="J123" s="241"/>
      <c r="K123" s="264"/>
    </row>
    <row r="124" spans="2:11" ht="15" customHeight="1">
      <c r="B124" s="263"/>
      <c r="C124" s="222" t="s">
        <v>984</v>
      </c>
      <c r="D124" s="241"/>
      <c r="E124" s="241"/>
      <c r="F124" s="243" t="s">
        <v>981</v>
      </c>
      <c r="G124" s="222"/>
      <c r="H124" s="222" t="s">
        <v>1020</v>
      </c>
      <c r="I124" s="222" t="s">
        <v>983</v>
      </c>
      <c r="J124" s="222">
        <v>120</v>
      </c>
      <c r="K124" s="265"/>
    </row>
    <row r="125" spans="2:11" ht="15" customHeight="1">
      <c r="B125" s="263"/>
      <c r="C125" s="222" t="s">
        <v>1029</v>
      </c>
      <c r="D125" s="222"/>
      <c r="E125" s="222"/>
      <c r="F125" s="243" t="s">
        <v>981</v>
      </c>
      <c r="G125" s="222"/>
      <c r="H125" s="222" t="s">
        <v>1030</v>
      </c>
      <c r="I125" s="222" t="s">
        <v>983</v>
      </c>
      <c r="J125" s="222" t="s">
        <v>1031</v>
      </c>
      <c r="K125" s="265"/>
    </row>
    <row r="126" spans="2:11" ht="15" customHeight="1">
      <c r="B126" s="263"/>
      <c r="C126" s="222" t="s">
        <v>930</v>
      </c>
      <c r="D126" s="222"/>
      <c r="E126" s="222"/>
      <c r="F126" s="243" t="s">
        <v>981</v>
      </c>
      <c r="G126" s="222"/>
      <c r="H126" s="222" t="s">
        <v>1032</v>
      </c>
      <c r="I126" s="222" t="s">
        <v>983</v>
      </c>
      <c r="J126" s="222" t="s">
        <v>1031</v>
      </c>
      <c r="K126" s="265"/>
    </row>
    <row r="127" spans="2:11" ht="15" customHeight="1">
      <c r="B127" s="263"/>
      <c r="C127" s="222" t="s">
        <v>992</v>
      </c>
      <c r="D127" s="222"/>
      <c r="E127" s="222"/>
      <c r="F127" s="243" t="s">
        <v>987</v>
      </c>
      <c r="G127" s="222"/>
      <c r="H127" s="222" t="s">
        <v>993</v>
      </c>
      <c r="I127" s="222" t="s">
        <v>983</v>
      </c>
      <c r="J127" s="222">
        <v>15</v>
      </c>
      <c r="K127" s="265"/>
    </row>
    <row r="128" spans="2:11" ht="15" customHeight="1">
      <c r="B128" s="263"/>
      <c r="C128" s="245" t="s">
        <v>994</v>
      </c>
      <c r="D128" s="245"/>
      <c r="E128" s="245"/>
      <c r="F128" s="246" t="s">
        <v>987</v>
      </c>
      <c r="G128" s="245"/>
      <c r="H128" s="245" t="s">
        <v>995</v>
      </c>
      <c r="I128" s="245" t="s">
        <v>983</v>
      </c>
      <c r="J128" s="245">
        <v>15</v>
      </c>
      <c r="K128" s="265"/>
    </row>
    <row r="129" spans="2:11" ht="15" customHeight="1">
      <c r="B129" s="263"/>
      <c r="C129" s="245" t="s">
        <v>996</v>
      </c>
      <c r="D129" s="245"/>
      <c r="E129" s="245"/>
      <c r="F129" s="246" t="s">
        <v>987</v>
      </c>
      <c r="G129" s="245"/>
      <c r="H129" s="245" t="s">
        <v>997</v>
      </c>
      <c r="I129" s="245" t="s">
        <v>983</v>
      </c>
      <c r="J129" s="245">
        <v>20</v>
      </c>
      <c r="K129" s="265"/>
    </row>
    <row r="130" spans="2:11" ht="15" customHeight="1">
      <c r="B130" s="263"/>
      <c r="C130" s="245" t="s">
        <v>998</v>
      </c>
      <c r="D130" s="245"/>
      <c r="E130" s="245"/>
      <c r="F130" s="246" t="s">
        <v>987</v>
      </c>
      <c r="G130" s="245"/>
      <c r="H130" s="245" t="s">
        <v>999</v>
      </c>
      <c r="I130" s="245" t="s">
        <v>983</v>
      </c>
      <c r="J130" s="245">
        <v>20</v>
      </c>
      <c r="K130" s="265"/>
    </row>
    <row r="131" spans="2:11" ht="15" customHeight="1">
      <c r="B131" s="263"/>
      <c r="C131" s="222" t="s">
        <v>986</v>
      </c>
      <c r="D131" s="222"/>
      <c r="E131" s="222"/>
      <c r="F131" s="243" t="s">
        <v>987</v>
      </c>
      <c r="G131" s="222"/>
      <c r="H131" s="222" t="s">
        <v>1020</v>
      </c>
      <c r="I131" s="222" t="s">
        <v>983</v>
      </c>
      <c r="J131" s="222">
        <v>50</v>
      </c>
      <c r="K131" s="265"/>
    </row>
    <row r="132" spans="2:11" ht="15" customHeight="1">
      <c r="B132" s="263"/>
      <c r="C132" s="222" t="s">
        <v>1000</v>
      </c>
      <c r="D132" s="222"/>
      <c r="E132" s="222"/>
      <c r="F132" s="243" t="s">
        <v>987</v>
      </c>
      <c r="G132" s="222"/>
      <c r="H132" s="222" t="s">
        <v>1020</v>
      </c>
      <c r="I132" s="222" t="s">
        <v>983</v>
      </c>
      <c r="J132" s="222">
        <v>50</v>
      </c>
      <c r="K132" s="265"/>
    </row>
    <row r="133" spans="2:11" ht="15" customHeight="1">
      <c r="B133" s="263"/>
      <c r="C133" s="222" t="s">
        <v>1006</v>
      </c>
      <c r="D133" s="222"/>
      <c r="E133" s="222"/>
      <c r="F133" s="243" t="s">
        <v>987</v>
      </c>
      <c r="G133" s="222"/>
      <c r="H133" s="222" t="s">
        <v>1020</v>
      </c>
      <c r="I133" s="222" t="s">
        <v>983</v>
      </c>
      <c r="J133" s="222">
        <v>50</v>
      </c>
      <c r="K133" s="265"/>
    </row>
    <row r="134" spans="2:11" ht="15" customHeight="1">
      <c r="B134" s="263"/>
      <c r="C134" s="222" t="s">
        <v>1008</v>
      </c>
      <c r="D134" s="222"/>
      <c r="E134" s="222"/>
      <c r="F134" s="243" t="s">
        <v>987</v>
      </c>
      <c r="G134" s="222"/>
      <c r="H134" s="222" t="s">
        <v>1020</v>
      </c>
      <c r="I134" s="222" t="s">
        <v>983</v>
      </c>
      <c r="J134" s="222">
        <v>50</v>
      </c>
      <c r="K134" s="265"/>
    </row>
    <row r="135" spans="2:11" ht="15" customHeight="1">
      <c r="B135" s="263"/>
      <c r="C135" s="222" t="s">
        <v>180</v>
      </c>
      <c r="D135" s="222"/>
      <c r="E135" s="222"/>
      <c r="F135" s="243" t="s">
        <v>987</v>
      </c>
      <c r="G135" s="222"/>
      <c r="H135" s="222" t="s">
        <v>1033</v>
      </c>
      <c r="I135" s="222" t="s">
        <v>983</v>
      </c>
      <c r="J135" s="222">
        <v>255</v>
      </c>
      <c r="K135" s="265"/>
    </row>
    <row r="136" spans="2:11" ht="15" customHeight="1">
      <c r="B136" s="263"/>
      <c r="C136" s="222" t="s">
        <v>1010</v>
      </c>
      <c r="D136" s="222"/>
      <c r="E136" s="222"/>
      <c r="F136" s="243" t="s">
        <v>981</v>
      </c>
      <c r="G136" s="222"/>
      <c r="H136" s="222" t="s">
        <v>1034</v>
      </c>
      <c r="I136" s="222" t="s">
        <v>1012</v>
      </c>
      <c r="J136" s="222"/>
      <c r="K136" s="265"/>
    </row>
    <row r="137" spans="2:11" ht="15" customHeight="1">
      <c r="B137" s="263"/>
      <c r="C137" s="222" t="s">
        <v>1013</v>
      </c>
      <c r="D137" s="222"/>
      <c r="E137" s="222"/>
      <c r="F137" s="243" t="s">
        <v>981</v>
      </c>
      <c r="G137" s="222"/>
      <c r="H137" s="222" t="s">
        <v>1035</v>
      </c>
      <c r="I137" s="222" t="s">
        <v>1015</v>
      </c>
      <c r="J137" s="222"/>
      <c r="K137" s="265"/>
    </row>
    <row r="138" spans="2:11" ht="15" customHeight="1">
      <c r="B138" s="263"/>
      <c r="C138" s="222" t="s">
        <v>1016</v>
      </c>
      <c r="D138" s="222"/>
      <c r="E138" s="222"/>
      <c r="F138" s="243" t="s">
        <v>981</v>
      </c>
      <c r="G138" s="222"/>
      <c r="H138" s="222" t="s">
        <v>1016</v>
      </c>
      <c r="I138" s="222" t="s">
        <v>1015</v>
      </c>
      <c r="J138" s="222"/>
      <c r="K138" s="265"/>
    </row>
    <row r="139" spans="2:11" ht="15" customHeight="1">
      <c r="B139" s="263"/>
      <c r="C139" s="222" t="s">
        <v>38</v>
      </c>
      <c r="D139" s="222"/>
      <c r="E139" s="222"/>
      <c r="F139" s="243" t="s">
        <v>981</v>
      </c>
      <c r="G139" s="222"/>
      <c r="H139" s="222" t="s">
        <v>1036</v>
      </c>
      <c r="I139" s="222" t="s">
        <v>1015</v>
      </c>
      <c r="J139" s="222"/>
      <c r="K139" s="265"/>
    </row>
    <row r="140" spans="2:11" ht="15" customHeight="1">
      <c r="B140" s="263"/>
      <c r="C140" s="222" t="s">
        <v>1037</v>
      </c>
      <c r="D140" s="222"/>
      <c r="E140" s="222"/>
      <c r="F140" s="243" t="s">
        <v>981</v>
      </c>
      <c r="G140" s="222"/>
      <c r="H140" s="222" t="s">
        <v>1038</v>
      </c>
      <c r="I140" s="222" t="s">
        <v>1015</v>
      </c>
      <c r="J140" s="222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19"/>
      <c r="C142" s="219"/>
      <c r="D142" s="219"/>
      <c r="E142" s="219"/>
      <c r="F142" s="255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234" t="s">
        <v>1039</v>
      </c>
      <c r="D145" s="234"/>
      <c r="E145" s="234"/>
      <c r="F145" s="234"/>
      <c r="G145" s="234"/>
      <c r="H145" s="234"/>
      <c r="I145" s="234"/>
      <c r="J145" s="234"/>
      <c r="K145" s="235"/>
    </row>
    <row r="146" spans="2:11" ht="17.25" customHeight="1">
      <c r="B146" s="233"/>
      <c r="C146" s="236" t="s">
        <v>975</v>
      </c>
      <c r="D146" s="236"/>
      <c r="E146" s="236"/>
      <c r="F146" s="236" t="s">
        <v>976</v>
      </c>
      <c r="G146" s="237"/>
      <c r="H146" s="236" t="s">
        <v>174</v>
      </c>
      <c r="I146" s="236" t="s">
        <v>57</v>
      </c>
      <c r="J146" s="236" t="s">
        <v>977</v>
      </c>
      <c r="K146" s="235"/>
    </row>
    <row r="147" spans="2:11" ht="17.25" customHeight="1">
      <c r="B147" s="233"/>
      <c r="C147" s="238" t="s">
        <v>978</v>
      </c>
      <c r="D147" s="238"/>
      <c r="E147" s="238"/>
      <c r="F147" s="239" t="s">
        <v>979</v>
      </c>
      <c r="G147" s="240"/>
      <c r="H147" s="238"/>
      <c r="I147" s="238"/>
      <c r="J147" s="238" t="s">
        <v>980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984</v>
      </c>
      <c r="D149" s="222"/>
      <c r="E149" s="222"/>
      <c r="F149" s="270" t="s">
        <v>981</v>
      </c>
      <c r="G149" s="222"/>
      <c r="H149" s="269" t="s">
        <v>1020</v>
      </c>
      <c r="I149" s="269" t="s">
        <v>983</v>
      </c>
      <c r="J149" s="269">
        <v>120</v>
      </c>
      <c r="K149" s="265"/>
    </row>
    <row r="150" spans="2:11" ht="15" customHeight="1">
      <c r="B150" s="244"/>
      <c r="C150" s="269" t="s">
        <v>1029</v>
      </c>
      <c r="D150" s="222"/>
      <c r="E150" s="222"/>
      <c r="F150" s="270" t="s">
        <v>981</v>
      </c>
      <c r="G150" s="222"/>
      <c r="H150" s="269" t="s">
        <v>1040</v>
      </c>
      <c r="I150" s="269" t="s">
        <v>983</v>
      </c>
      <c r="J150" s="269" t="s">
        <v>1031</v>
      </c>
      <c r="K150" s="265"/>
    </row>
    <row r="151" spans="2:11" ht="15" customHeight="1">
      <c r="B151" s="244"/>
      <c r="C151" s="269" t="s">
        <v>930</v>
      </c>
      <c r="D151" s="222"/>
      <c r="E151" s="222"/>
      <c r="F151" s="270" t="s">
        <v>981</v>
      </c>
      <c r="G151" s="222"/>
      <c r="H151" s="269" t="s">
        <v>1041</v>
      </c>
      <c r="I151" s="269" t="s">
        <v>983</v>
      </c>
      <c r="J151" s="269" t="s">
        <v>1031</v>
      </c>
      <c r="K151" s="265"/>
    </row>
    <row r="152" spans="2:11" ht="15" customHeight="1">
      <c r="B152" s="244"/>
      <c r="C152" s="269" t="s">
        <v>986</v>
      </c>
      <c r="D152" s="222"/>
      <c r="E152" s="222"/>
      <c r="F152" s="270" t="s">
        <v>987</v>
      </c>
      <c r="G152" s="222"/>
      <c r="H152" s="269" t="s">
        <v>1020</v>
      </c>
      <c r="I152" s="269" t="s">
        <v>983</v>
      </c>
      <c r="J152" s="269">
        <v>50</v>
      </c>
      <c r="K152" s="265"/>
    </row>
    <row r="153" spans="2:11" ht="15" customHeight="1">
      <c r="B153" s="244"/>
      <c r="C153" s="269" t="s">
        <v>989</v>
      </c>
      <c r="D153" s="222"/>
      <c r="E153" s="222"/>
      <c r="F153" s="270" t="s">
        <v>981</v>
      </c>
      <c r="G153" s="222"/>
      <c r="H153" s="269" t="s">
        <v>1020</v>
      </c>
      <c r="I153" s="269" t="s">
        <v>991</v>
      </c>
      <c r="J153" s="269"/>
      <c r="K153" s="265"/>
    </row>
    <row r="154" spans="2:11" ht="15" customHeight="1">
      <c r="B154" s="244"/>
      <c r="C154" s="269" t="s">
        <v>1000</v>
      </c>
      <c r="D154" s="222"/>
      <c r="E154" s="222"/>
      <c r="F154" s="270" t="s">
        <v>987</v>
      </c>
      <c r="G154" s="222"/>
      <c r="H154" s="269" t="s">
        <v>1020</v>
      </c>
      <c r="I154" s="269" t="s">
        <v>983</v>
      </c>
      <c r="J154" s="269">
        <v>50</v>
      </c>
      <c r="K154" s="265"/>
    </row>
    <row r="155" spans="2:11" ht="15" customHeight="1">
      <c r="B155" s="244"/>
      <c r="C155" s="269" t="s">
        <v>1008</v>
      </c>
      <c r="D155" s="222"/>
      <c r="E155" s="222"/>
      <c r="F155" s="270" t="s">
        <v>987</v>
      </c>
      <c r="G155" s="222"/>
      <c r="H155" s="269" t="s">
        <v>1020</v>
      </c>
      <c r="I155" s="269" t="s">
        <v>983</v>
      </c>
      <c r="J155" s="269">
        <v>50</v>
      </c>
      <c r="K155" s="265"/>
    </row>
    <row r="156" spans="2:11" ht="15" customHeight="1">
      <c r="B156" s="244"/>
      <c r="C156" s="269" t="s">
        <v>1006</v>
      </c>
      <c r="D156" s="222"/>
      <c r="E156" s="222"/>
      <c r="F156" s="270" t="s">
        <v>987</v>
      </c>
      <c r="G156" s="222"/>
      <c r="H156" s="269" t="s">
        <v>1020</v>
      </c>
      <c r="I156" s="269" t="s">
        <v>983</v>
      </c>
      <c r="J156" s="269">
        <v>50</v>
      </c>
      <c r="K156" s="265"/>
    </row>
    <row r="157" spans="2:11" ht="15" customHeight="1">
      <c r="B157" s="244"/>
      <c r="C157" s="269" t="s">
        <v>147</v>
      </c>
      <c r="D157" s="222"/>
      <c r="E157" s="222"/>
      <c r="F157" s="270" t="s">
        <v>981</v>
      </c>
      <c r="G157" s="222"/>
      <c r="H157" s="269" t="s">
        <v>1042</v>
      </c>
      <c r="I157" s="269" t="s">
        <v>983</v>
      </c>
      <c r="J157" s="269" t="s">
        <v>1043</v>
      </c>
      <c r="K157" s="265"/>
    </row>
    <row r="158" spans="2:11" ht="15" customHeight="1">
      <c r="B158" s="244"/>
      <c r="C158" s="269" t="s">
        <v>1044</v>
      </c>
      <c r="D158" s="222"/>
      <c r="E158" s="222"/>
      <c r="F158" s="270" t="s">
        <v>981</v>
      </c>
      <c r="G158" s="222"/>
      <c r="H158" s="269" t="s">
        <v>1045</v>
      </c>
      <c r="I158" s="269" t="s">
        <v>1015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19"/>
      <c r="C160" s="222"/>
      <c r="D160" s="222"/>
      <c r="E160" s="222"/>
      <c r="F160" s="243"/>
      <c r="G160" s="222"/>
      <c r="H160" s="222"/>
      <c r="I160" s="222"/>
      <c r="J160" s="222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210" t="s">
        <v>1046</v>
      </c>
      <c r="D163" s="210"/>
      <c r="E163" s="210"/>
      <c r="F163" s="210"/>
      <c r="G163" s="210"/>
      <c r="H163" s="210"/>
      <c r="I163" s="210"/>
      <c r="J163" s="210"/>
      <c r="K163" s="211"/>
    </row>
    <row r="164" spans="2:11" ht="17.25" customHeight="1">
      <c r="B164" s="209"/>
      <c r="C164" s="236" t="s">
        <v>975</v>
      </c>
      <c r="D164" s="236"/>
      <c r="E164" s="236"/>
      <c r="F164" s="236" t="s">
        <v>976</v>
      </c>
      <c r="G164" s="273"/>
      <c r="H164" s="274" t="s">
        <v>174</v>
      </c>
      <c r="I164" s="274" t="s">
        <v>57</v>
      </c>
      <c r="J164" s="236" t="s">
        <v>977</v>
      </c>
      <c r="K164" s="211"/>
    </row>
    <row r="165" spans="2:11" ht="17.25" customHeight="1">
      <c r="B165" s="213"/>
      <c r="C165" s="238" t="s">
        <v>978</v>
      </c>
      <c r="D165" s="238"/>
      <c r="E165" s="238"/>
      <c r="F165" s="239" t="s">
        <v>979</v>
      </c>
      <c r="G165" s="275"/>
      <c r="H165" s="276"/>
      <c r="I165" s="276"/>
      <c r="J165" s="238" t="s">
        <v>980</v>
      </c>
      <c r="K165" s="215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2" t="s">
        <v>984</v>
      </c>
      <c r="D167" s="222"/>
      <c r="E167" s="222"/>
      <c r="F167" s="243" t="s">
        <v>981</v>
      </c>
      <c r="G167" s="222"/>
      <c r="H167" s="222" t="s">
        <v>1020</v>
      </c>
      <c r="I167" s="222" t="s">
        <v>983</v>
      </c>
      <c r="J167" s="222">
        <v>120</v>
      </c>
      <c r="K167" s="265"/>
    </row>
    <row r="168" spans="2:11" ht="15" customHeight="1">
      <c r="B168" s="244"/>
      <c r="C168" s="222" t="s">
        <v>1029</v>
      </c>
      <c r="D168" s="222"/>
      <c r="E168" s="222"/>
      <c r="F168" s="243" t="s">
        <v>981</v>
      </c>
      <c r="G168" s="222"/>
      <c r="H168" s="222" t="s">
        <v>1030</v>
      </c>
      <c r="I168" s="222" t="s">
        <v>983</v>
      </c>
      <c r="J168" s="222" t="s">
        <v>1031</v>
      </c>
      <c r="K168" s="265"/>
    </row>
    <row r="169" spans="2:11" ht="15" customHeight="1">
      <c r="B169" s="244"/>
      <c r="C169" s="222" t="s">
        <v>930</v>
      </c>
      <c r="D169" s="222"/>
      <c r="E169" s="222"/>
      <c r="F169" s="243" t="s">
        <v>981</v>
      </c>
      <c r="G169" s="222"/>
      <c r="H169" s="222" t="s">
        <v>1047</v>
      </c>
      <c r="I169" s="222" t="s">
        <v>983</v>
      </c>
      <c r="J169" s="222" t="s">
        <v>1031</v>
      </c>
      <c r="K169" s="265"/>
    </row>
    <row r="170" spans="2:11" ht="15" customHeight="1">
      <c r="B170" s="244"/>
      <c r="C170" s="222" t="s">
        <v>986</v>
      </c>
      <c r="D170" s="222"/>
      <c r="E170" s="222"/>
      <c r="F170" s="243" t="s">
        <v>987</v>
      </c>
      <c r="G170" s="222"/>
      <c r="H170" s="222" t="s">
        <v>1047</v>
      </c>
      <c r="I170" s="222" t="s">
        <v>983</v>
      </c>
      <c r="J170" s="222">
        <v>50</v>
      </c>
      <c r="K170" s="265"/>
    </row>
    <row r="171" spans="2:11" ht="15" customHeight="1">
      <c r="B171" s="244"/>
      <c r="C171" s="222" t="s">
        <v>989</v>
      </c>
      <c r="D171" s="222"/>
      <c r="E171" s="222"/>
      <c r="F171" s="243" t="s">
        <v>981</v>
      </c>
      <c r="G171" s="222"/>
      <c r="H171" s="222" t="s">
        <v>1047</v>
      </c>
      <c r="I171" s="222" t="s">
        <v>991</v>
      </c>
      <c r="J171" s="222"/>
      <c r="K171" s="265"/>
    </row>
    <row r="172" spans="2:11" ht="15" customHeight="1">
      <c r="B172" s="244"/>
      <c r="C172" s="222" t="s">
        <v>1000</v>
      </c>
      <c r="D172" s="222"/>
      <c r="E172" s="222"/>
      <c r="F172" s="243" t="s">
        <v>987</v>
      </c>
      <c r="G172" s="222"/>
      <c r="H172" s="222" t="s">
        <v>1047</v>
      </c>
      <c r="I172" s="222" t="s">
        <v>983</v>
      </c>
      <c r="J172" s="222">
        <v>50</v>
      </c>
      <c r="K172" s="265"/>
    </row>
    <row r="173" spans="2:11" ht="15" customHeight="1">
      <c r="B173" s="244"/>
      <c r="C173" s="222" t="s">
        <v>1008</v>
      </c>
      <c r="D173" s="222"/>
      <c r="E173" s="222"/>
      <c r="F173" s="243" t="s">
        <v>987</v>
      </c>
      <c r="G173" s="222"/>
      <c r="H173" s="222" t="s">
        <v>1047</v>
      </c>
      <c r="I173" s="222" t="s">
        <v>983</v>
      </c>
      <c r="J173" s="222">
        <v>50</v>
      </c>
      <c r="K173" s="265"/>
    </row>
    <row r="174" spans="2:11" ht="15" customHeight="1">
      <c r="B174" s="244"/>
      <c r="C174" s="222" t="s">
        <v>1006</v>
      </c>
      <c r="D174" s="222"/>
      <c r="E174" s="222"/>
      <c r="F174" s="243" t="s">
        <v>987</v>
      </c>
      <c r="G174" s="222"/>
      <c r="H174" s="222" t="s">
        <v>1047</v>
      </c>
      <c r="I174" s="222" t="s">
        <v>983</v>
      </c>
      <c r="J174" s="222">
        <v>50</v>
      </c>
      <c r="K174" s="265"/>
    </row>
    <row r="175" spans="2:11" ht="15" customHeight="1">
      <c r="B175" s="244"/>
      <c r="C175" s="222" t="s">
        <v>173</v>
      </c>
      <c r="D175" s="222"/>
      <c r="E175" s="222"/>
      <c r="F175" s="243" t="s">
        <v>981</v>
      </c>
      <c r="G175" s="222"/>
      <c r="H175" s="222" t="s">
        <v>1048</v>
      </c>
      <c r="I175" s="222" t="s">
        <v>1049</v>
      </c>
      <c r="J175" s="222"/>
      <c r="K175" s="265"/>
    </row>
    <row r="176" spans="2:11" ht="15" customHeight="1">
      <c r="B176" s="244"/>
      <c r="C176" s="222" t="s">
        <v>57</v>
      </c>
      <c r="D176" s="222"/>
      <c r="E176" s="222"/>
      <c r="F176" s="243" t="s">
        <v>981</v>
      </c>
      <c r="G176" s="222"/>
      <c r="H176" s="222" t="s">
        <v>1050</v>
      </c>
      <c r="I176" s="222" t="s">
        <v>1051</v>
      </c>
      <c r="J176" s="222">
        <v>1</v>
      </c>
      <c r="K176" s="265"/>
    </row>
    <row r="177" spans="2:11" ht="15" customHeight="1">
      <c r="B177" s="244"/>
      <c r="C177" s="222" t="s">
        <v>53</v>
      </c>
      <c r="D177" s="222"/>
      <c r="E177" s="222"/>
      <c r="F177" s="243" t="s">
        <v>981</v>
      </c>
      <c r="G177" s="222"/>
      <c r="H177" s="222" t="s">
        <v>1052</v>
      </c>
      <c r="I177" s="222" t="s">
        <v>983</v>
      </c>
      <c r="J177" s="222">
        <v>20</v>
      </c>
      <c r="K177" s="265"/>
    </row>
    <row r="178" spans="2:11" ht="15" customHeight="1">
      <c r="B178" s="244"/>
      <c r="C178" s="222" t="s">
        <v>174</v>
      </c>
      <c r="D178" s="222"/>
      <c r="E178" s="222"/>
      <c r="F178" s="243" t="s">
        <v>981</v>
      </c>
      <c r="G178" s="222"/>
      <c r="H178" s="222" t="s">
        <v>1053</v>
      </c>
      <c r="I178" s="222" t="s">
        <v>983</v>
      </c>
      <c r="J178" s="222">
        <v>255</v>
      </c>
      <c r="K178" s="265"/>
    </row>
    <row r="179" spans="2:11" ht="15" customHeight="1">
      <c r="B179" s="244"/>
      <c r="C179" s="222" t="s">
        <v>175</v>
      </c>
      <c r="D179" s="222"/>
      <c r="E179" s="222"/>
      <c r="F179" s="243" t="s">
        <v>981</v>
      </c>
      <c r="G179" s="222"/>
      <c r="H179" s="222" t="s">
        <v>946</v>
      </c>
      <c r="I179" s="222" t="s">
        <v>983</v>
      </c>
      <c r="J179" s="222">
        <v>10</v>
      </c>
      <c r="K179" s="265"/>
    </row>
    <row r="180" spans="2:11" ht="15" customHeight="1">
      <c r="B180" s="244"/>
      <c r="C180" s="222" t="s">
        <v>176</v>
      </c>
      <c r="D180" s="222"/>
      <c r="E180" s="222"/>
      <c r="F180" s="243" t="s">
        <v>981</v>
      </c>
      <c r="G180" s="222"/>
      <c r="H180" s="222" t="s">
        <v>1054</v>
      </c>
      <c r="I180" s="222" t="s">
        <v>1015</v>
      </c>
      <c r="J180" s="222"/>
      <c r="K180" s="265"/>
    </row>
    <row r="181" spans="2:11" ht="15" customHeight="1">
      <c r="B181" s="244"/>
      <c r="C181" s="222" t="s">
        <v>1055</v>
      </c>
      <c r="D181" s="222"/>
      <c r="E181" s="222"/>
      <c r="F181" s="243" t="s">
        <v>981</v>
      </c>
      <c r="G181" s="222"/>
      <c r="H181" s="222" t="s">
        <v>1056</v>
      </c>
      <c r="I181" s="222" t="s">
        <v>1015</v>
      </c>
      <c r="J181" s="222"/>
      <c r="K181" s="265"/>
    </row>
    <row r="182" spans="2:11" ht="15" customHeight="1">
      <c r="B182" s="244"/>
      <c r="C182" s="222" t="s">
        <v>1044</v>
      </c>
      <c r="D182" s="222"/>
      <c r="E182" s="222"/>
      <c r="F182" s="243" t="s">
        <v>981</v>
      </c>
      <c r="G182" s="222"/>
      <c r="H182" s="222" t="s">
        <v>1057</v>
      </c>
      <c r="I182" s="222" t="s">
        <v>1015</v>
      </c>
      <c r="J182" s="222"/>
      <c r="K182" s="265"/>
    </row>
    <row r="183" spans="2:11" ht="15" customHeight="1">
      <c r="B183" s="244"/>
      <c r="C183" s="222" t="s">
        <v>179</v>
      </c>
      <c r="D183" s="222"/>
      <c r="E183" s="222"/>
      <c r="F183" s="243" t="s">
        <v>987</v>
      </c>
      <c r="G183" s="222"/>
      <c r="H183" s="222" t="s">
        <v>1058</v>
      </c>
      <c r="I183" s="222" t="s">
        <v>983</v>
      </c>
      <c r="J183" s="222">
        <v>50</v>
      </c>
      <c r="K183" s="265"/>
    </row>
    <row r="184" spans="2:11" ht="15" customHeight="1">
      <c r="B184" s="271"/>
      <c r="C184" s="253"/>
      <c r="D184" s="253"/>
      <c r="E184" s="253"/>
      <c r="F184" s="253"/>
      <c r="G184" s="253"/>
      <c r="H184" s="253"/>
      <c r="I184" s="253"/>
      <c r="J184" s="253"/>
      <c r="K184" s="272"/>
    </row>
    <row r="185" spans="2:11" ht="18.75" customHeight="1">
      <c r="B185" s="219"/>
      <c r="C185" s="222"/>
      <c r="D185" s="222"/>
      <c r="E185" s="222"/>
      <c r="F185" s="243"/>
      <c r="G185" s="222"/>
      <c r="H185" s="222"/>
      <c r="I185" s="222"/>
      <c r="J185" s="222"/>
      <c r="K185" s="219"/>
    </row>
    <row r="186" spans="2:11" ht="18.75" customHeight="1"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</row>
    <row r="187" spans="2:11" ht="13.5">
      <c r="B187" s="206"/>
      <c r="C187" s="207"/>
      <c r="D187" s="207"/>
      <c r="E187" s="207"/>
      <c r="F187" s="207"/>
      <c r="G187" s="207"/>
      <c r="H187" s="207"/>
      <c r="I187" s="207"/>
      <c r="J187" s="207"/>
      <c r="K187" s="208"/>
    </row>
    <row r="188" spans="2:11" ht="21">
      <c r="B188" s="209"/>
      <c r="C188" s="210" t="s">
        <v>1059</v>
      </c>
      <c r="D188" s="210"/>
      <c r="E188" s="210"/>
      <c r="F188" s="210"/>
      <c r="G188" s="210"/>
      <c r="H188" s="210"/>
      <c r="I188" s="210"/>
      <c r="J188" s="210"/>
      <c r="K188" s="211"/>
    </row>
    <row r="189" spans="2:11" ht="25.5" customHeight="1">
      <c r="B189" s="209"/>
      <c r="C189" s="277" t="s">
        <v>1060</v>
      </c>
      <c r="D189" s="277"/>
      <c r="E189" s="277"/>
      <c r="F189" s="277" t="s">
        <v>1061</v>
      </c>
      <c r="G189" s="278"/>
      <c r="H189" s="279" t="s">
        <v>1062</v>
      </c>
      <c r="I189" s="279"/>
      <c r="J189" s="279"/>
      <c r="K189" s="211"/>
    </row>
    <row r="190" spans="2:11" ht="5.25" customHeight="1">
      <c r="B190" s="244"/>
      <c r="C190" s="241"/>
      <c r="D190" s="241"/>
      <c r="E190" s="241"/>
      <c r="F190" s="241"/>
      <c r="G190" s="222"/>
      <c r="H190" s="241"/>
      <c r="I190" s="241"/>
      <c r="J190" s="241"/>
      <c r="K190" s="265"/>
    </row>
    <row r="191" spans="2:11" ht="15" customHeight="1">
      <c r="B191" s="244"/>
      <c r="C191" s="222" t="s">
        <v>1063</v>
      </c>
      <c r="D191" s="222"/>
      <c r="E191" s="222"/>
      <c r="F191" s="243" t="s">
        <v>43</v>
      </c>
      <c r="G191" s="222"/>
      <c r="H191" s="280" t="s">
        <v>1064</v>
      </c>
      <c r="I191" s="280"/>
      <c r="J191" s="280"/>
      <c r="K191" s="265"/>
    </row>
    <row r="192" spans="2:11" ht="15" customHeight="1">
      <c r="B192" s="244"/>
      <c r="C192" s="250"/>
      <c r="D192" s="222"/>
      <c r="E192" s="222"/>
      <c r="F192" s="243" t="s">
        <v>44</v>
      </c>
      <c r="G192" s="222"/>
      <c r="H192" s="280" t="s">
        <v>1065</v>
      </c>
      <c r="I192" s="280"/>
      <c r="J192" s="280"/>
      <c r="K192" s="265"/>
    </row>
    <row r="193" spans="2:11" ht="15" customHeight="1">
      <c r="B193" s="244"/>
      <c r="C193" s="250"/>
      <c r="D193" s="222"/>
      <c r="E193" s="222"/>
      <c r="F193" s="243" t="s">
        <v>47</v>
      </c>
      <c r="G193" s="222"/>
      <c r="H193" s="280" t="s">
        <v>1066</v>
      </c>
      <c r="I193" s="280"/>
      <c r="J193" s="280"/>
      <c r="K193" s="265"/>
    </row>
    <row r="194" spans="2:11" ht="15" customHeight="1">
      <c r="B194" s="244"/>
      <c r="C194" s="222"/>
      <c r="D194" s="222"/>
      <c r="E194" s="222"/>
      <c r="F194" s="243" t="s">
        <v>45</v>
      </c>
      <c r="G194" s="222"/>
      <c r="H194" s="280" t="s">
        <v>1067</v>
      </c>
      <c r="I194" s="280"/>
      <c r="J194" s="280"/>
      <c r="K194" s="265"/>
    </row>
    <row r="195" spans="2:11" ht="15" customHeight="1">
      <c r="B195" s="244"/>
      <c r="C195" s="222"/>
      <c r="D195" s="222"/>
      <c r="E195" s="222"/>
      <c r="F195" s="243" t="s">
        <v>46</v>
      </c>
      <c r="G195" s="222"/>
      <c r="H195" s="280" t="s">
        <v>1068</v>
      </c>
      <c r="I195" s="280"/>
      <c r="J195" s="280"/>
      <c r="K195" s="265"/>
    </row>
    <row r="196" spans="2:11" ht="15" customHeight="1">
      <c r="B196" s="244"/>
      <c r="C196" s="222"/>
      <c r="D196" s="222"/>
      <c r="E196" s="222"/>
      <c r="F196" s="243"/>
      <c r="G196" s="222"/>
      <c r="H196" s="222"/>
      <c r="I196" s="222"/>
      <c r="J196" s="222"/>
      <c r="K196" s="265"/>
    </row>
    <row r="197" spans="2:11" ht="15" customHeight="1">
      <c r="B197" s="244"/>
      <c r="C197" s="222" t="s">
        <v>1027</v>
      </c>
      <c r="D197" s="222"/>
      <c r="E197" s="222"/>
      <c r="F197" s="243" t="s">
        <v>76</v>
      </c>
      <c r="G197" s="222"/>
      <c r="H197" s="280" t="s">
        <v>1069</v>
      </c>
      <c r="I197" s="280"/>
      <c r="J197" s="280"/>
      <c r="K197" s="265"/>
    </row>
    <row r="198" spans="2:11" ht="15" customHeight="1">
      <c r="B198" s="244"/>
      <c r="C198" s="250"/>
      <c r="D198" s="222"/>
      <c r="E198" s="222"/>
      <c r="F198" s="243" t="s">
        <v>925</v>
      </c>
      <c r="G198" s="222"/>
      <c r="H198" s="280" t="s">
        <v>926</v>
      </c>
      <c r="I198" s="280"/>
      <c r="J198" s="280"/>
      <c r="K198" s="265"/>
    </row>
    <row r="199" spans="2:11" ht="15" customHeight="1">
      <c r="B199" s="244"/>
      <c r="C199" s="222"/>
      <c r="D199" s="222"/>
      <c r="E199" s="222"/>
      <c r="F199" s="243" t="s">
        <v>923</v>
      </c>
      <c r="G199" s="222"/>
      <c r="H199" s="280" t="s">
        <v>1070</v>
      </c>
      <c r="I199" s="280"/>
      <c r="J199" s="280"/>
      <c r="K199" s="265"/>
    </row>
    <row r="200" spans="2:11" ht="15" customHeight="1">
      <c r="B200" s="281"/>
      <c r="C200" s="250"/>
      <c r="D200" s="250"/>
      <c r="E200" s="250"/>
      <c r="F200" s="243" t="s">
        <v>927</v>
      </c>
      <c r="G200" s="228"/>
      <c r="H200" s="282" t="s">
        <v>79</v>
      </c>
      <c r="I200" s="282"/>
      <c r="J200" s="282"/>
      <c r="K200" s="283"/>
    </row>
    <row r="201" spans="2:11" ht="15" customHeight="1">
      <c r="B201" s="281"/>
      <c r="C201" s="250"/>
      <c r="D201" s="250"/>
      <c r="E201" s="250"/>
      <c r="F201" s="243" t="s">
        <v>928</v>
      </c>
      <c r="G201" s="228"/>
      <c r="H201" s="282" t="s">
        <v>902</v>
      </c>
      <c r="I201" s="282"/>
      <c r="J201" s="282"/>
      <c r="K201" s="283"/>
    </row>
    <row r="202" spans="2:11" ht="15" customHeight="1">
      <c r="B202" s="281"/>
      <c r="C202" s="250"/>
      <c r="D202" s="250"/>
      <c r="E202" s="250"/>
      <c r="F202" s="284"/>
      <c r="G202" s="228"/>
      <c r="H202" s="285"/>
      <c r="I202" s="285"/>
      <c r="J202" s="285"/>
      <c r="K202" s="283"/>
    </row>
    <row r="203" spans="2:11" ht="15" customHeight="1">
      <c r="B203" s="281"/>
      <c r="C203" s="222" t="s">
        <v>1051</v>
      </c>
      <c r="D203" s="250"/>
      <c r="E203" s="250"/>
      <c r="F203" s="243">
        <v>1</v>
      </c>
      <c r="G203" s="228"/>
      <c r="H203" s="282" t="s">
        <v>1071</v>
      </c>
      <c r="I203" s="282"/>
      <c r="J203" s="282"/>
      <c r="K203" s="283"/>
    </row>
    <row r="204" spans="2:11" ht="15" customHeight="1">
      <c r="B204" s="281"/>
      <c r="C204" s="250"/>
      <c r="D204" s="250"/>
      <c r="E204" s="250"/>
      <c r="F204" s="243">
        <v>2</v>
      </c>
      <c r="G204" s="228"/>
      <c r="H204" s="282" t="s">
        <v>1072</v>
      </c>
      <c r="I204" s="282"/>
      <c r="J204" s="282"/>
      <c r="K204" s="283"/>
    </row>
    <row r="205" spans="2:11" ht="15" customHeight="1">
      <c r="B205" s="281"/>
      <c r="C205" s="250"/>
      <c r="D205" s="250"/>
      <c r="E205" s="250"/>
      <c r="F205" s="243">
        <v>3</v>
      </c>
      <c r="G205" s="228"/>
      <c r="H205" s="282" t="s">
        <v>1073</v>
      </c>
      <c r="I205" s="282"/>
      <c r="J205" s="282"/>
      <c r="K205" s="283"/>
    </row>
    <row r="206" spans="2:11" ht="15" customHeight="1">
      <c r="B206" s="281"/>
      <c r="C206" s="250"/>
      <c r="D206" s="250"/>
      <c r="E206" s="250"/>
      <c r="F206" s="243">
        <v>4</v>
      </c>
      <c r="G206" s="228"/>
      <c r="H206" s="282" t="s">
        <v>1074</v>
      </c>
      <c r="I206" s="282"/>
      <c r="J206" s="282"/>
      <c r="K206" s="283"/>
    </row>
    <row r="207" spans="2:11" ht="12.75" customHeight="1">
      <c r="B207" s="286"/>
      <c r="C207" s="287"/>
      <c r="D207" s="287"/>
      <c r="E207" s="287"/>
      <c r="F207" s="287"/>
      <c r="G207" s="287"/>
      <c r="H207" s="287"/>
      <c r="I207" s="287"/>
      <c r="J207" s="287"/>
      <c r="K207" s="28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2014-11-20T09:03:36Z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