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626" yWindow="601" windowWidth="24267" windowHeight="11958" activeTab="0"/>
  </bookViews>
  <sheets>
    <sheet name="Rekapitulace stavby" sheetId="1" r:id="rId1"/>
    <sheet name="1 - Oprava oplocení-v roz..." sheetId="2" r:id="rId2"/>
  </sheets>
  <definedNames>
    <definedName name="_xlnm._FilterDatabase" localSheetId="1" hidden="1">'1 - Oprava oplocení-v roz...'!$C$134:$K$195</definedName>
    <definedName name="_xlnm.Print_Area" localSheetId="1">'1 - Oprava oplocení-v roz...'!$C$4:$J$76,'1 - Oprava oplocení-v roz...'!$C$82:$J$116,'1 - Oprava oplocení-v roz...'!$C$122:$J$195</definedName>
    <definedName name="_xlnm.Print_Area" localSheetId="0">'Rekapitulace stavby'!$D$4:$AO$76,'Rekapitulace stavby'!$C$82:$AQ$99</definedName>
    <definedName name="_xlnm.Print_Titles" localSheetId="0">'Rekapitulace stavby'!$92:$92</definedName>
    <definedName name="_xlnm.Print_Titles" localSheetId="1">'1 - Oprava oplocení-v roz...'!$134:$134</definedName>
  </definedNames>
  <calcPr calcId="145621"/>
</workbook>
</file>

<file path=xl/sharedStrings.xml><?xml version="1.0" encoding="utf-8"?>
<sst xmlns="http://schemas.openxmlformats.org/spreadsheetml/2006/main" count="999" uniqueCount="334">
  <si>
    <t>Export Komplet</t>
  </si>
  <si>
    <t/>
  </si>
  <si>
    <t>2.0</t>
  </si>
  <si>
    <t>False</t>
  </si>
  <si>
    <t>{8739af02-dc7d-465b-94da-440197b73f64}</t>
  </si>
  <si>
    <t>&gt;&gt;  skryté sloupce  &lt;&lt;</t>
  </si>
  <si>
    <t>0,1</t>
  </si>
  <si>
    <t>21</t>
  </si>
  <si>
    <t>15</t>
  </si>
  <si>
    <t>REKAPITULACE STAVBY</t>
  </si>
  <si>
    <t>v ---  níže se nacházejí doplnkové a pomocné údaje k sestavám  --- v</t>
  </si>
  <si>
    <t>0,001</t>
  </si>
  <si>
    <t>Kód:</t>
  </si>
  <si>
    <t>Stavba:</t>
  </si>
  <si>
    <t>Oprava oplocení v jižní části areálu Domova bez bariér</t>
  </si>
  <si>
    <t>KSO:</t>
  </si>
  <si>
    <t>CC-CZ:</t>
  </si>
  <si>
    <t>Místo:</t>
  </si>
  <si>
    <t>Hořice</t>
  </si>
  <si>
    <t>Datum:</t>
  </si>
  <si>
    <t>6.4.2022</t>
  </si>
  <si>
    <t>Zadavatel:</t>
  </si>
  <si>
    <t>IČ:</t>
  </si>
  <si>
    <t xml:space="preserve"> </t>
  </si>
  <si>
    <t>DIČ:</t>
  </si>
  <si>
    <t>Zhotovitel:</t>
  </si>
  <si>
    <t>Projektant:</t>
  </si>
  <si>
    <t>True</t>
  </si>
  <si>
    <t>Zpracovatel:</t>
  </si>
  <si>
    <t>Poznámka:</t>
  </si>
  <si>
    <t>Náklady z rozpočtů</t>
  </si>
  <si>
    <t>Ostatní náklady ze souhrnného listu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</si>
  <si>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</si>
  <si>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</si>
  <si>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</si>
  <si>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</si>
  <si>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</si>
  <si>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</si>
  <si>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</si>
  <si>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</si>
  <si>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</si>
  <si>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</si>
  <si>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</si>
  <si>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</si>
  <si>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</si>
  <si>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</si>
  <si>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</si>
  <si>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</si>
  <si>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</si>
  <si>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</si>
  <si>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</si>
  <si>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</si>
  <si>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</si>
  <si>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</si>
  <si>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</si>
  <si>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</si>
  <si>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</si>
  <si>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</si>
  <si>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</si>
  <si>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</si>
  <si>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</si>
  <si>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</si>
  <si>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</si>
  <si>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</si>
  <si>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</si>
  <si>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</si>
  <si>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</si>
  <si>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</si>
  <si>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</si>
  <si>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</si>
  <si>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</si>
  <si>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</si>
  <si>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</si>
  <si>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</si>
  <si>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</si>
  <si>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{00000000-0000-0000-0000-000000000000}</t>
  </si>
  <si>
    <t>/</t>
  </si>
  <si>
    <t>1</t>
  </si>
  <si>
    <t>Oprava oplocení-v rozsahu 9 polí a 10 sloupků z cihel lícových děrovaných cihlově červených</t>
  </si>
  <si>
    <t>STA</t>
  </si>
  <si>
    <t>{242b4307-41e0-46b9-9cf2-773098960947}</t>
  </si>
  <si>
    <t>2) Ostatní náklady ze souhrnného listu</t>
  </si>
  <si>
    <t>Procent. zadání
[% nákladů rozpočtu]</t>
  </si>
  <si>
    <t>Zařazení nákladů</t>
  </si>
  <si>
    <t>Celkové náklady za stavbu 1) + 2)</t>
  </si>
  <si>
    <t>KRYCÍ LIST SOUPISU PRACÍ</t>
  </si>
  <si>
    <t>Objekt:</t>
  </si>
  <si>
    <t>1 - Oprava oplocení-v rozsahu 9 polí a 10 sloupků z cihel lícových děrovaných cihlově červených</t>
  </si>
  <si>
    <t>Náklady z rozpočtu</t>
  </si>
  <si>
    <t>Ostatní náklady</t>
  </si>
  <si>
    <t>REKAPITULACE ČLENĚNÍ SOUPISU PRACÍ</t>
  </si>
  <si>
    <t>Kód dílu - Popis</t>
  </si>
  <si>
    <t>Cena celkem [CZK]</t>
  </si>
  <si>
    <t>1) Náklady ze soupisu prací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</si>
  <si>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</si>
  <si>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</si>
  <si>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</si>
  <si>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</si>
  <si>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</si>
  <si>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</si>
  <si>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</si>
  <si>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</si>
  <si>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</si>
  <si>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</si>
  <si>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</si>
  <si>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</si>
  <si>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>VRN - Vedlejší rozpočtové náklady</t>
  </si>
  <si>
    <t xml:space="preserve">    VRN3 - Zařízení staveniště</t>
  </si>
  <si>
    <t xml:space="preserve">    VRN6 - Územní vlivy</t>
  </si>
  <si>
    <t xml:space="preserve">    VRN7 - Provozní vlivy</t>
  </si>
  <si>
    <t>2)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</si>
  <si>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</si>
  <si>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</si>
  <si>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</si>
  <si>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</si>
  <si>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</si>
  <si>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</si>
  <si>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</si>
  <si>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</si>
  <si>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</si>
  <si>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</si>
  <si>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</si>
  <si>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</si>
  <si>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</si>
  <si>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</si>
  <si>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</si>
  <si>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</si>
  <si>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</si>
  <si>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</si>
  <si>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113106123</t>
  </si>
  <si>
    <t>Rozebrání dlažeb ze zámkových dlaždic komunikací pro pěší ručně</t>
  </si>
  <si>
    <t>m2</t>
  </si>
  <si>
    <t>4</t>
  </si>
  <si>
    <t>2</t>
  </si>
  <si>
    <t>1258402458</t>
  </si>
  <si>
    <t>132251102</t>
  </si>
  <si>
    <t>Hloubení rýh nezapažených  š do 800 mm v hornině třídy těžitelnosti I, skupiny 3 objem do 50 m3 strojně</t>
  </si>
  <si>
    <t>m3</t>
  </si>
  <si>
    <t>1686137057</t>
  </si>
  <si>
    <t>3</t>
  </si>
  <si>
    <t>174101101</t>
  </si>
  <si>
    <t>Zásyp jam, šachet rýh nebo kolem objektů sypaninou se zhutněním</t>
  </si>
  <si>
    <t>1208559042</t>
  </si>
  <si>
    <t>181351103</t>
  </si>
  <si>
    <t>Rozprostření ornice tl vrstvy do 200 mm pl do 500 m2 v rovině nebo ve svahu do 1:5 strojně</t>
  </si>
  <si>
    <t>1095950434</t>
  </si>
  <si>
    <t>5</t>
  </si>
  <si>
    <t>181411121</t>
  </si>
  <si>
    <t>Založení lučního trávníku výsevem plochy do 1000 m2 v rovině a ve svahu do 1:5</t>
  </si>
  <si>
    <t>-687805883</t>
  </si>
  <si>
    <t>6</t>
  </si>
  <si>
    <t>M</t>
  </si>
  <si>
    <t>005724800</t>
  </si>
  <si>
    <t>osivo směs jetelotravní</t>
  </si>
  <si>
    <t>kg</t>
  </si>
  <si>
    <t>8</t>
  </si>
  <si>
    <t>1863308008</t>
  </si>
  <si>
    <t>Svislé a kompletní konstrukce</t>
  </si>
  <si>
    <t>7</t>
  </si>
  <si>
    <t>311232015</t>
  </si>
  <si>
    <t>Zdivo nosné z cihel děrovaných lícových dl 290 mm  P60 na MVC včetně spárování</t>
  </si>
  <si>
    <t>-1098700741</t>
  </si>
  <si>
    <t>312351105</t>
  </si>
  <si>
    <t>Zřízení oboustranného bednění zdí výplňových</t>
  </si>
  <si>
    <t>725080072</t>
  </si>
  <si>
    <t>9</t>
  </si>
  <si>
    <t>312351106</t>
  </si>
  <si>
    <t>Odstranění oboustranného bednění zdí výplňových</t>
  </si>
  <si>
    <t>293979051</t>
  </si>
  <si>
    <t>10</t>
  </si>
  <si>
    <t>331231315</t>
  </si>
  <si>
    <t>Zdivo pilířů z cihel lícových děrovaných dl 290 mm na MVC</t>
  </si>
  <si>
    <t>1473147955</t>
  </si>
  <si>
    <t>11</t>
  </si>
  <si>
    <t>342191211</t>
  </si>
  <si>
    <t>Montáž plotových polí</t>
  </si>
  <si>
    <t>-1652491832</t>
  </si>
  <si>
    <t>Vodorovné konstrukce</t>
  </si>
  <si>
    <t>12</t>
  </si>
  <si>
    <t>411351011</t>
  </si>
  <si>
    <t>Zřízení bednění stropů deskových tl do 25 cm bez podpěrné kce</t>
  </si>
  <si>
    <t>-1438580608</t>
  </si>
  <si>
    <t>13</t>
  </si>
  <si>
    <t>411351012</t>
  </si>
  <si>
    <t>Odstranění bednění stropů deskových tl do 25 cm bez podpěrné kce</t>
  </si>
  <si>
    <t>178351224</t>
  </si>
  <si>
    <t>14</t>
  </si>
  <si>
    <t>411354313</t>
  </si>
  <si>
    <t>Zřízení podpěrné konstrukce stropů výšky do 4 m tl do 25 cm</t>
  </si>
  <si>
    <t>942175522</t>
  </si>
  <si>
    <t>411354314</t>
  </si>
  <si>
    <t>Odstranění podpěrné konstrukce stropů výšky do 4 m tl do 25 cm</t>
  </si>
  <si>
    <t>-1148073886</t>
  </si>
  <si>
    <t>Komunikace pozemní</t>
  </si>
  <si>
    <t>16</t>
  </si>
  <si>
    <t>596211110</t>
  </si>
  <si>
    <t>Kladení zámkové dlažby komunikací pro pěší ručně tl 60 mm skupiny A pl do 50 m2</t>
  </si>
  <si>
    <t>1905015176</t>
  </si>
  <si>
    <t>Úpravy povrchů, podlahy a osazování výplní</t>
  </si>
  <si>
    <t>17</t>
  </si>
  <si>
    <t>622631001</t>
  </si>
  <si>
    <t>Spárování spárovací maltou vnějších pohledových ploch stěn z cihel</t>
  </si>
  <si>
    <t>1073437948</t>
  </si>
  <si>
    <t>18</t>
  </si>
  <si>
    <t>623631001</t>
  </si>
  <si>
    <t>Spárování spárovací maltou vnějších pohledových ploch pilířů nebo sloupů z cihel</t>
  </si>
  <si>
    <t>-1608384083</t>
  </si>
  <si>
    <t>19</t>
  </si>
  <si>
    <t>631311125</t>
  </si>
  <si>
    <t>Mazanina tl do 120 mm z betonu prostého bez zvýšených nároků na prostředí tř. C 20/25</t>
  </si>
  <si>
    <t>-391841463</t>
  </si>
  <si>
    <t>20</t>
  </si>
  <si>
    <t>631319012</t>
  </si>
  <si>
    <t>Příplatek k mazanině tl do 120 mm za přehlazení povrchu</t>
  </si>
  <si>
    <t>934067838</t>
  </si>
  <si>
    <t>631319173</t>
  </si>
  <si>
    <t>Příplatek k mazanině tl do 120 mm za stržení povrchu spodní vrstvy před vložením výztuže</t>
  </si>
  <si>
    <t>-503078838</t>
  </si>
  <si>
    <t>22</t>
  </si>
  <si>
    <t>631362021</t>
  </si>
  <si>
    <t>Výztuž mazanin svařovanými sítěmi Kari</t>
  </si>
  <si>
    <t>t</t>
  </si>
  <si>
    <t>1231164045</t>
  </si>
  <si>
    <t>Ostatní konstrukce a práce, bourání</t>
  </si>
  <si>
    <t>23</t>
  </si>
  <si>
    <t>946111113</t>
  </si>
  <si>
    <t>Montáž pojízdných věží trubkových/dílcových š do 0,9 m dl do 3,2 m v do 3,5 m</t>
  </si>
  <si>
    <t>kus</t>
  </si>
  <si>
    <t>573509529</t>
  </si>
  <si>
    <t>24</t>
  </si>
  <si>
    <t>946111213</t>
  </si>
  <si>
    <t>Příplatek k pojízdným věžím š do 0,9 m dl do 3,2 m v do 3,5 m za první a ZKD den použití</t>
  </si>
  <si>
    <t>246374500</t>
  </si>
  <si>
    <t>25</t>
  </si>
  <si>
    <t>946111813</t>
  </si>
  <si>
    <t>Demontáž pojízdných věží trubkových/dílcových š do 0,9 m dl do 3,2 m v do 3,5 m</t>
  </si>
  <si>
    <t>-1455278497</t>
  </si>
  <si>
    <t>26</t>
  </si>
  <si>
    <t>952901111</t>
  </si>
  <si>
    <t>Vyčištění budov bytové a občanské výstavby při výšce podlaží do 4 m</t>
  </si>
  <si>
    <t>-2098049479</t>
  </si>
  <si>
    <t>27</t>
  </si>
  <si>
    <t>962032432</t>
  </si>
  <si>
    <t>Bourání zdiva cihelných z dutých nebo plných cihel pálených i nepálených na MV nebo MVC přes 1 m3</t>
  </si>
  <si>
    <t>-647969373</t>
  </si>
  <si>
    <t>28</t>
  </si>
  <si>
    <t>962042334.1</t>
  </si>
  <si>
    <t>Bourání betonového krytu zdiva</t>
  </si>
  <si>
    <t>-1375129454</t>
  </si>
  <si>
    <t>29</t>
  </si>
  <si>
    <t>966074114</t>
  </si>
  <si>
    <t>Demontáž plotových polí</t>
  </si>
  <si>
    <t>1355727978</t>
  </si>
  <si>
    <t>30</t>
  </si>
  <si>
    <t>979054441</t>
  </si>
  <si>
    <t>Očištění vybouraných z desek nebo dlaždic s původním spárováním z kameniva těženého</t>
  </si>
  <si>
    <t>1943284166</t>
  </si>
  <si>
    <t>997</t>
  </si>
  <si>
    <t>Přesun sutě</t>
  </si>
  <si>
    <t>31</t>
  </si>
  <si>
    <t>997002611</t>
  </si>
  <si>
    <t>Nakládání suti a vybouraných hmot</t>
  </si>
  <si>
    <t>-913555181</t>
  </si>
  <si>
    <t>32</t>
  </si>
  <si>
    <t>997013211</t>
  </si>
  <si>
    <t>Vnitrostaveništní doprava suti a vybouraných hmot pro budovy v do 6 m ručně</t>
  </si>
  <si>
    <t>-1599283498</t>
  </si>
  <si>
    <t>33</t>
  </si>
  <si>
    <t>997013501</t>
  </si>
  <si>
    <t>Odvoz suti a vybouraných hmot na skládku nebo meziskládku do 1 km se složením</t>
  </si>
  <si>
    <t>893627740</t>
  </si>
  <si>
    <t>34</t>
  </si>
  <si>
    <t>997013509</t>
  </si>
  <si>
    <t>Příplatek k odvozu suti a vybouraných hmot na skládku ZKD 1 km přes 1 km</t>
  </si>
  <si>
    <t>-1098214888</t>
  </si>
  <si>
    <t>35</t>
  </si>
  <si>
    <t>997013603</t>
  </si>
  <si>
    <t>Poplatek za uložení na skládce (skládkovné) stavebního odpadu cihelného kód odpadu 17 01 02</t>
  </si>
  <si>
    <t>-48005932</t>
  </si>
  <si>
    <t>998</t>
  </si>
  <si>
    <t>Přesun hmot</t>
  </si>
  <si>
    <t>36</t>
  </si>
  <si>
    <t>998232110</t>
  </si>
  <si>
    <t>Přesun hmot pro oplocení zděné z cihel nebo tvárnic v do 3 m</t>
  </si>
  <si>
    <t>-1452598918</t>
  </si>
  <si>
    <t>PSV</t>
  </si>
  <si>
    <t>Práce a dodávky PSV</t>
  </si>
  <si>
    <t>711</t>
  </si>
  <si>
    <t>Izolace proti vodě, vlhkosti a plynům</t>
  </si>
  <si>
    <t>37</t>
  </si>
  <si>
    <t>711161212</t>
  </si>
  <si>
    <t>Izolace proti zemní vlhkosti nopovou fólií svislá, nopek v 8,0 mm, tl do 0,6 mm</t>
  </si>
  <si>
    <t>512804707</t>
  </si>
  <si>
    <t>38</t>
  </si>
  <si>
    <t>711193121</t>
  </si>
  <si>
    <t>Izolace proti zemní vlhkosti na vodorovné ploše těsnicí kaší AQUAFIN 2K</t>
  </si>
  <si>
    <t>363274054</t>
  </si>
  <si>
    <t>39</t>
  </si>
  <si>
    <t>711193131</t>
  </si>
  <si>
    <t>Izolace proti zemní vlhkosti na svislé ploše těsnicí kaší AQUAFIN 2K</t>
  </si>
  <si>
    <t>-596476377</t>
  </si>
  <si>
    <t>40</t>
  </si>
  <si>
    <t>998711201</t>
  </si>
  <si>
    <t>Přesun hmot procentní pro izolace proti vodě, vlhkosti a plynům v objektech v do 6 m</t>
  </si>
  <si>
    <t>%</t>
  </si>
  <si>
    <t>426343488</t>
  </si>
  <si>
    <t>VRN</t>
  </si>
  <si>
    <t>Vedlejší rozpočtové náklady</t>
  </si>
  <si>
    <t>VRN3</t>
  </si>
  <si>
    <t>Zařízení staveniště</t>
  </si>
  <si>
    <t>41</t>
  </si>
  <si>
    <t>035103001</t>
  </si>
  <si>
    <t>Pronájem ploch-veřejné prostranství</t>
  </si>
  <si>
    <t>kpl</t>
  </si>
  <si>
    <t>1024</t>
  </si>
  <si>
    <t>-1289584727</t>
  </si>
  <si>
    <t>42</t>
  </si>
  <si>
    <t>035103001a</t>
  </si>
  <si>
    <t>-1082386004</t>
  </si>
  <si>
    <t>43</t>
  </si>
  <si>
    <t>035103001ab</t>
  </si>
  <si>
    <t>Zabezpečení staveniště</t>
  </si>
  <si>
    <t>-2056510397</t>
  </si>
  <si>
    <t>VRN6</t>
  </si>
  <si>
    <t>Územní vlivy</t>
  </si>
  <si>
    <t>44</t>
  </si>
  <si>
    <t>062103000</t>
  </si>
  <si>
    <t>-737587967</t>
  </si>
  <si>
    <t>VRN7</t>
  </si>
  <si>
    <t>Provozní vlivy</t>
  </si>
  <si>
    <t>45</t>
  </si>
  <si>
    <t>071103000</t>
  </si>
  <si>
    <t>Provoz investora</t>
  </si>
  <si>
    <t>-2003871972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</si>
</sst>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4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sz val="10"/>
      <color rgb="FF46464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0" borderId="0" applyNumberFormat="0" applyFill="0" applyBorder="0" applyAlignment="0" applyProtection="0"/>
  </cellStyleXfs>
  <cellXfs count="20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13" fillId="0" borderId="0" xfId="0" applyFont="1" applyAlignment="1">
      <alignment horizontal="left" vertical="center"/>
    </xf>
    <xf numFmtId="4" fontId="3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4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2" borderId="0" xfId="0" applyFont="1" applyFill="1" applyAlignment="1">
      <alignment vertical="center"/>
    </xf>
    <xf numFmtId="0" fontId="5" fillId="2" borderId="6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 vertical="center"/>
    </xf>
    <xf numFmtId="0" fontId="5" fillId="2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6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0" fontId="19" fillId="3" borderId="0" xfId="0" applyFont="1" applyFill="1" applyAlignment="1">
      <alignment horizontal="center" vertical="center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4" fontId="21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17" fillId="0" borderId="17" xfId="0" applyNumberFormat="1" applyFont="1" applyBorder="1" applyAlignment="1">
      <alignment vertical="center"/>
    </xf>
    <xf numFmtId="4" fontId="17" fillId="0" borderId="0" xfId="0" applyNumberFormat="1" applyFont="1" applyBorder="1" applyAlignment="1">
      <alignment vertical="center"/>
    </xf>
    <xf numFmtId="166" fontId="17" fillId="0" borderId="0" xfId="0" applyNumberFormat="1" applyFont="1" applyBorder="1" applyAlignment="1">
      <alignment vertical="center"/>
    </xf>
    <xf numFmtId="4" fontId="17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6" fillId="0" borderId="18" xfId="0" applyNumberFormat="1" applyFont="1" applyBorder="1" applyAlignment="1">
      <alignment vertical="center"/>
    </xf>
    <xf numFmtId="4" fontId="26" fillId="0" borderId="19" xfId="0" applyNumberFormat="1" applyFont="1" applyBorder="1" applyAlignment="1">
      <alignment vertical="center"/>
    </xf>
    <xf numFmtId="166" fontId="26" fillId="0" borderId="19" xfId="0" applyNumberFormat="1" applyFont="1" applyBorder="1" applyAlignment="1">
      <alignment vertical="center"/>
    </xf>
    <xf numFmtId="4" fontId="26" fillId="0" borderId="20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21" xfId="0" applyFont="1" applyBorder="1" applyAlignment="1">
      <alignment vertical="center"/>
    </xf>
    <xf numFmtId="0" fontId="21" fillId="3" borderId="0" xfId="0" applyFont="1" applyFill="1" applyAlignment="1">
      <alignment horizontal="left" vertical="center"/>
    </xf>
    <xf numFmtId="0" fontId="0" fillId="3" borderId="0" xfId="0" applyFont="1" applyFill="1" applyAlignment="1">
      <alignment vertical="center"/>
    </xf>
    <xf numFmtId="4" fontId="21" fillId="3" borderId="0" xfId="0" applyNumberFormat="1" applyFont="1" applyFill="1" applyAlignment="1">
      <alignment vertical="center"/>
    </xf>
    <xf numFmtId="0" fontId="0" fillId="0" borderId="0" xfId="0" applyProtection="1">
      <protection/>
    </xf>
    <xf numFmtId="0" fontId="27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4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5" fillId="3" borderId="6" xfId="0" applyFont="1" applyFill="1" applyBorder="1" applyAlignment="1">
      <alignment horizontal="left" vertical="center"/>
    </xf>
    <xf numFmtId="0" fontId="5" fillId="3" borderId="7" xfId="0" applyFont="1" applyFill="1" applyBorder="1" applyAlignment="1">
      <alignment horizontal="right" vertical="center"/>
    </xf>
    <xf numFmtId="0" fontId="5" fillId="3" borderId="7" xfId="0" applyFont="1" applyFill="1" applyBorder="1" applyAlignment="1">
      <alignment horizontal="center"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22" xfId="0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19" fillId="3" borderId="0" xfId="0" applyFont="1" applyFill="1" applyAlignment="1">
      <alignment horizontal="left" vertical="center"/>
    </xf>
    <xf numFmtId="0" fontId="19" fillId="3" borderId="0" xfId="0" applyFont="1" applyFill="1" applyAlignment="1">
      <alignment horizontal="right" vertical="center"/>
    </xf>
    <xf numFmtId="0" fontId="28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4" fontId="8" fillId="0" borderId="19" xfId="0" applyNumberFormat="1" applyFont="1" applyBorder="1" applyAlignment="1">
      <alignment vertical="center"/>
    </xf>
    <xf numFmtId="4" fontId="28" fillId="0" borderId="0" xfId="0" applyNumberFormat="1" applyFont="1" applyAlignment="1">
      <alignment vertical="center"/>
    </xf>
    <xf numFmtId="0" fontId="2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9" fillId="3" borderId="13" xfId="0" applyFont="1" applyFill="1" applyBorder="1" applyAlignment="1">
      <alignment horizontal="center" vertical="center" wrapText="1"/>
    </xf>
    <xf numFmtId="0" fontId="19" fillId="3" borderId="14" xfId="0" applyFont="1" applyFill="1" applyBorder="1" applyAlignment="1">
      <alignment horizontal="center" vertical="center" wrapText="1"/>
    </xf>
    <xf numFmtId="0" fontId="19" fillId="3" borderId="15" xfId="0" applyFont="1" applyFill="1" applyBorder="1" applyAlignment="1">
      <alignment horizontal="center" vertical="center" wrapText="1"/>
    </xf>
    <xf numFmtId="0" fontId="19" fillId="3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1" fillId="0" borderId="0" xfId="0" applyNumberFormat="1" applyFont="1" applyAlignment="1">
      <alignment/>
    </xf>
    <xf numFmtId="166" fontId="29" fillId="0" borderId="10" xfId="0" applyNumberFormat="1" applyFont="1" applyBorder="1" applyAlignment="1">
      <alignment/>
    </xf>
    <xf numFmtId="166" fontId="29" fillId="0" borderId="11" xfId="0" applyNumberFormat="1" applyFont="1" applyBorder="1" applyAlignment="1">
      <alignment/>
    </xf>
    <xf numFmtId="4" fontId="30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4" fontId="7" fillId="0" borderId="0" xfId="0" applyNumberFormat="1" applyFont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19" fillId="0" borderId="23" xfId="0" applyFont="1" applyBorder="1" applyAlignment="1" applyProtection="1">
      <alignment horizontal="center" vertical="center"/>
      <protection locked="0"/>
    </xf>
    <xf numFmtId="49" fontId="19" fillId="0" borderId="23" xfId="0" applyNumberFormat="1" applyFont="1" applyBorder="1" applyAlignment="1" applyProtection="1">
      <alignment horizontal="left" vertical="center" wrapText="1"/>
      <protection locked="0"/>
    </xf>
    <xf numFmtId="0" fontId="19" fillId="0" borderId="23" xfId="0" applyFont="1" applyBorder="1" applyAlignment="1" applyProtection="1">
      <alignment horizontal="left" vertical="center" wrapText="1"/>
      <protection locked="0"/>
    </xf>
    <xf numFmtId="0" fontId="19" fillId="0" borderId="23" xfId="0" applyFont="1" applyBorder="1" applyAlignment="1" applyProtection="1">
      <alignment horizontal="center" vertical="center" wrapText="1"/>
      <protection locked="0"/>
    </xf>
    <xf numFmtId="167" fontId="19" fillId="0" borderId="23" xfId="0" applyNumberFormat="1" applyFont="1" applyBorder="1" applyAlignment="1" applyProtection="1">
      <alignment vertical="center"/>
      <protection locked="0"/>
    </xf>
    <xf numFmtId="4" fontId="19" fillId="0" borderId="23" xfId="0" applyNumberFormat="1" applyFont="1" applyBorder="1" applyAlignment="1" applyProtection="1">
      <alignment vertical="center"/>
      <protection locked="0"/>
    </xf>
    <xf numFmtId="0" fontId="0" fillId="0" borderId="23" xfId="0" applyFont="1" applyBorder="1" applyAlignment="1" applyProtection="1">
      <alignment vertical="center"/>
      <protection locked="0"/>
    </xf>
    <xf numFmtId="0" fontId="20" fillId="0" borderId="17" xfId="0" applyFont="1" applyBorder="1" applyAlignment="1">
      <alignment horizontal="left" vertical="center"/>
    </xf>
    <xf numFmtId="0" fontId="20" fillId="0" borderId="0" xfId="0" applyFont="1" applyBorder="1" applyAlignment="1">
      <alignment horizontal="center" vertical="center"/>
    </xf>
    <xf numFmtId="166" fontId="20" fillId="0" borderId="0" xfId="0" applyNumberFormat="1" applyFont="1" applyBorder="1" applyAlignment="1">
      <alignment vertical="center"/>
    </xf>
    <xf numFmtId="166" fontId="20" fillId="0" borderId="12" xfId="0" applyNumberFormat="1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1" fillId="0" borderId="23" xfId="0" applyFont="1" applyBorder="1" applyAlignment="1" applyProtection="1">
      <alignment horizontal="center" vertical="center"/>
      <protection locked="0"/>
    </xf>
    <xf numFmtId="49" fontId="31" fillId="0" borderId="23" xfId="0" applyNumberFormat="1" applyFont="1" applyBorder="1" applyAlignment="1" applyProtection="1">
      <alignment horizontal="left" vertical="center" wrapText="1"/>
      <protection locked="0"/>
    </xf>
    <xf numFmtId="0" fontId="31" fillId="0" borderId="23" xfId="0" applyFont="1" applyBorder="1" applyAlignment="1" applyProtection="1">
      <alignment horizontal="left" vertical="center" wrapText="1"/>
      <protection locked="0"/>
    </xf>
    <xf numFmtId="0" fontId="31" fillId="0" borderId="23" xfId="0" applyFont="1" applyBorder="1" applyAlignment="1" applyProtection="1">
      <alignment horizontal="center" vertical="center" wrapText="1"/>
      <protection locked="0"/>
    </xf>
    <xf numFmtId="167" fontId="31" fillId="0" borderId="23" xfId="0" applyNumberFormat="1" applyFont="1" applyBorder="1" applyAlignment="1" applyProtection="1">
      <alignment vertical="center"/>
      <protection locked="0"/>
    </xf>
    <xf numFmtId="4" fontId="31" fillId="0" borderId="23" xfId="0" applyNumberFormat="1" applyFont="1" applyBorder="1" applyAlignment="1" applyProtection="1">
      <alignment vertical="center"/>
      <protection locked="0"/>
    </xf>
    <xf numFmtId="0" fontId="32" fillId="0" borderId="23" xfId="0" applyFont="1" applyBorder="1" applyAlignment="1" applyProtection="1">
      <alignment vertical="center"/>
      <protection locked="0"/>
    </xf>
    <xf numFmtId="0" fontId="32" fillId="0" borderId="3" xfId="0" applyFont="1" applyBorder="1" applyAlignment="1">
      <alignment vertical="center"/>
    </xf>
    <xf numFmtId="0" fontId="31" fillId="0" borderId="17" xfId="0" applyFont="1" applyBorder="1" applyAlignment="1">
      <alignment horizontal="left" vertical="center"/>
    </xf>
    <xf numFmtId="0" fontId="31" fillId="0" borderId="0" xfId="0" applyFont="1" applyBorder="1" applyAlignment="1">
      <alignment horizontal="center" vertical="center"/>
    </xf>
    <xf numFmtId="0" fontId="20" fillId="0" borderId="18" xfId="0" applyFont="1" applyBorder="1" applyAlignment="1">
      <alignment horizontal="left" vertical="center"/>
    </xf>
    <xf numFmtId="0" fontId="20" fillId="0" borderId="19" xfId="0" applyFont="1" applyBorder="1" applyAlignment="1">
      <alignment horizontal="center" vertical="center"/>
    </xf>
    <xf numFmtId="166" fontId="20" fillId="0" borderId="19" xfId="0" applyNumberFormat="1" applyFont="1" applyBorder="1" applyAlignment="1">
      <alignment vertical="center"/>
    </xf>
    <xf numFmtId="166" fontId="20" fillId="0" borderId="20" xfId="0" applyNumberFormat="1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4" fontId="15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 vertical="center"/>
    </xf>
    <xf numFmtId="4" fontId="5" fillId="2" borderId="7" xfId="0" applyNumberFormat="1" applyFont="1" applyFill="1" applyBorder="1" applyAlignment="1">
      <alignment vertical="center"/>
    </xf>
    <xf numFmtId="0" fontId="0" fillId="2" borderId="22" xfId="0" applyFont="1" applyFill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4" fontId="21" fillId="0" borderId="0" xfId="0" applyNumberFormat="1" applyFont="1" applyAlignment="1">
      <alignment vertical="center"/>
    </xf>
    <xf numFmtId="0" fontId="17" fillId="0" borderId="16" xfId="0" applyFont="1" applyBorder="1" applyAlignment="1">
      <alignment horizontal="center" vertical="center"/>
    </xf>
    <xf numFmtId="0" fontId="17" fillId="0" borderId="10" xfId="0" applyFont="1" applyBorder="1" applyAlignment="1">
      <alignment horizontal="left" vertical="center"/>
    </xf>
    <xf numFmtId="0" fontId="18" fillId="0" borderId="17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9" fillId="3" borderId="6" xfId="0" applyFont="1" applyFill="1" applyBorder="1" applyAlignment="1">
      <alignment horizontal="center" vertical="center"/>
    </xf>
    <xf numFmtId="0" fontId="19" fillId="3" borderId="7" xfId="0" applyFont="1" applyFill="1" applyBorder="1" applyAlignment="1">
      <alignment horizontal="left" vertical="center"/>
    </xf>
    <xf numFmtId="0" fontId="19" fillId="3" borderId="7" xfId="0" applyFont="1" applyFill="1" applyBorder="1" applyAlignment="1">
      <alignment horizontal="center" vertical="center"/>
    </xf>
    <xf numFmtId="0" fontId="19" fillId="3" borderId="7" xfId="0" applyFont="1" applyFill="1" applyBorder="1" applyAlignment="1">
      <alignment horizontal="right" vertical="center"/>
    </xf>
    <xf numFmtId="0" fontId="19" fillId="3" borderId="22" xfId="0" applyFont="1" applyFill="1" applyBorder="1" applyAlignment="1">
      <alignment horizontal="left" vertical="center"/>
    </xf>
    <xf numFmtId="4" fontId="21" fillId="3" borderId="0" xfId="0" applyNumberFormat="1" applyFont="1" applyFill="1" applyAlignment="1">
      <alignment vertical="center"/>
    </xf>
    <xf numFmtId="0" fontId="11" fillId="4" borderId="0" xfId="0" applyFont="1" applyFill="1" applyAlignment="1">
      <alignment horizontal="center" vertical="center"/>
    </xf>
    <xf numFmtId="0" fontId="0" fillId="0" borderId="0" xfId="0"/>
    <xf numFmtId="4" fontId="25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4" fontId="14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4" fontId="3" fillId="0" borderId="0" xfId="0" applyNumberFormat="1" applyFont="1" applyAlignment="1">
      <alignment vertical="center"/>
    </xf>
    <xf numFmtId="0" fontId="24" fillId="0" borderId="0" xfId="0" applyFont="1" applyAlignment="1">
      <alignment horizontal="left" vertical="center" wrapText="1"/>
    </xf>
    <xf numFmtId="4" fontId="21" fillId="0" borderId="0" xfId="0" applyNumberFormat="1" applyFont="1" applyAlignment="1">
      <alignment horizontal="right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00"/>
  <sheetViews>
    <sheetView showGridLines="0" tabSelected="1" workbookViewId="0" topLeftCell="A1">
      <selection activeCell="K6" sqref="K6:AO6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pans="44:72" s="1" customFormat="1" ht="36.95" customHeight="1">
      <c r="AR2" s="193" t="s">
        <v>5</v>
      </c>
      <c r="AS2" s="194"/>
      <c r="AT2" s="194"/>
      <c r="AU2" s="194"/>
      <c r="AV2" s="194"/>
      <c r="AW2" s="194"/>
      <c r="AX2" s="194"/>
      <c r="AY2" s="194"/>
      <c r="AZ2" s="194"/>
      <c r="BA2" s="194"/>
      <c r="BB2" s="194"/>
      <c r="BC2" s="194"/>
      <c r="BD2" s="194"/>
      <c r="BE2" s="194"/>
      <c r="BS2" s="14" t="s">
        <v>6</v>
      </c>
      <c r="BT2" s="14" t="s">
        <v>7</v>
      </c>
    </row>
    <row r="3" spans="2:72" s="1" customFormat="1" ht="6.9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8</v>
      </c>
    </row>
    <row r="4" spans="2:71" s="1" customFormat="1" ht="24.9" customHeight="1">
      <c r="B4" s="17"/>
      <c r="D4" s="18" t="s">
        <v>9</v>
      </c>
      <c r="AR4" s="17"/>
      <c r="AS4" s="19" t="s">
        <v>10</v>
      </c>
      <c r="BS4" s="14" t="s">
        <v>11</v>
      </c>
    </row>
    <row r="5" spans="2:71" s="1" customFormat="1" ht="12.05" customHeight="1">
      <c r="B5" s="17"/>
      <c r="D5" s="20" t="s">
        <v>12</v>
      </c>
      <c r="K5" s="199"/>
      <c r="L5" s="194"/>
      <c r="M5" s="194"/>
      <c r="N5" s="194"/>
      <c r="O5" s="194"/>
      <c r="P5" s="194"/>
      <c r="Q5" s="194"/>
      <c r="R5" s="194"/>
      <c r="S5" s="194"/>
      <c r="T5" s="194"/>
      <c r="U5" s="194"/>
      <c r="V5" s="194"/>
      <c r="W5" s="194"/>
      <c r="X5" s="194"/>
      <c r="Y5" s="194"/>
      <c r="Z5" s="194"/>
      <c r="AA5" s="194"/>
      <c r="AB5" s="194"/>
      <c r="AC5" s="194"/>
      <c r="AD5" s="194"/>
      <c r="AE5" s="194"/>
      <c r="AF5" s="194"/>
      <c r="AG5" s="194"/>
      <c r="AH5" s="194"/>
      <c r="AI5" s="194"/>
      <c r="AJ5" s="194"/>
      <c r="AK5" s="194"/>
      <c r="AL5" s="194"/>
      <c r="AM5" s="194"/>
      <c r="AN5" s="194"/>
      <c r="AO5" s="194"/>
      <c r="AR5" s="17"/>
      <c r="BS5" s="14" t="s">
        <v>6</v>
      </c>
    </row>
    <row r="6" spans="2:71" s="1" customFormat="1" ht="36.95" customHeight="1">
      <c r="B6" s="17"/>
      <c r="D6" s="22" t="s">
        <v>13</v>
      </c>
      <c r="K6" s="200" t="s">
        <v>14</v>
      </c>
      <c r="L6" s="194"/>
      <c r="M6" s="194"/>
      <c r="N6" s="194"/>
      <c r="O6" s="194"/>
      <c r="P6" s="194"/>
      <c r="Q6" s="194"/>
      <c r="R6" s="194"/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4"/>
      <c r="AE6" s="194"/>
      <c r="AF6" s="194"/>
      <c r="AG6" s="194"/>
      <c r="AH6" s="194"/>
      <c r="AI6" s="194"/>
      <c r="AJ6" s="194"/>
      <c r="AK6" s="194"/>
      <c r="AL6" s="194"/>
      <c r="AM6" s="194"/>
      <c r="AN6" s="194"/>
      <c r="AO6" s="194"/>
      <c r="AR6" s="17"/>
      <c r="BS6" s="14" t="s">
        <v>6</v>
      </c>
    </row>
    <row r="7" spans="2:71" s="1" customFormat="1" ht="12.05" customHeight="1">
      <c r="B7" s="17"/>
      <c r="D7" s="23" t="s">
        <v>15</v>
      </c>
      <c r="K7" s="21" t="s">
        <v>1</v>
      </c>
      <c r="AK7" s="23" t="s">
        <v>16</v>
      </c>
      <c r="AN7" s="21" t="s">
        <v>1</v>
      </c>
      <c r="AR7" s="17"/>
      <c r="BS7" s="14" t="s">
        <v>6</v>
      </c>
    </row>
    <row r="8" spans="2:71" s="1" customFormat="1" ht="12.05" customHeight="1">
      <c r="B8" s="17"/>
      <c r="D8" s="23" t="s">
        <v>17</v>
      </c>
      <c r="K8" s="21" t="s">
        <v>18</v>
      </c>
      <c r="AK8" s="23" t="s">
        <v>19</v>
      </c>
      <c r="AN8" s="21" t="s">
        <v>20</v>
      </c>
      <c r="AR8" s="17"/>
      <c r="BS8" s="14" t="s">
        <v>6</v>
      </c>
    </row>
    <row r="9" spans="2:71" s="1" customFormat="1" ht="14.4" customHeight="1">
      <c r="B9" s="17"/>
      <c r="AR9" s="17"/>
      <c r="BS9" s="14" t="s">
        <v>6</v>
      </c>
    </row>
    <row r="10" spans="2:71" s="1" customFormat="1" ht="12.05" customHeight="1">
      <c r="B10" s="17"/>
      <c r="D10" s="23" t="s">
        <v>21</v>
      </c>
      <c r="AK10" s="23" t="s">
        <v>22</v>
      </c>
      <c r="AN10" s="21" t="s">
        <v>1</v>
      </c>
      <c r="AR10" s="17"/>
      <c r="BS10" s="14" t="s">
        <v>6</v>
      </c>
    </row>
    <row r="11" spans="2:71" s="1" customFormat="1" ht="18.5" customHeight="1">
      <c r="B11" s="17"/>
      <c r="E11" s="21" t="s">
        <v>23</v>
      </c>
      <c r="AK11" s="23" t="s">
        <v>24</v>
      </c>
      <c r="AN11" s="21" t="s">
        <v>1</v>
      </c>
      <c r="AR11" s="17"/>
      <c r="BS11" s="14" t="s">
        <v>6</v>
      </c>
    </row>
    <row r="12" spans="2:71" s="1" customFormat="1" ht="6.9" customHeight="1">
      <c r="B12" s="17"/>
      <c r="AR12" s="17"/>
      <c r="BS12" s="14" t="s">
        <v>6</v>
      </c>
    </row>
    <row r="13" spans="2:71" s="1" customFormat="1" ht="12.05" customHeight="1">
      <c r="B13" s="17"/>
      <c r="D13" s="23" t="s">
        <v>25</v>
      </c>
      <c r="AK13" s="23" t="s">
        <v>22</v>
      </c>
      <c r="AN13" s="21" t="s">
        <v>1</v>
      </c>
      <c r="AR13" s="17"/>
      <c r="BS13" s="14" t="s">
        <v>6</v>
      </c>
    </row>
    <row r="14" spans="2:71" ht="12.55">
      <c r="B14" s="17"/>
      <c r="E14" s="21" t="s">
        <v>23</v>
      </c>
      <c r="AK14" s="23" t="s">
        <v>24</v>
      </c>
      <c r="AN14" s="21" t="s">
        <v>1</v>
      </c>
      <c r="AR14" s="17"/>
      <c r="BS14" s="14" t="s">
        <v>6</v>
      </c>
    </row>
    <row r="15" spans="2:71" s="1" customFormat="1" ht="6.9" customHeight="1">
      <c r="B15" s="17"/>
      <c r="AR15" s="17"/>
      <c r="BS15" s="14" t="s">
        <v>3</v>
      </c>
    </row>
    <row r="16" spans="2:71" s="1" customFormat="1" ht="12.05" customHeight="1">
      <c r="B16" s="17"/>
      <c r="D16" s="23" t="s">
        <v>26</v>
      </c>
      <c r="AK16" s="23" t="s">
        <v>22</v>
      </c>
      <c r="AN16" s="21" t="s">
        <v>1</v>
      </c>
      <c r="AR16" s="17"/>
      <c r="BS16" s="14" t="s">
        <v>3</v>
      </c>
    </row>
    <row r="17" spans="2:71" s="1" customFormat="1" ht="18.5" customHeight="1">
      <c r="B17" s="17"/>
      <c r="E17" s="21" t="s">
        <v>23</v>
      </c>
      <c r="AK17" s="23" t="s">
        <v>24</v>
      </c>
      <c r="AN17" s="21" t="s">
        <v>1</v>
      </c>
      <c r="AR17" s="17"/>
      <c r="BS17" s="14" t="s">
        <v>27</v>
      </c>
    </row>
    <row r="18" spans="2:71" s="1" customFormat="1" ht="6.9" customHeight="1">
      <c r="B18" s="17"/>
      <c r="AR18" s="17"/>
      <c r="BS18" s="14" t="s">
        <v>6</v>
      </c>
    </row>
    <row r="19" spans="2:71" s="1" customFormat="1" ht="12.05" customHeight="1">
      <c r="B19" s="17"/>
      <c r="D19" s="23" t="s">
        <v>28</v>
      </c>
      <c r="AK19" s="23" t="s">
        <v>22</v>
      </c>
      <c r="AN19" s="21" t="s">
        <v>1</v>
      </c>
      <c r="AR19" s="17"/>
      <c r="BS19" s="14" t="s">
        <v>6</v>
      </c>
    </row>
    <row r="20" spans="2:71" s="1" customFormat="1" ht="18.5" customHeight="1">
      <c r="B20" s="17"/>
      <c r="E20" s="21" t="s">
        <v>23</v>
      </c>
      <c r="AK20" s="23" t="s">
        <v>24</v>
      </c>
      <c r="AN20" s="21" t="s">
        <v>1</v>
      </c>
      <c r="AR20" s="17"/>
      <c r="BS20" s="14" t="s">
        <v>27</v>
      </c>
    </row>
    <row r="21" spans="2:44" s="1" customFormat="1" ht="6.9" customHeight="1">
      <c r="B21" s="17"/>
      <c r="AR21" s="17"/>
    </row>
    <row r="22" spans="2:44" s="1" customFormat="1" ht="12.05" customHeight="1">
      <c r="B22" s="17"/>
      <c r="D22" s="23" t="s">
        <v>29</v>
      </c>
      <c r="AR22" s="17"/>
    </row>
    <row r="23" spans="2:44" s="1" customFormat="1" ht="16.5" customHeight="1">
      <c r="B23" s="17"/>
      <c r="E23" s="201" t="s">
        <v>1</v>
      </c>
      <c r="F23" s="201"/>
      <c r="G23" s="201"/>
      <c r="H23" s="201"/>
      <c r="I23" s="201"/>
      <c r="J23" s="201"/>
      <c r="K23" s="201"/>
      <c r="L23" s="201"/>
      <c r="M23" s="201"/>
      <c r="N23" s="201"/>
      <c r="O23" s="201"/>
      <c r="P23" s="201"/>
      <c r="Q23" s="201"/>
      <c r="R23" s="201"/>
      <c r="S23" s="201"/>
      <c r="T23" s="201"/>
      <c r="U23" s="201"/>
      <c r="V23" s="201"/>
      <c r="W23" s="201"/>
      <c r="X23" s="201"/>
      <c r="Y23" s="201"/>
      <c r="Z23" s="201"/>
      <c r="AA23" s="201"/>
      <c r="AB23" s="201"/>
      <c r="AC23" s="201"/>
      <c r="AD23" s="201"/>
      <c r="AE23" s="201"/>
      <c r="AF23" s="201"/>
      <c r="AG23" s="201"/>
      <c r="AH23" s="201"/>
      <c r="AI23" s="201"/>
      <c r="AJ23" s="201"/>
      <c r="AK23" s="201"/>
      <c r="AL23" s="201"/>
      <c r="AM23" s="201"/>
      <c r="AN23" s="201"/>
      <c r="AR23" s="17"/>
    </row>
    <row r="24" spans="2:44" s="1" customFormat="1" ht="6.9" customHeight="1">
      <c r="B24" s="17"/>
      <c r="AR24" s="17"/>
    </row>
    <row r="25" spans="2:44" s="1" customFormat="1" ht="6.9" customHeight="1">
      <c r="B25" s="17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R25" s="17"/>
    </row>
    <row r="26" spans="2:44" s="1" customFormat="1" ht="14.4" customHeight="1">
      <c r="B26" s="17"/>
      <c r="D26" s="26" t="s">
        <v>30</v>
      </c>
      <c r="AK26" s="202">
        <f>ROUND(AG94,1)</f>
        <v>0</v>
      </c>
      <c r="AL26" s="194"/>
      <c r="AM26" s="194"/>
      <c r="AN26" s="194"/>
      <c r="AO26" s="194"/>
      <c r="AR26" s="17"/>
    </row>
    <row r="27" spans="2:44" s="1" customFormat="1" ht="14.4" customHeight="1">
      <c r="B27" s="17"/>
      <c r="D27" s="26" t="s">
        <v>31</v>
      </c>
      <c r="AK27" s="202">
        <f>ROUND(AG97,1)</f>
        <v>0</v>
      </c>
      <c r="AL27" s="202"/>
      <c r="AM27" s="202"/>
      <c r="AN27" s="202"/>
      <c r="AO27" s="202"/>
      <c r="AR27" s="17"/>
    </row>
    <row r="28" spans="1:57" s="2" customFormat="1" ht="6.9" customHeight="1">
      <c r="A28" s="28"/>
      <c r="B28" s="29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9"/>
      <c r="BE28" s="28"/>
    </row>
    <row r="29" spans="1:57" s="2" customFormat="1" ht="25.85" customHeight="1">
      <c r="A29" s="28"/>
      <c r="B29" s="29"/>
      <c r="C29" s="28"/>
      <c r="D29" s="30" t="s">
        <v>32</v>
      </c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197">
        <f>ROUND(AK26+AK27,1)</f>
        <v>0</v>
      </c>
      <c r="AL29" s="198"/>
      <c r="AM29" s="198"/>
      <c r="AN29" s="198"/>
      <c r="AO29" s="198"/>
      <c r="AP29" s="28"/>
      <c r="AQ29" s="28"/>
      <c r="AR29" s="29"/>
      <c r="BE29" s="28"/>
    </row>
    <row r="30" spans="1:57" s="2" customFormat="1" ht="6.9" customHeight="1">
      <c r="A30" s="28"/>
      <c r="B30" s="29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9"/>
      <c r="BE30" s="28"/>
    </row>
    <row r="31" spans="1:57" s="2" customFormat="1" ht="12.55">
      <c r="A31" s="28"/>
      <c r="B31" s="29"/>
      <c r="C31" s="28"/>
      <c r="D31" s="28"/>
      <c r="E31" s="28"/>
      <c r="F31" s="28"/>
      <c r="G31" s="28"/>
      <c r="H31" s="28"/>
      <c r="I31" s="28"/>
      <c r="J31" s="28"/>
      <c r="K31" s="28"/>
      <c r="L31" s="169" t="s">
        <v>33</v>
      </c>
      <c r="M31" s="169"/>
      <c r="N31" s="169"/>
      <c r="O31" s="169"/>
      <c r="P31" s="169"/>
      <c r="Q31" s="28"/>
      <c r="R31" s="28"/>
      <c r="S31" s="28"/>
      <c r="T31" s="28"/>
      <c r="U31" s="28"/>
      <c r="V31" s="28"/>
      <c r="W31" s="169" t="s">
        <v>34</v>
      </c>
      <c r="X31" s="169"/>
      <c r="Y31" s="169"/>
      <c r="Z31" s="169"/>
      <c r="AA31" s="169"/>
      <c r="AB31" s="169"/>
      <c r="AC31" s="169"/>
      <c r="AD31" s="169"/>
      <c r="AE31" s="169"/>
      <c r="AF31" s="28"/>
      <c r="AG31" s="28"/>
      <c r="AH31" s="28"/>
      <c r="AI31" s="28"/>
      <c r="AJ31" s="28"/>
      <c r="AK31" s="169" t="s">
        <v>35</v>
      </c>
      <c r="AL31" s="169"/>
      <c r="AM31" s="169"/>
      <c r="AN31" s="169"/>
      <c r="AO31" s="169"/>
      <c r="AP31" s="28"/>
      <c r="AQ31" s="28"/>
      <c r="AR31" s="29"/>
      <c r="BE31" s="28"/>
    </row>
    <row r="32" spans="2:44" s="3" customFormat="1" ht="14.4" customHeight="1">
      <c r="B32" s="33"/>
      <c r="D32" s="23" t="s">
        <v>36</v>
      </c>
      <c r="F32" s="23" t="s">
        <v>37</v>
      </c>
      <c r="L32" s="172">
        <v>0.21</v>
      </c>
      <c r="M32" s="171"/>
      <c r="N32" s="171"/>
      <c r="O32" s="171"/>
      <c r="P32" s="171"/>
      <c r="W32" s="170">
        <f>ROUND(AZ94+SUM(CD97),1)</f>
        <v>0</v>
      </c>
      <c r="X32" s="171"/>
      <c r="Y32" s="171"/>
      <c r="Z32" s="171"/>
      <c r="AA32" s="171"/>
      <c r="AB32" s="171"/>
      <c r="AC32" s="171"/>
      <c r="AD32" s="171"/>
      <c r="AE32" s="171"/>
      <c r="AK32" s="170">
        <f>ROUND(AV94+SUM(BY97),1)</f>
        <v>0</v>
      </c>
      <c r="AL32" s="171"/>
      <c r="AM32" s="171"/>
      <c r="AN32" s="171"/>
      <c r="AO32" s="171"/>
      <c r="AR32" s="33"/>
    </row>
    <row r="33" spans="2:44" s="3" customFormat="1" ht="14.4" customHeight="1">
      <c r="B33" s="33"/>
      <c r="F33" s="23" t="s">
        <v>38</v>
      </c>
      <c r="L33" s="172">
        <v>0.15</v>
      </c>
      <c r="M33" s="171"/>
      <c r="N33" s="171"/>
      <c r="O33" s="171"/>
      <c r="P33" s="171"/>
      <c r="W33" s="170">
        <f>ROUND(BA94+SUM(CE97),1)</f>
        <v>0</v>
      </c>
      <c r="X33" s="171"/>
      <c r="Y33" s="171"/>
      <c r="Z33" s="171"/>
      <c r="AA33" s="171"/>
      <c r="AB33" s="171"/>
      <c r="AC33" s="171"/>
      <c r="AD33" s="171"/>
      <c r="AE33" s="171"/>
      <c r="AK33" s="170">
        <f>ROUND(AW94+SUM(BZ97),1)</f>
        <v>0</v>
      </c>
      <c r="AL33" s="171"/>
      <c r="AM33" s="171"/>
      <c r="AN33" s="171"/>
      <c r="AO33" s="171"/>
      <c r="AR33" s="33"/>
    </row>
    <row r="34" spans="2:44" s="3" customFormat="1" ht="14.4" customHeight="1" hidden="1">
      <c r="B34" s="33"/>
      <c r="F34" s="23" t="s">
        <v>39</v>
      </c>
      <c r="L34" s="172">
        <v>0.21</v>
      </c>
      <c r="M34" s="171"/>
      <c r="N34" s="171"/>
      <c r="O34" s="171"/>
      <c r="P34" s="171"/>
      <c r="W34" s="170">
        <f>ROUND(BB94+SUM(CF97),1)</f>
        <v>0</v>
      </c>
      <c r="X34" s="171"/>
      <c r="Y34" s="171"/>
      <c r="Z34" s="171"/>
      <c r="AA34" s="171"/>
      <c r="AB34" s="171"/>
      <c r="AC34" s="171"/>
      <c r="AD34" s="171"/>
      <c r="AE34" s="171"/>
      <c r="AK34" s="170">
        <v>0</v>
      </c>
      <c r="AL34" s="171"/>
      <c r="AM34" s="171"/>
      <c r="AN34" s="171"/>
      <c r="AO34" s="171"/>
      <c r="AR34" s="33"/>
    </row>
    <row r="35" spans="2:44" s="3" customFormat="1" ht="14.4" customHeight="1" hidden="1">
      <c r="B35" s="33"/>
      <c r="F35" s="23" t="s">
        <v>40</v>
      </c>
      <c r="L35" s="172">
        <v>0.15</v>
      </c>
      <c r="M35" s="171"/>
      <c r="N35" s="171"/>
      <c r="O35" s="171"/>
      <c r="P35" s="171"/>
      <c r="W35" s="170">
        <f>ROUND(BC94+SUM(CG97),1)</f>
        <v>0</v>
      </c>
      <c r="X35" s="171"/>
      <c r="Y35" s="171"/>
      <c r="Z35" s="171"/>
      <c r="AA35" s="171"/>
      <c r="AB35" s="171"/>
      <c r="AC35" s="171"/>
      <c r="AD35" s="171"/>
      <c r="AE35" s="171"/>
      <c r="AK35" s="170">
        <v>0</v>
      </c>
      <c r="AL35" s="171"/>
      <c r="AM35" s="171"/>
      <c r="AN35" s="171"/>
      <c r="AO35" s="171"/>
      <c r="AR35" s="33"/>
    </row>
    <row r="36" spans="2:44" s="3" customFormat="1" ht="14.4" customHeight="1" hidden="1">
      <c r="B36" s="33"/>
      <c r="F36" s="23" t="s">
        <v>41</v>
      </c>
      <c r="L36" s="172">
        <v>0</v>
      </c>
      <c r="M36" s="171"/>
      <c r="N36" s="171"/>
      <c r="O36" s="171"/>
      <c r="P36" s="171"/>
      <c r="W36" s="170">
        <f>ROUND(BD94+SUM(CH97),1)</f>
        <v>0</v>
      </c>
      <c r="X36" s="171"/>
      <c r="Y36" s="171"/>
      <c r="Z36" s="171"/>
      <c r="AA36" s="171"/>
      <c r="AB36" s="171"/>
      <c r="AC36" s="171"/>
      <c r="AD36" s="171"/>
      <c r="AE36" s="171"/>
      <c r="AK36" s="170">
        <v>0</v>
      </c>
      <c r="AL36" s="171"/>
      <c r="AM36" s="171"/>
      <c r="AN36" s="171"/>
      <c r="AO36" s="171"/>
      <c r="AR36" s="33"/>
    </row>
    <row r="37" spans="1:57" s="2" customFormat="1" ht="6.9" customHeight="1">
      <c r="A37" s="28"/>
      <c r="B37" s="29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9"/>
      <c r="BE37" s="28"/>
    </row>
    <row r="38" spans="1:57" s="2" customFormat="1" ht="25.85" customHeight="1">
      <c r="A38" s="28"/>
      <c r="B38" s="29"/>
      <c r="C38" s="34"/>
      <c r="D38" s="35" t="s">
        <v>42</v>
      </c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7" t="s">
        <v>43</v>
      </c>
      <c r="U38" s="36"/>
      <c r="V38" s="36"/>
      <c r="W38" s="36"/>
      <c r="X38" s="173" t="s">
        <v>44</v>
      </c>
      <c r="Y38" s="174"/>
      <c r="Z38" s="174"/>
      <c r="AA38" s="174"/>
      <c r="AB38" s="174"/>
      <c r="AC38" s="36"/>
      <c r="AD38" s="36"/>
      <c r="AE38" s="36"/>
      <c r="AF38" s="36"/>
      <c r="AG38" s="36"/>
      <c r="AH38" s="36"/>
      <c r="AI38" s="36"/>
      <c r="AJ38" s="36"/>
      <c r="AK38" s="175">
        <f>SUM(AK29:AK36)</f>
        <v>0</v>
      </c>
      <c r="AL38" s="174"/>
      <c r="AM38" s="174"/>
      <c r="AN38" s="174"/>
      <c r="AO38" s="176"/>
      <c r="AP38" s="34"/>
      <c r="AQ38" s="34"/>
      <c r="AR38" s="29"/>
      <c r="BE38" s="28"/>
    </row>
    <row r="39" spans="1:57" s="2" customFormat="1" ht="6.9" customHeight="1">
      <c r="A39" s="28"/>
      <c r="B39" s="29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9"/>
      <c r="BE39" s="28"/>
    </row>
    <row r="40" spans="1:57" s="2" customFormat="1" ht="14.4" customHeight="1">
      <c r="A40" s="28"/>
      <c r="B40" s="29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9"/>
      <c r="BE40" s="28"/>
    </row>
    <row r="41" spans="2:44" s="1" customFormat="1" ht="14.4" customHeight="1">
      <c r="B41" s="17"/>
      <c r="AR41" s="17"/>
    </row>
    <row r="42" spans="2:44" s="1" customFormat="1" ht="14.4" customHeight="1">
      <c r="B42" s="17"/>
      <c r="AR42" s="17"/>
    </row>
    <row r="43" spans="2:44" s="1" customFormat="1" ht="14.4" customHeight="1">
      <c r="B43" s="17"/>
      <c r="AR43" s="17"/>
    </row>
    <row r="44" spans="2:44" s="1" customFormat="1" ht="14.4" customHeight="1">
      <c r="B44" s="17"/>
      <c r="AR44" s="17"/>
    </row>
    <row r="45" spans="2:44" s="1" customFormat="1" ht="14.4" customHeight="1">
      <c r="B45" s="17"/>
      <c r="AR45" s="17"/>
    </row>
    <row r="46" spans="2:44" s="1" customFormat="1" ht="14.4" customHeight="1">
      <c r="B46" s="17"/>
      <c r="AR46" s="17"/>
    </row>
    <row r="47" spans="2:44" s="1" customFormat="1" ht="14.4" customHeight="1">
      <c r="B47" s="17"/>
      <c r="AR47" s="17"/>
    </row>
    <row r="48" spans="2:44" s="1" customFormat="1" ht="14.4" customHeight="1">
      <c r="B48" s="17"/>
      <c r="AR48" s="17"/>
    </row>
    <row r="49" spans="2:44" s="2" customFormat="1" ht="14.4" customHeight="1">
      <c r="B49" s="38"/>
      <c r="D49" s="39" t="s">
        <v>45</v>
      </c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39" t="s">
        <v>46</v>
      </c>
      <c r="AI49" s="40"/>
      <c r="AJ49" s="40"/>
      <c r="AK49" s="40"/>
      <c r="AL49" s="40"/>
      <c r="AM49" s="40"/>
      <c r="AN49" s="40"/>
      <c r="AO49" s="40"/>
      <c r="AR49" s="38"/>
    </row>
    <row r="50" spans="2:44" ht="12">
      <c r="B50" s="17"/>
      <c r="AR50" s="17"/>
    </row>
    <row r="51" spans="2:44" ht="12">
      <c r="B51" s="17"/>
      <c r="AR51" s="17"/>
    </row>
    <row r="52" spans="2:44" ht="12">
      <c r="B52" s="17"/>
      <c r="AR52" s="17"/>
    </row>
    <row r="53" spans="2:44" ht="12">
      <c r="B53" s="17"/>
      <c r="AR53" s="17"/>
    </row>
    <row r="54" spans="2:44" ht="12">
      <c r="B54" s="17"/>
      <c r="AR54" s="17"/>
    </row>
    <row r="55" spans="2:44" ht="12">
      <c r="B55" s="17"/>
      <c r="AR55" s="17"/>
    </row>
    <row r="56" spans="2:44" ht="12">
      <c r="B56" s="17"/>
      <c r="AR56" s="17"/>
    </row>
    <row r="57" spans="2:44" ht="12">
      <c r="B57" s="17"/>
      <c r="AR57" s="17"/>
    </row>
    <row r="58" spans="2:44" ht="12">
      <c r="B58" s="17"/>
      <c r="AR58" s="17"/>
    </row>
    <row r="59" spans="2:44" ht="12">
      <c r="B59" s="17"/>
      <c r="AR59" s="17"/>
    </row>
    <row r="60" spans="1:57" s="2" customFormat="1" ht="12.55">
      <c r="A60" s="28"/>
      <c r="B60" s="29"/>
      <c r="C60" s="28"/>
      <c r="D60" s="41" t="s">
        <v>47</v>
      </c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41" t="s">
        <v>48</v>
      </c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41" t="s">
        <v>47</v>
      </c>
      <c r="AI60" s="31"/>
      <c r="AJ60" s="31"/>
      <c r="AK60" s="31"/>
      <c r="AL60" s="31"/>
      <c r="AM60" s="41" t="s">
        <v>48</v>
      </c>
      <c r="AN60" s="31"/>
      <c r="AO60" s="31"/>
      <c r="AP60" s="28"/>
      <c r="AQ60" s="28"/>
      <c r="AR60" s="29"/>
      <c r="BE60" s="28"/>
    </row>
    <row r="61" spans="2:44" ht="12">
      <c r="B61" s="17"/>
      <c r="AR61" s="17"/>
    </row>
    <row r="62" spans="2:44" ht="12">
      <c r="B62" s="17"/>
      <c r="AR62" s="17"/>
    </row>
    <row r="63" spans="2:44" ht="12">
      <c r="B63" s="17"/>
      <c r="AR63" s="17"/>
    </row>
    <row r="64" spans="1:57" s="2" customFormat="1" ht="13.15">
      <c r="A64" s="28"/>
      <c r="B64" s="29"/>
      <c r="C64" s="28"/>
      <c r="D64" s="39" t="s">
        <v>49</v>
      </c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39" t="s">
        <v>50</v>
      </c>
      <c r="AI64" s="42"/>
      <c r="AJ64" s="42"/>
      <c r="AK64" s="42"/>
      <c r="AL64" s="42"/>
      <c r="AM64" s="42"/>
      <c r="AN64" s="42"/>
      <c r="AO64" s="42"/>
      <c r="AP64" s="28"/>
      <c r="AQ64" s="28"/>
      <c r="AR64" s="29"/>
      <c r="BE64" s="28"/>
    </row>
    <row r="65" spans="2:44" ht="12">
      <c r="B65" s="17"/>
      <c r="AR65" s="17"/>
    </row>
    <row r="66" spans="2:44" ht="12">
      <c r="B66" s="17"/>
      <c r="AR66" s="17"/>
    </row>
    <row r="67" spans="2:44" ht="12">
      <c r="B67" s="17"/>
      <c r="AR67" s="17"/>
    </row>
    <row r="68" spans="2:44" ht="12">
      <c r="B68" s="17"/>
      <c r="AR68" s="17"/>
    </row>
    <row r="69" spans="2:44" ht="12">
      <c r="B69" s="17"/>
      <c r="AR69" s="17"/>
    </row>
    <row r="70" spans="2:44" ht="12">
      <c r="B70" s="17"/>
      <c r="AR70" s="17"/>
    </row>
    <row r="71" spans="2:44" ht="12">
      <c r="B71" s="17"/>
      <c r="AR71" s="17"/>
    </row>
    <row r="72" spans="2:44" ht="12">
      <c r="B72" s="17"/>
      <c r="AR72" s="17"/>
    </row>
    <row r="73" spans="2:44" ht="12">
      <c r="B73" s="17"/>
      <c r="AR73" s="17"/>
    </row>
    <row r="74" spans="2:44" ht="12">
      <c r="B74" s="17"/>
      <c r="AR74" s="17"/>
    </row>
    <row r="75" spans="1:57" s="2" customFormat="1" ht="12.55">
      <c r="A75" s="28"/>
      <c r="B75" s="29"/>
      <c r="C75" s="28"/>
      <c r="D75" s="41" t="s">
        <v>47</v>
      </c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41" t="s">
        <v>48</v>
      </c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41" t="s">
        <v>47</v>
      </c>
      <c r="AI75" s="31"/>
      <c r="AJ75" s="31"/>
      <c r="AK75" s="31"/>
      <c r="AL75" s="31"/>
      <c r="AM75" s="41" t="s">
        <v>48</v>
      </c>
      <c r="AN75" s="31"/>
      <c r="AO75" s="31"/>
      <c r="AP75" s="28"/>
      <c r="AQ75" s="28"/>
      <c r="AR75" s="29"/>
      <c r="BE75" s="28"/>
    </row>
    <row r="76" spans="1:57" s="2" customFormat="1" ht="12">
      <c r="A76" s="28"/>
      <c r="B76" s="29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9"/>
      <c r="BE76" s="28"/>
    </row>
    <row r="77" spans="1:57" s="2" customFormat="1" ht="6.9" customHeight="1">
      <c r="A77" s="28"/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29"/>
      <c r="BE77" s="28"/>
    </row>
    <row r="81" spans="1:57" s="2" customFormat="1" ht="6.9" customHeight="1">
      <c r="A81" s="28"/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29"/>
      <c r="BE81" s="28"/>
    </row>
    <row r="82" spans="1:57" s="2" customFormat="1" ht="24.9" customHeight="1">
      <c r="A82" s="28"/>
      <c r="B82" s="29"/>
      <c r="C82" s="18" t="s">
        <v>51</v>
      </c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9"/>
      <c r="BE82" s="28"/>
    </row>
    <row r="83" spans="1:57" s="2" customFormat="1" ht="6.9" customHeight="1">
      <c r="A83" s="28"/>
      <c r="B83" s="29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8"/>
      <c r="AQ83" s="28"/>
      <c r="AR83" s="29"/>
      <c r="BE83" s="28"/>
    </row>
    <row r="84" spans="2:44" s="4" customFormat="1" ht="12.05" customHeight="1">
      <c r="B84" s="47"/>
      <c r="C84" s="23" t="s">
        <v>12</v>
      </c>
      <c r="L84" s="4">
        <f>K5</f>
        <v>0</v>
      </c>
      <c r="AR84" s="47"/>
    </row>
    <row r="85" spans="2:44" s="5" customFormat="1" ht="36.95" customHeight="1">
      <c r="B85" s="48"/>
      <c r="C85" s="49" t="s">
        <v>13</v>
      </c>
      <c r="L85" s="177" t="str">
        <f>K6</f>
        <v>Oprava oplocení v jižní části areálu Domova bez bariér</v>
      </c>
      <c r="M85" s="178"/>
      <c r="N85" s="178"/>
      <c r="O85" s="178"/>
      <c r="P85" s="178"/>
      <c r="Q85" s="178"/>
      <c r="R85" s="178"/>
      <c r="S85" s="178"/>
      <c r="T85" s="178"/>
      <c r="U85" s="178"/>
      <c r="V85" s="178"/>
      <c r="W85" s="178"/>
      <c r="X85" s="178"/>
      <c r="Y85" s="178"/>
      <c r="Z85" s="178"/>
      <c r="AA85" s="178"/>
      <c r="AB85" s="178"/>
      <c r="AC85" s="178"/>
      <c r="AD85" s="178"/>
      <c r="AE85" s="178"/>
      <c r="AF85" s="178"/>
      <c r="AG85" s="178"/>
      <c r="AH85" s="178"/>
      <c r="AI85" s="178"/>
      <c r="AJ85" s="178"/>
      <c r="AK85" s="178"/>
      <c r="AL85" s="178"/>
      <c r="AM85" s="178"/>
      <c r="AN85" s="178"/>
      <c r="AO85" s="178"/>
      <c r="AR85" s="48"/>
    </row>
    <row r="86" spans="1:57" s="2" customFormat="1" ht="6.9" customHeight="1">
      <c r="A86" s="28"/>
      <c r="B86" s="29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9"/>
      <c r="BE86" s="28"/>
    </row>
    <row r="87" spans="1:57" s="2" customFormat="1" ht="12.05" customHeight="1">
      <c r="A87" s="28"/>
      <c r="B87" s="29"/>
      <c r="C87" s="23" t="s">
        <v>17</v>
      </c>
      <c r="D87" s="28"/>
      <c r="E87" s="28"/>
      <c r="F87" s="28"/>
      <c r="G87" s="28"/>
      <c r="H87" s="28"/>
      <c r="I87" s="28"/>
      <c r="J87" s="28"/>
      <c r="K87" s="28"/>
      <c r="L87" s="50" t="str">
        <f>IF(K8="","",K8)</f>
        <v>Hořice</v>
      </c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3" t="s">
        <v>19</v>
      </c>
      <c r="AJ87" s="28"/>
      <c r="AK87" s="28"/>
      <c r="AL87" s="28"/>
      <c r="AM87" s="179" t="str">
        <f>IF(AN8="","",AN8)</f>
        <v>6.4.2022</v>
      </c>
      <c r="AN87" s="179"/>
      <c r="AO87" s="28"/>
      <c r="AP87" s="28"/>
      <c r="AQ87" s="28"/>
      <c r="AR87" s="29"/>
      <c r="BE87" s="28"/>
    </row>
    <row r="88" spans="1:57" s="2" customFormat="1" ht="6.9" customHeight="1">
      <c r="A88" s="28"/>
      <c r="B88" s="29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9"/>
      <c r="BE88" s="28"/>
    </row>
    <row r="89" spans="1:57" s="2" customFormat="1" ht="15.2" customHeight="1">
      <c r="A89" s="28"/>
      <c r="B89" s="29"/>
      <c r="C89" s="23" t="s">
        <v>21</v>
      </c>
      <c r="D89" s="28"/>
      <c r="E89" s="28"/>
      <c r="F89" s="28"/>
      <c r="G89" s="28"/>
      <c r="H89" s="28"/>
      <c r="I89" s="28"/>
      <c r="J89" s="28"/>
      <c r="K89" s="28"/>
      <c r="L89" s="4" t="str">
        <f>IF(E11="","",E11)</f>
        <v xml:space="preserve"> </v>
      </c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3" t="s">
        <v>26</v>
      </c>
      <c r="AJ89" s="28"/>
      <c r="AK89" s="28"/>
      <c r="AL89" s="28"/>
      <c r="AM89" s="180" t="str">
        <f>IF(E17="","",E17)</f>
        <v xml:space="preserve"> </v>
      </c>
      <c r="AN89" s="181"/>
      <c r="AO89" s="181"/>
      <c r="AP89" s="181"/>
      <c r="AQ89" s="28"/>
      <c r="AR89" s="29"/>
      <c r="AS89" s="183" t="s">
        <v>52</v>
      </c>
      <c r="AT89" s="184"/>
      <c r="AU89" s="52"/>
      <c r="AV89" s="52"/>
      <c r="AW89" s="52"/>
      <c r="AX89" s="52"/>
      <c r="AY89" s="52"/>
      <c r="AZ89" s="52"/>
      <c r="BA89" s="52"/>
      <c r="BB89" s="52"/>
      <c r="BC89" s="52"/>
      <c r="BD89" s="53"/>
      <c r="BE89" s="28"/>
    </row>
    <row r="90" spans="1:57" s="2" customFormat="1" ht="15.2" customHeight="1">
      <c r="A90" s="28"/>
      <c r="B90" s="29"/>
      <c r="C90" s="23" t="s">
        <v>25</v>
      </c>
      <c r="D90" s="28"/>
      <c r="E90" s="28"/>
      <c r="F90" s="28"/>
      <c r="G90" s="28"/>
      <c r="H90" s="28"/>
      <c r="I90" s="28"/>
      <c r="J90" s="28"/>
      <c r="K90" s="28"/>
      <c r="L90" s="4" t="str">
        <f>IF(E14="","",E14)</f>
        <v xml:space="preserve"> </v>
      </c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3" t="s">
        <v>28</v>
      </c>
      <c r="AJ90" s="28"/>
      <c r="AK90" s="28"/>
      <c r="AL90" s="28"/>
      <c r="AM90" s="180" t="str">
        <f>IF(E20="","",E20)</f>
        <v xml:space="preserve"> </v>
      </c>
      <c r="AN90" s="181"/>
      <c r="AO90" s="181"/>
      <c r="AP90" s="181"/>
      <c r="AQ90" s="28"/>
      <c r="AR90" s="29"/>
      <c r="AS90" s="185"/>
      <c r="AT90" s="186"/>
      <c r="AU90" s="54"/>
      <c r="AV90" s="54"/>
      <c r="AW90" s="54"/>
      <c r="AX90" s="54"/>
      <c r="AY90" s="54"/>
      <c r="AZ90" s="54"/>
      <c r="BA90" s="54"/>
      <c r="BB90" s="54"/>
      <c r="BC90" s="54"/>
      <c r="BD90" s="55"/>
      <c r="BE90" s="28"/>
    </row>
    <row r="91" spans="1:57" s="2" customFormat="1" ht="11" customHeight="1">
      <c r="A91" s="28"/>
      <c r="B91" s="29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8"/>
      <c r="AQ91" s="28"/>
      <c r="AR91" s="29"/>
      <c r="AS91" s="185"/>
      <c r="AT91" s="186"/>
      <c r="AU91" s="54"/>
      <c r="AV91" s="54"/>
      <c r="AW91" s="54"/>
      <c r="AX91" s="54"/>
      <c r="AY91" s="54"/>
      <c r="AZ91" s="54"/>
      <c r="BA91" s="54"/>
      <c r="BB91" s="54"/>
      <c r="BC91" s="54"/>
      <c r="BD91" s="55"/>
      <c r="BE91" s="28"/>
    </row>
    <row r="92" spans="1:57" s="2" customFormat="1" ht="29.3" customHeight="1">
      <c r="A92" s="28"/>
      <c r="B92" s="29"/>
      <c r="C92" s="187" t="s">
        <v>53</v>
      </c>
      <c r="D92" s="188"/>
      <c r="E92" s="188"/>
      <c r="F92" s="188"/>
      <c r="G92" s="188"/>
      <c r="H92" s="56"/>
      <c r="I92" s="189" t="s">
        <v>54</v>
      </c>
      <c r="J92" s="188"/>
      <c r="K92" s="188"/>
      <c r="L92" s="188"/>
      <c r="M92" s="188"/>
      <c r="N92" s="188"/>
      <c r="O92" s="188"/>
      <c r="P92" s="188"/>
      <c r="Q92" s="188"/>
      <c r="R92" s="188"/>
      <c r="S92" s="188"/>
      <c r="T92" s="188"/>
      <c r="U92" s="188"/>
      <c r="V92" s="188"/>
      <c r="W92" s="188"/>
      <c r="X92" s="188"/>
      <c r="Y92" s="188"/>
      <c r="Z92" s="188"/>
      <c r="AA92" s="188"/>
      <c r="AB92" s="188"/>
      <c r="AC92" s="188"/>
      <c r="AD92" s="188"/>
      <c r="AE92" s="188"/>
      <c r="AF92" s="188"/>
      <c r="AG92" s="190" t="s">
        <v>55</v>
      </c>
      <c r="AH92" s="188"/>
      <c r="AI92" s="188"/>
      <c r="AJ92" s="188"/>
      <c r="AK92" s="188"/>
      <c r="AL92" s="188"/>
      <c r="AM92" s="188"/>
      <c r="AN92" s="189" t="s">
        <v>56</v>
      </c>
      <c r="AO92" s="188"/>
      <c r="AP92" s="191"/>
      <c r="AQ92" s="57" t="s">
        <v>57</v>
      </c>
      <c r="AR92" s="29"/>
      <c r="AS92" s="58" t="s">
        <v>58</v>
      </c>
      <c r="AT92" s="59" t="s">
        <v>59</v>
      </c>
      <c r="AU92" s="59" t="s">
        <v>60</v>
      </c>
      <c r="AV92" s="59" t="s">
        <v>61</v>
      </c>
      <c r="AW92" s="59" t="s">
        <v>62</v>
      </c>
      <c r="AX92" s="59" t="s">
        <v>63</v>
      </c>
      <c r="AY92" s="59" t="s">
        <v>64</v>
      </c>
      <c r="AZ92" s="59" t="s">
        <v>65</v>
      </c>
      <c r="BA92" s="59" t="s">
        <v>66</v>
      </c>
      <c r="BB92" s="59" t="s">
        <v>67</v>
      </c>
      <c r="BC92" s="59" t="s">
        <v>68</v>
      </c>
      <c r="BD92" s="60" t="s">
        <v>69</v>
      </c>
      <c r="BE92" s="28"/>
    </row>
    <row r="93" spans="1:57" s="2" customFormat="1" ht="11" customHeight="1">
      <c r="A93" s="28"/>
      <c r="B93" s="29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8"/>
      <c r="AQ93" s="28"/>
      <c r="AR93" s="29"/>
      <c r="AS93" s="61"/>
      <c r="AT93" s="62"/>
      <c r="AU93" s="62"/>
      <c r="AV93" s="62"/>
      <c r="AW93" s="62"/>
      <c r="AX93" s="62"/>
      <c r="AY93" s="62"/>
      <c r="AZ93" s="62"/>
      <c r="BA93" s="62"/>
      <c r="BB93" s="62"/>
      <c r="BC93" s="62"/>
      <c r="BD93" s="63"/>
      <c r="BE93" s="28"/>
    </row>
    <row r="94" spans="2:90" s="6" customFormat="1" ht="32.4" customHeight="1">
      <c r="B94" s="64"/>
      <c r="C94" s="65" t="s">
        <v>70</v>
      </c>
      <c r="D94" s="66"/>
      <c r="E94" s="66"/>
      <c r="F94" s="66"/>
      <c r="G94" s="66"/>
      <c r="H94" s="66"/>
      <c r="I94" s="66"/>
      <c r="J94" s="66"/>
      <c r="K94" s="66"/>
      <c r="L94" s="66"/>
      <c r="M94" s="66"/>
      <c r="N94" s="66"/>
      <c r="O94" s="66"/>
      <c r="P94" s="66"/>
      <c r="Q94" s="66"/>
      <c r="R94" s="66"/>
      <c r="S94" s="66"/>
      <c r="T94" s="66"/>
      <c r="U94" s="66"/>
      <c r="V94" s="66"/>
      <c r="W94" s="66"/>
      <c r="X94" s="66"/>
      <c r="Y94" s="66"/>
      <c r="Z94" s="66"/>
      <c r="AA94" s="66"/>
      <c r="AB94" s="66"/>
      <c r="AC94" s="66"/>
      <c r="AD94" s="66"/>
      <c r="AE94" s="66"/>
      <c r="AF94" s="66"/>
      <c r="AG94" s="204">
        <f>ROUND(AG95,1)</f>
        <v>0</v>
      </c>
      <c r="AH94" s="204"/>
      <c r="AI94" s="204"/>
      <c r="AJ94" s="204"/>
      <c r="AK94" s="204"/>
      <c r="AL94" s="204"/>
      <c r="AM94" s="204"/>
      <c r="AN94" s="182">
        <f>SUM(AG94,AT94)</f>
        <v>0</v>
      </c>
      <c r="AO94" s="182"/>
      <c r="AP94" s="182"/>
      <c r="AQ94" s="68" t="s">
        <v>1</v>
      </c>
      <c r="AR94" s="64"/>
      <c r="AS94" s="69">
        <f>ROUND(AS95,1)</f>
        <v>0</v>
      </c>
      <c r="AT94" s="70">
        <f>ROUND(SUM(AV94:AW94),1)</f>
        <v>0</v>
      </c>
      <c r="AU94" s="71">
        <f>ROUND(AU95,5)</f>
        <v>629.79171</v>
      </c>
      <c r="AV94" s="70">
        <f>ROUND(AZ94*L32,1)</f>
        <v>0</v>
      </c>
      <c r="AW94" s="70">
        <f>ROUND(BA94*L33,1)</f>
        <v>0</v>
      </c>
      <c r="AX94" s="70">
        <f>ROUND(BB94*L32,1)</f>
        <v>0</v>
      </c>
      <c r="AY94" s="70">
        <f>ROUND(BC94*L33,1)</f>
        <v>0</v>
      </c>
      <c r="AZ94" s="70">
        <f>ROUND(AZ95,1)</f>
        <v>0</v>
      </c>
      <c r="BA94" s="70">
        <f>ROUND(BA95,1)</f>
        <v>0</v>
      </c>
      <c r="BB94" s="70">
        <f>ROUND(BB95,1)</f>
        <v>0</v>
      </c>
      <c r="BC94" s="70">
        <f>ROUND(BC95,1)</f>
        <v>0</v>
      </c>
      <c r="BD94" s="72">
        <f>ROUND(BD95,1)</f>
        <v>0</v>
      </c>
      <c r="BS94" s="73" t="s">
        <v>71</v>
      </c>
      <c r="BT94" s="73" t="s">
        <v>72</v>
      </c>
      <c r="BU94" s="74" t="s">
        <v>73</v>
      </c>
      <c r="BV94" s="73" t="s">
        <v>74</v>
      </c>
      <c r="BW94" s="73" t="s">
        <v>4</v>
      </c>
      <c r="BX94" s="73" t="s">
        <v>75</v>
      </c>
      <c r="CL94" s="73" t="s">
        <v>1</v>
      </c>
    </row>
    <row r="95" spans="1:91" s="7" customFormat="1" ht="37.6" customHeight="1">
      <c r="A95" s="75" t="s">
        <v>76</v>
      </c>
      <c r="B95" s="76"/>
      <c r="C95" s="77"/>
      <c r="D95" s="203" t="s">
        <v>77</v>
      </c>
      <c r="E95" s="203"/>
      <c r="F95" s="203"/>
      <c r="G95" s="203"/>
      <c r="H95" s="203"/>
      <c r="I95" s="78"/>
      <c r="J95" s="203" t="s">
        <v>78</v>
      </c>
      <c r="K95" s="203"/>
      <c r="L95" s="203"/>
      <c r="M95" s="203"/>
      <c r="N95" s="203"/>
      <c r="O95" s="203"/>
      <c r="P95" s="203"/>
      <c r="Q95" s="203"/>
      <c r="R95" s="203"/>
      <c r="S95" s="203"/>
      <c r="T95" s="203"/>
      <c r="U95" s="203"/>
      <c r="V95" s="203"/>
      <c r="W95" s="203"/>
      <c r="X95" s="203"/>
      <c r="Y95" s="203"/>
      <c r="Z95" s="203"/>
      <c r="AA95" s="203"/>
      <c r="AB95" s="203"/>
      <c r="AC95" s="203"/>
      <c r="AD95" s="203"/>
      <c r="AE95" s="203"/>
      <c r="AF95" s="203"/>
      <c r="AG95" s="195">
        <f>'1 - Oprava oplocení-v roz...'!J32</f>
        <v>0</v>
      </c>
      <c r="AH95" s="196"/>
      <c r="AI95" s="196"/>
      <c r="AJ95" s="196"/>
      <c r="AK95" s="196"/>
      <c r="AL95" s="196"/>
      <c r="AM95" s="196"/>
      <c r="AN95" s="195">
        <f>SUM(AG95,AT95)</f>
        <v>0</v>
      </c>
      <c r="AO95" s="196"/>
      <c r="AP95" s="196"/>
      <c r="AQ95" s="79" t="s">
        <v>79</v>
      </c>
      <c r="AR95" s="76"/>
      <c r="AS95" s="80">
        <v>0</v>
      </c>
      <c r="AT95" s="81">
        <f>ROUND(SUM(AV95:AW95),1)</f>
        <v>0</v>
      </c>
      <c r="AU95" s="82">
        <f>'1 - Oprava oplocení-v roz...'!P135</f>
        <v>629.7917130000001</v>
      </c>
      <c r="AV95" s="81">
        <f>'1 - Oprava oplocení-v roz...'!J35</f>
        <v>0</v>
      </c>
      <c r="AW95" s="81">
        <f>'1 - Oprava oplocení-v roz...'!J36</f>
        <v>0</v>
      </c>
      <c r="AX95" s="81">
        <f>'1 - Oprava oplocení-v roz...'!J37</f>
        <v>0</v>
      </c>
      <c r="AY95" s="81">
        <f>'1 - Oprava oplocení-v roz...'!J38</f>
        <v>0</v>
      </c>
      <c r="AZ95" s="81">
        <f>'1 - Oprava oplocení-v roz...'!F35</f>
        <v>0</v>
      </c>
      <c r="BA95" s="81">
        <f>'1 - Oprava oplocení-v roz...'!F36</f>
        <v>0</v>
      </c>
      <c r="BB95" s="81">
        <f>'1 - Oprava oplocení-v roz...'!F37</f>
        <v>0</v>
      </c>
      <c r="BC95" s="81">
        <f>'1 - Oprava oplocení-v roz...'!F38</f>
        <v>0</v>
      </c>
      <c r="BD95" s="83">
        <f>'1 - Oprava oplocení-v roz...'!F39</f>
        <v>0</v>
      </c>
      <c r="BT95" s="84" t="s">
        <v>77</v>
      </c>
      <c r="BV95" s="84" t="s">
        <v>74</v>
      </c>
      <c r="BW95" s="84" t="s">
        <v>80</v>
      </c>
      <c r="BX95" s="84" t="s">
        <v>4</v>
      </c>
      <c r="CL95" s="84" t="s">
        <v>1</v>
      </c>
      <c r="CM95" s="84" t="s">
        <v>77</v>
      </c>
    </row>
    <row r="96" spans="2:44" ht="12">
      <c r="B96" s="17"/>
      <c r="AR96" s="17"/>
    </row>
    <row r="97" spans="1:57" s="2" customFormat="1" ht="30.05" customHeight="1">
      <c r="A97" s="28"/>
      <c r="B97" s="29"/>
      <c r="C97" s="65" t="s">
        <v>81</v>
      </c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182">
        <v>0</v>
      </c>
      <c r="AH97" s="182"/>
      <c r="AI97" s="182"/>
      <c r="AJ97" s="182"/>
      <c r="AK97" s="182"/>
      <c r="AL97" s="182"/>
      <c r="AM97" s="182"/>
      <c r="AN97" s="182">
        <v>0</v>
      </c>
      <c r="AO97" s="182"/>
      <c r="AP97" s="182"/>
      <c r="AQ97" s="85"/>
      <c r="AR97" s="29"/>
      <c r="AS97" s="58" t="s">
        <v>82</v>
      </c>
      <c r="AT97" s="59" t="s">
        <v>83</v>
      </c>
      <c r="AU97" s="59" t="s">
        <v>36</v>
      </c>
      <c r="AV97" s="60" t="s">
        <v>59</v>
      </c>
      <c r="AW97" s="28"/>
      <c r="AX97" s="28"/>
      <c r="AY97" s="28"/>
      <c r="AZ97" s="28"/>
      <c r="BA97" s="28"/>
      <c r="BB97" s="28"/>
      <c r="BC97" s="28"/>
      <c r="BD97" s="28"/>
      <c r="BE97" s="28"/>
    </row>
    <row r="98" spans="1:57" s="2" customFormat="1" ht="11" customHeight="1">
      <c r="A98" s="28"/>
      <c r="B98" s="29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9"/>
      <c r="AS98" s="28"/>
      <c r="AT98" s="28"/>
      <c r="AU98" s="28"/>
      <c r="AV98" s="28"/>
      <c r="AW98" s="28"/>
      <c r="AX98" s="28"/>
      <c r="AY98" s="28"/>
      <c r="AZ98" s="28"/>
      <c r="BA98" s="28"/>
      <c r="BB98" s="28"/>
      <c r="BC98" s="28"/>
      <c r="BD98" s="28"/>
      <c r="BE98" s="28"/>
    </row>
    <row r="99" spans="1:57" s="2" customFormat="1" ht="30.05" customHeight="1">
      <c r="A99" s="28"/>
      <c r="B99" s="29"/>
      <c r="C99" s="86" t="s">
        <v>84</v>
      </c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  <c r="V99" s="87"/>
      <c r="W99" s="87"/>
      <c r="X99" s="87"/>
      <c r="Y99" s="87"/>
      <c r="Z99" s="87"/>
      <c r="AA99" s="87"/>
      <c r="AB99" s="87"/>
      <c r="AC99" s="87"/>
      <c r="AD99" s="87"/>
      <c r="AE99" s="87"/>
      <c r="AF99" s="87"/>
      <c r="AG99" s="192">
        <f>ROUND(AG94+AG97,1)</f>
        <v>0</v>
      </c>
      <c r="AH99" s="192"/>
      <c r="AI99" s="192"/>
      <c r="AJ99" s="192"/>
      <c r="AK99" s="192"/>
      <c r="AL99" s="192"/>
      <c r="AM99" s="192"/>
      <c r="AN99" s="192">
        <f>ROUND(AN94+AN97,1)</f>
        <v>0</v>
      </c>
      <c r="AO99" s="192"/>
      <c r="AP99" s="192"/>
      <c r="AQ99" s="87"/>
      <c r="AR99" s="29"/>
      <c r="AS99" s="28"/>
      <c r="AT99" s="28"/>
      <c r="AU99" s="28"/>
      <c r="AV99" s="28"/>
      <c r="AW99" s="28"/>
      <c r="AX99" s="28"/>
      <c r="AY99" s="28"/>
      <c r="AZ99" s="28"/>
      <c r="BA99" s="28"/>
      <c r="BB99" s="28"/>
      <c r="BC99" s="28"/>
      <c r="BD99" s="28"/>
      <c r="BE99" s="28"/>
    </row>
    <row r="100" spans="1:57" s="2" customFormat="1" ht="6.9" customHeight="1">
      <c r="A100" s="28"/>
      <c r="B100" s="43"/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  <c r="AM100" s="44"/>
      <c r="AN100" s="44"/>
      <c r="AO100" s="44"/>
      <c r="AP100" s="44"/>
      <c r="AQ100" s="44"/>
      <c r="AR100" s="29"/>
      <c r="AS100" s="28"/>
      <c r="AT100" s="28"/>
      <c r="AU100" s="28"/>
      <c r="AV100" s="28"/>
      <c r="AW100" s="28"/>
      <c r="AX100" s="28"/>
      <c r="AY100" s="28"/>
      <c r="AZ100" s="28"/>
      <c r="BA100" s="28"/>
      <c r="BB100" s="28"/>
      <c r="BC100" s="28"/>
      <c r="BD100" s="28"/>
      <c r="BE100" s="28"/>
    </row>
  </sheetData>
  <mergeCells count="46">
    <mergeCell ref="AG97:AM97"/>
    <mergeCell ref="AN97:AP97"/>
    <mergeCell ref="AG99:AM99"/>
    <mergeCell ref="AN99:AP99"/>
    <mergeCell ref="AR2:BE2"/>
    <mergeCell ref="AN95:AP95"/>
    <mergeCell ref="AG95:AM95"/>
    <mergeCell ref="AK29:AO29"/>
    <mergeCell ref="K5:AO5"/>
    <mergeCell ref="K6:AO6"/>
    <mergeCell ref="E23:AN23"/>
    <mergeCell ref="AK26:AO26"/>
    <mergeCell ref="AK27:AO27"/>
    <mergeCell ref="D95:H95"/>
    <mergeCell ref="J95:AF95"/>
    <mergeCell ref="AG94:AM94"/>
    <mergeCell ref="AN94:AP94"/>
    <mergeCell ref="AS89:AT91"/>
    <mergeCell ref="AM90:AP90"/>
    <mergeCell ref="C92:G92"/>
    <mergeCell ref="I92:AF92"/>
    <mergeCell ref="AG92:AM92"/>
    <mergeCell ref="AN92:AP92"/>
    <mergeCell ref="X38:AB38"/>
    <mergeCell ref="AK38:AO38"/>
    <mergeCell ref="L85:AO85"/>
    <mergeCell ref="AM87:AN87"/>
    <mergeCell ref="AM89:AP89"/>
    <mergeCell ref="W35:AE35"/>
    <mergeCell ref="AK35:AO35"/>
    <mergeCell ref="L35:P35"/>
    <mergeCell ref="W36:AE36"/>
    <mergeCell ref="AK36:AO36"/>
    <mergeCell ref="L36:P36"/>
    <mergeCell ref="W33:AE33"/>
    <mergeCell ref="AK33:AO33"/>
    <mergeCell ref="L33:P33"/>
    <mergeCell ref="W34:AE34"/>
    <mergeCell ref="AK34:AO34"/>
    <mergeCell ref="L34:P34"/>
    <mergeCell ref="L31:P31"/>
    <mergeCell ref="W31:AE31"/>
    <mergeCell ref="AK31:AO31"/>
    <mergeCell ref="W32:AE32"/>
    <mergeCell ref="AK32:AO32"/>
    <mergeCell ref="L32:P32"/>
  </mergeCells>
  <hyperlinks>
    <hyperlink ref="A95" location="'1 - Oprava oplocení-v roz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96"/>
  <sheetViews>
    <sheetView showGridLines="0" workbookViewId="0" topLeftCell="A187">
      <selection activeCell="X140" sqref="X140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>
      <c r="A1" s="89"/>
    </row>
    <row r="2" spans="12:46" s="1" customFormat="1" ht="36.95" customHeight="1">
      <c r="L2" s="193" t="s">
        <v>5</v>
      </c>
      <c r="M2" s="194"/>
      <c r="N2" s="194"/>
      <c r="O2" s="194"/>
      <c r="P2" s="194"/>
      <c r="Q2" s="194"/>
      <c r="R2" s="194"/>
      <c r="S2" s="194"/>
      <c r="T2" s="194"/>
      <c r="U2" s="194"/>
      <c r="V2" s="194"/>
      <c r="AT2" s="14" t="s">
        <v>80</v>
      </c>
    </row>
    <row r="3" spans="2:46" s="1" customFormat="1" ht="6.9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77</v>
      </c>
    </row>
    <row r="4" spans="2:46" s="1" customFormat="1" ht="24.9" customHeight="1">
      <c r="B4" s="17"/>
      <c r="D4" s="18" t="s">
        <v>85</v>
      </c>
      <c r="L4" s="17"/>
      <c r="M4" s="90" t="s">
        <v>10</v>
      </c>
      <c r="AT4" s="14" t="s">
        <v>3</v>
      </c>
    </row>
    <row r="5" spans="2:12" s="1" customFormat="1" ht="6.9" customHeight="1">
      <c r="B5" s="17"/>
      <c r="L5" s="17"/>
    </row>
    <row r="6" spans="2:12" s="1" customFormat="1" ht="12.05" customHeight="1">
      <c r="B6" s="17"/>
      <c r="D6" s="23" t="s">
        <v>13</v>
      </c>
      <c r="L6" s="17"/>
    </row>
    <row r="7" spans="2:12" s="1" customFormat="1" ht="16.5" customHeight="1">
      <c r="B7" s="17"/>
      <c r="E7" s="206" t="str">
        <f>'Rekapitulace stavby'!K6</f>
        <v>Oprava oplocení v jižní části areálu Domova bez bariér</v>
      </c>
      <c r="F7" s="207"/>
      <c r="G7" s="207"/>
      <c r="H7" s="207"/>
      <c r="L7" s="17"/>
    </row>
    <row r="8" spans="1:31" s="2" customFormat="1" ht="12.05" customHeight="1">
      <c r="A8" s="28"/>
      <c r="B8" s="29"/>
      <c r="C8" s="28"/>
      <c r="D8" s="23" t="s">
        <v>86</v>
      </c>
      <c r="E8" s="28"/>
      <c r="F8" s="28"/>
      <c r="G8" s="28"/>
      <c r="H8" s="28"/>
      <c r="I8" s="28"/>
      <c r="J8" s="28"/>
      <c r="K8" s="28"/>
      <c r="L8" s="3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</row>
    <row r="9" spans="1:31" s="2" customFormat="1" ht="30.05" customHeight="1">
      <c r="A9" s="28"/>
      <c r="B9" s="29"/>
      <c r="C9" s="28"/>
      <c r="D9" s="28"/>
      <c r="E9" s="177" t="s">
        <v>87</v>
      </c>
      <c r="F9" s="205"/>
      <c r="G9" s="205"/>
      <c r="H9" s="205"/>
      <c r="I9" s="28"/>
      <c r="J9" s="28"/>
      <c r="K9" s="28"/>
      <c r="L9" s="3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</row>
    <row r="10" spans="1:31" s="2" customFormat="1" ht="12">
      <c r="A10" s="28"/>
      <c r="B10" s="29"/>
      <c r="C10" s="28"/>
      <c r="D10" s="28"/>
      <c r="E10" s="28"/>
      <c r="F10" s="28"/>
      <c r="G10" s="28"/>
      <c r="H10" s="28"/>
      <c r="I10" s="28"/>
      <c r="J10" s="28"/>
      <c r="K10" s="28"/>
      <c r="L10" s="3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</row>
    <row r="11" spans="1:31" s="2" customFormat="1" ht="12.05" customHeight="1">
      <c r="A11" s="28"/>
      <c r="B11" s="29"/>
      <c r="C11" s="28"/>
      <c r="D11" s="23" t="s">
        <v>15</v>
      </c>
      <c r="E11" s="28"/>
      <c r="F11" s="21" t="s">
        <v>1</v>
      </c>
      <c r="G11" s="28"/>
      <c r="H11" s="28"/>
      <c r="I11" s="23" t="s">
        <v>16</v>
      </c>
      <c r="J11" s="21" t="s">
        <v>1</v>
      </c>
      <c r="K11" s="28"/>
      <c r="L11" s="3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</row>
    <row r="12" spans="1:31" s="2" customFormat="1" ht="12.05" customHeight="1">
      <c r="A12" s="28"/>
      <c r="B12" s="29"/>
      <c r="C12" s="28"/>
      <c r="D12" s="23" t="s">
        <v>17</v>
      </c>
      <c r="E12" s="28"/>
      <c r="F12" s="21" t="s">
        <v>18</v>
      </c>
      <c r="G12" s="28"/>
      <c r="H12" s="28"/>
      <c r="I12" s="23" t="s">
        <v>19</v>
      </c>
      <c r="J12" s="51" t="str">
        <f>'Rekapitulace stavby'!AN8</f>
        <v>6.4.2022</v>
      </c>
      <c r="K12" s="28"/>
      <c r="L12" s="3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</row>
    <row r="13" spans="1:31" s="2" customFormat="1" ht="11" customHeight="1">
      <c r="A13" s="28"/>
      <c r="B13" s="29"/>
      <c r="C13" s="28"/>
      <c r="D13" s="28"/>
      <c r="E13" s="28"/>
      <c r="F13" s="28"/>
      <c r="G13" s="28"/>
      <c r="H13" s="28"/>
      <c r="I13" s="28"/>
      <c r="J13" s="28"/>
      <c r="K13" s="28"/>
      <c r="L13" s="3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</row>
    <row r="14" spans="1:31" s="2" customFormat="1" ht="12.05" customHeight="1">
      <c r="A14" s="28"/>
      <c r="B14" s="29"/>
      <c r="C14" s="28"/>
      <c r="D14" s="23" t="s">
        <v>21</v>
      </c>
      <c r="E14" s="28"/>
      <c r="F14" s="28"/>
      <c r="G14" s="28"/>
      <c r="H14" s="28"/>
      <c r="I14" s="23" t="s">
        <v>22</v>
      </c>
      <c r="J14" s="21" t="str">
        <f>IF('Rekapitulace stavby'!AN10="","",'Rekapitulace stavby'!AN10)</f>
        <v/>
      </c>
      <c r="K14" s="28"/>
      <c r="L14" s="3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</row>
    <row r="15" spans="1:31" s="2" customFormat="1" ht="18" customHeight="1">
      <c r="A15" s="28"/>
      <c r="B15" s="29"/>
      <c r="C15" s="28"/>
      <c r="D15" s="28"/>
      <c r="E15" s="21" t="str">
        <f>IF('Rekapitulace stavby'!E11="","",'Rekapitulace stavby'!E11)</f>
        <v xml:space="preserve"> </v>
      </c>
      <c r="F15" s="28"/>
      <c r="G15" s="28"/>
      <c r="H15" s="28"/>
      <c r="I15" s="23" t="s">
        <v>24</v>
      </c>
      <c r="J15" s="21" t="str">
        <f>IF('Rekapitulace stavby'!AN11="","",'Rekapitulace stavby'!AN11)</f>
        <v/>
      </c>
      <c r="K15" s="28"/>
      <c r="L15" s="3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</row>
    <row r="16" spans="1:31" s="2" customFormat="1" ht="6.9" customHeight="1">
      <c r="A16" s="28"/>
      <c r="B16" s="29"/>
      <c r="C16" s="28"/>
      <c r="D16" s="28"/>
      <c r="E16" s="28"/>
      <c r="F16" s="28"/>
      <c r="G16" s="28"/>
      <c r="H16" s="28"/>
      <c r="I16" s="28"/>
      <c r="J16" s="28"/>
      <c r="K16" s="28"/>
      <c r="L16" s="3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</row>
    <row r="17" spans="1:31" s="2" customFormat="1" ht="12.05" customHeight="1">
      <c r="A17" s="28"/>
      <c r="B17" s="29"/>
      <c r="C17" s="28"/>
      <c r="D17" s="23" t="s">
        <v>25</v>
      </c>
      <c r="E17" s="28"/>
      <c r="F17" s="28"/>
      <c r="G17" s="28"/>
      <c r="H17" s="28"/>
      <c r="I17" s="23" t="s">
        <v>22</v>
      </c>
      <c r="J17" s="21" t="str">
        <f>'Rekapitulace stavby'!AN13</f>
        <v/>
      </c>
      <c r="K17" s="28"/>
      <c r="L17" s="3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</row>
    <row r="18" spans="1:31" s="2" customFormat="1" ht="18" customHeight="1">
      <c r="A18" s="28"/>
      <c r="B18" s="29"/>
      <c r="C18" s="28"/>
      <c r="D18" s="28"/>
      <c r="E18" s="199" t="str">
        <f>'Rekapitulace stavby'!E14</f>
        <v xml:space="preserve"> </v>
      </c>
      <c r="F18" s="199"/>
      <c r="G18" s="199"/>
      <c r="H18" s="199"/>
      <c r="I18" s="23" t="s">
        <v>24</v>
      </c>
      <c r="J18" s="21" t="str">
        <f>'Rekapitulace stavby'!AN14</f>
        <v/>
      </c>
      <c r="K18" s="28"/>
      <c r="L18" s="3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</row>
    <row r="19" spans="1:31" s="2" customFormat="1" ht="6.9" customHeight="1">
      <c r="A19" s="28"/>
      <c r="B19" s="29"/>
      <c r="C19" s="28"/>
      <c r="D19" s="28"/>
      <c r="E19" s="28"/>
      <c r="F19" s="28"/>
      <c r="G19" s="28"/>
      <c r="H19" s="28"/>
      <c r="I19" s="28"/>
      <c r="J19" s="28"/>
      <c r="K19" s="28"/>
      <c r="L19" s="3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</row>
    <row r="20" spans="1:31" s="2" customFormat="1" ht="12.05" customHeight="1">
      <c r="A20" s="28"/>
      <c r="B20" s="29"/>
      <c r="C20" s="28"/>
      <c r="D20" s="23" t="s">
        <v>26</v>
      </c>
      <c r="E20" s="28"/>
      <c r="F20" s="28"/>
      <c r="G20" s="28"/>
      <c r="H20" s="28"/>
      <c r="I20" s="23" t="s">
        <v>22</v>
      </c>
      <c r="J20" s="21" t="str">
        <f>IF('Rekapitulace stavby'!AN16="","",'Rekapitulace stavby'!AN16)</f>
        <v/>
      </c>
      <c r="K20" s="28"/>
      <c r="L20" s="3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</row>
    <row r="21" spans="1:31" s="2" customFormat="1" ht="18" customHeight="1">
      <c r="A21" s="28"/>
      <c r="B21" s="29"/>
      <c r="C21" s="28"/>
      <c r="D21" s="28"/>
      <c r="E21" s="21" t="str">
        <f>IF('Rekapitulace stavby'!E17="","",'Rekapitulace stavby'!E17)</f>
        <v xml:space="preserve"> </v>
      </c>
      <c r="F21" s="28"/>
      <c r="G21" s="28"/>
      <c r="H21" s="28"/>
      <c r="I21" s="23" t="s">
        <v>24</v>
      </c>
      <c r="J21" s="21" t="str">
        <f>IF('Rekapitulace stavby'!AN17="","",'Rekapitulace stavby'!AN17)</f>
        <v/>
      </c>
      <c r="K21" s="28"/>
      <c r="L21" s="3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</row>
    <row r="22" spans="1:31" s="2" customFormat="1" ht="6.9" customHeight="1">
      <c r="A22" s="28"/>
      <c r="B22" s="29"/>
      <c r="C22" s="28"/>
      <c r="D22" s="28"/>
      <c r="E22" s="28"/>
      <c r="F22" s="28"/>
      <c r="G22" s="28"/>
      <c r="H22" s="28"/>
      <c r="I22" s="28"/>
      <c r="J22" s="28"/>
      <c r="K22" s="28"/>
      <c r="L22" s="3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</row>
    <row r="23" spans="1:31" s="2" customFormat="1" ht="12.05" customHeight="1">
      <c r="A23" s="28"/>
      <c r="B23" s="29"/>
      <c r="C23" s="28"/>
      <c r="D23" s="23" t="s">
        <v>28</v>
      </c>
      <c r="E23" s="28"/>
      <c r="F23" s="28"/>
      <c r="G23" s="28"/>
      <c r="H23" s="28"/>
      <c r="I23" s="23" t="s">
        <v>22</v>
      </c>
      <c r="J23" s="21" t="str">
        <f>IF('Rekapitulace stavby'!AN19="","",'Rekapitulace stavby'!AN19)</f>
        <v/>
      </c>
      <c r="K23" s="28"/>
      <c r="L23" s="3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</row>
    <row r="24" spans="1:31" s="2" customFormat="1" ht="18" customHeight="1">
      <c r="A24" s="28"/>
      <c r="B24" s="29"/>
      <c r="C24" s="28"/>
      <c r="D24" s="28"/>
      <c r="E24" s="21" t="str">
        <f>IF('Rekapitulace stavby'!E20="","",'Rekapitulace stavby'!E20)</f>
        <v xml:space="preserve"> </v>
      </c>
      <c r="F24" s="28"/>
      <c r="G24" s="28"/>
      <c r="H24" s="28"/>
      <c r="I24" s="23" t="s">
        <v>24</v>
      </c>
      <c r="J24" s="21" t="str">
        <f>IF('Rekapitulace stavby'!AN20="","",'Rekapitulace stavby'!AN20)</f>
        <v/>
      </c>
      <c r="K24" s="28"/>
      <c r="L24" s="3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</row>
    <row r="25" spans="1:31" s="2" customFormat="1" ht="6.9" customHeight="1">
      <c r="A25" s="28"/>
      <c r="B25" s="29"/>
      <c r="C25" s="28"/>
      <c r="D25" s="28"/>
      <c r="E25" s="28"/>
      <c r="F25" s="28"/>
      <c r="G25" s="28"/>
      <c r="H25" s="28"/>
      <c r="I25" s="28"/>
      <c r="J25" s="28"/>
      <c r="K25" s="28"/>
      <c r="L25" s="3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</row>
    <row r="26" spans="1:31" s="2" customFormat="1" ht="12.05" customHeight="1">
      <c r="A26" s="28"/>
      <c r="B26" s="29"/>
      <c r="C26" s="28"/>
      <c r="D26" s="23" t="s">
        <v>29</v>
      </c>
      <c r="E26" s="28"/>
      <c r="F26" s="28"/>
      <c r="G26" s="28"/>
      <c r="H26" s="28"/>
      <c r="I26" s="28"/>
      <c r="J26" s="28"/>
      <c r="K26" s="28"/>
      <c r="L26" s="3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</row>
    <row r="27" spans="1:31" s="8" customFormat="1" ht="16.5" customHeight="1">
      <c r="A27" s="91"/>
      <c r="B27" s="92"/>
      <c r="C27" s="91"/>
      <c r="D27" s="91"/>
      <c r="E27" s="201" t="s">
        <v>1</v>
      </c>
      <c r="F27" s="201"/>
      <c r="G27" s="201"/>
      <c r="H27" s="201"/>
      <c r="I27" s="91"/>
      <c r="J27" s="91"/>
      <c r="K27" s="91"/>
      <c r="L27" s="93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</row>
    <row r="28" spans="1:31" s="2" customFormat="1" ht="6.9" customHeight="1">
      <c r="A28" s="28"/>
      <c r="B28" s="29"/>
      <c r="C28" s="28"/>
      <c r="D28" s="28"/>
      <c r="E28" s="28"/>
      <c r="F28" s="28"/>
      <c r="G28" s="28"/>
      <c r="H28" s="28"/>
      <c r="I28" s="28"/>
      <c r="J28" s="28"/>
      <c r="K28" s="28"/>
      <c r="L28" s="3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</row>
    <row r="29" spans="1:31" s="2" customFormat="1" ht="6.9" customHeight="1">
      <c r="A29" s="28"/>
      <c r="B29" s="29"/>
      <c r="C29" s="28"/>
      <c r="D29" s="62"/>
      <c r="E29" s="62"/>
      <c r="F29" s="62"/>
      <c r="G29" s="62"/>
      <c r="H29" s="62"/>
      <c r="I29" s="62"/>
      <c r="J29" s="62"/>
      <c r="K29" s="62"/>
      <c r="L29" s="3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</row>
    <row r="30" spans="1:31" s="2" customFormat="1" ht="14.4" customHeight="1">
      <c r="A30" s="28"/>
      <c r="B30" s="29"/>
      <c r="C30" s="28"/>
      <c r="D30" s="21" t="s">
        <v>88</v>
      </c>
      <c r="E30" s="28"/>
      <c r="F30" s="28"/>
      <c r="G30" s="28"/>
      <c r="H30" s="28"/>
      <c r="I30" s="28"/>
      <c r="J30" s="27">
        <f>J96</f>
        <v>0</v>
      </c>
      <c r="K30" s="28"/>
      <c r="L30" s="3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</row>
    <row r="31" spans="1:31" s="2" customFormat="1" ht="14.4" customHeight="1">
      <c r="A31" s="28"/>
      <c r="B31" s="29"/>
      <c r="C31" s="28"/>
      <c r="D31" s="26" t="s">
        <v>89</v>
      </c>
      <c r="E31" s="28"/>
      <c r="F31" s="28"/>
      <c r="G31" s="28"/>
      <c r="H31" s="28"/>
      <c r="I31" s="28"/>
      <c r="J31" s="27">
        <f>J114</f>
        <v>0</v>
      </c>
      <c r="K31" s="28"/>
      <c r="L31" s="3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</row>
    <row r="32" spans="1:31" s="2" customFormat="1" ht="25.4" customHeight="1">
      <c r="A32" s="28"/>
      <c r="B32" s="29"/>
      <c r="C32" s="28"/>
      <c r="D32" s="94" t="s">
        <v>32</v>
      </c>
      <c r="E32" s="28"/>
      <c r="F32" s="28"/>
      <c r="G32" s="28"/>
      <c r="H32" s="28"/>
      <c r="I32" s="28"/>
      <c r="J32" s="67">
        <f>ROUND(J30+J31,1)</f>
        <v>0</v>
      </c>
      <c r="K32" s="28"/>
      <c r="L32" s="3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</row>
    <row r="33" spans="1:31" s="2" customFormat="1" ht="6.9" customHeight="1">
      <c r="A33" s="28"/>
      <c r="B33" s="29"/>
      <c r="C33" s="28"/>
      <c r="D33" s="62"/>
      <c r="E33" s="62"/>
      <c r="F33" s="62"/>
      <c r="G33" s="62"/>
      <c r="H33" s="62"/>
      <c r="I33" s="62"/>
      <c r="J33" s="62"/>
      <c r="K33" s="62"/>
      <c r="L33" s="3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</row>
    <row r="34" spans="1:31" s="2" customFormat="1" ht="14.4" customHeight="1">
      <c r="A34" s="28"/>
      <c r="B34" s="29"/>
      <c r="C34" s="28"/>
      <c r="D34" s="28"/>
      <c r="E34" s="28"/>
      <c r="F34" s="32" t="s">
        <v>34</v>
      </c>
      <c r="G34" s="28"/>
      <c r="H34" s="28"/>
      <c r="I34" s="32" t="s">
        <v>33</v>
      </c>
      <c r="J34" s="32" t="s">
        <v>35</v>
      </c>
      <c r="K34" s="28"/>
      <c r="L34" s="3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</row>
    <row r="35" spans="1:31" s="2" customFormat="1" ht="14.4" customHeight="1">
      <c r="A35" s="28"/>
      <c r="B35" s="29"/>
      <c r="C35" s="28"/>
      <c r="D35" s="95" t="s">
        <v>36</v>
      </c>
      <c r="E35" s="23" t="s">
        <v>37</v>
      </c>
      <c r="F35" s="96">
        <f>ROUND((SUM(BE114:BE115)+SUM(BE135:BE195)),1)</f>
        <v>0</v>
      </c>
      <c r="G35" s="28"/>
      <c r="H35" s="28"/>
      <c r="I35" s="97">
        <v>0.21</v>
      </c>
      <c r="J35" s="96">
        <f>ROUND(((SUM(BE114:BE115)+SUM(BE135:BE195))*I35),1)</f>
        <v>0</v>
      </c>
      <c r="K35" s="28"/>
      <c r="L35" s="3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</row>
    <row r="36" spans="1:31" s="2" customFormat="1" ht="14.4" customHeight="1">
      <c r="A36" s="28"/>
      <c r="B36" s="29"/>
      <c r="C36" s="28"/>
      <c r="D36" s="28"/>
      <c r="E36" s="23" t="s">
        <v>38</v>
      </c>
      <c r="F36" s="96">
        <f>ROUND((SUM(BF114:BF115)+SUM(BF135:BF195)),1)</f>
        <v>0</v>
      </c>
      <c r="G36" s="28"/>
      <c r="H36" s="28"/>
      <c r="I36" s="97">
        <v>0.15</v>
      </c>
      <c r="J36" s="96">
        <f>ROUND(((SUM(BF114:BF115)+SUM(BF135:BF195))*I36),1)</f>
        <v>0</v>
      </c>
      <c r="K36" s="28"/>
      <c r="L36" s="3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</row>
    <row r="37" spans="1:31" s="2" customFormat="1" ht="14.4" customHeight="1" hidden="1">
      <c r="A37" s="28"/>
      <c r="B37" s="29"/>
      <c r="C37" s="28"/>
      <c r="D37" s="28"/>
      <c r="E37" s="23" t="s">
        <v>39</v>
      </c>
      <c r="F37" s="96">
        <f>ROUND((SUM(BG114:BG115)+SUM(BG135:BG195)),1)</f>
        <v>0</v>
      </c>
      <c r="G37" s="28"/>
      <c r="H37" s="28"/>
      <c r="I37" s="97">
        <v>0.21</v>
      </c>
      <c r="J37" s="96">
        <f>0</f>
        <v>0</v>
      </c>
      <c r="K37" s="28"/>
      <c r="L37" s="3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</row>
    <row r="38" spans="1:31" s="2" customFormat="1" ht="14.4" customHeight="1" hidden="1">
      <c r="A38" s="28"/>
      <c r="B38" s="29"/>
      <c r="C38" s="28"/>
      <c r="D38" s="28"/>
      <c r="E38" s="23" t="s">
        <v>40</v>
      </c>
      <c r="F38" s="96">
        <f>ROUND((SUM(BH114:BH115)+SUM(BH135:BH195)),1)</f>
        <v>0</v>
      </c>
      <c r="G38" s="28"/>
      <c r="H38" s="28"/>
      <c r="I38" s="97">
        <v>0.15</v>
      </c>
      <c r="J38" s="96">
        <f>0</f>
        <v>0</v>
      </c>
      <c r="K38" s="28"/>
      <c r="L38" s="3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</row>
    <row r="39" spans="1:31" s="2" customFormat="1" ht="14.4" customHeight="1" hidden="1">
      <c r="A39" s="28"/>
      <c r="B39" s="29"/>
      <c r="C39" s="28"/>
      <c r="D39" s="28"/>
      <c r="E39" s="23" t="s">
        <v>41</v>
      </c>
      <c r="F39" s="96">
        <f>ROUND((SUM(BI114:BI115)+SUM(BI135:BI195)),1)</f>
        <v>0</v>
      </c>
      <c r="G39" s="28"/>
      <c r="H39" s="28"/>
      <c r="I39" s="97">
        <v>0</v>
      </c>
      <c r="J39" s="96">
        <f>0</f>
        <v>0</v>
      </c>
      <c r="K39" s="28"/>
      <c r="L39" s="3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</row>
    <row r="40" spans="1:31" s="2" customFormat="1" ht="6.9" customHeight="1">
      <c r="A40" s="28"/>
      <c r="B40" s="29"/>
      <c r="C40" s="28"/>
      <c r="D40" s="28"/>
      <c r="E40" s="28"/>
      <c r="F40" s="28"/>
      <c r="G40" s="28"/>
      <c r="H40" s="28"/>
      <c r="I40" s="28"/>
      <c r="J40" s="28"/>
      <c r="K40" s="28"/>
      <c r="L40" s="3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</row>
    <row r="41" spans="1:31" s="2" customFormat="1" ht="25.4" customHeight="1">
      <c r="A41" s="28"/>
      <c r="B41" s="29"/>
      <c r="C41" s="87"/>
      <c r="D41" s="98" t="s">
        <v>42</v>
      </c>
      <c r="E41" s="56"/>
      <c r="F41" s="56"/>
      <c r="G41" s="99" t="s">
        <v>43</v>
      </c>
      <c r="H41" s="100" t="s">
        <v>44</v>
      </c>
      <c r="I41" s="56"/>
      <c r="J41" s="101">
        <f>SUM(J32:J39)</f>
        <v>0</v>
      </c>
      <c r="K41" s="102"/>
      <c r="L41" s="3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</row>
    <row r="42" spans="1:31" s="2" customFormat="1" ht="14.4" customHeight="1">
      <c r="A42" s="28"/>
      <c r="B42" s="29"/>
      <c r="C42" s="28"/>
      <c r="D42" s="28"/>
      <c r="E42" s="28"/>
      <c r="F42" s="28"/>
      <c r="G42" s="28"/>
      <c r="H42" s="28"/>
      <c r="I42" s="28"/>
      <c r="J42" s="28"/>
      <c r="K42" s="28"/>
      <c r="L42" s="3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</row>
    <row r="43" spans="2:12" s="1" customFormat="1" ht="14.4" customHeight="1">
      <c r="B43" s="17"/>
      <c r="L43" s="17"/>
    </row>
    <row r="44" spans="2:12" s="1" customFormat="1" ht="14.4" customHeight="1">
      <c r="B44" s="17"/>
      <c r="L44" s="17"/>
    </row>
    <row r="45" spans="2:12" s="1" customFormat="1" ht="14.4" customHeight="1">
      <c r="B45" s="17"/>
      <c r="L45" s="17"/>
    </row>
    <row r="46" spans="2:12" s="1" customFormat="1" ht="14.4" customHeight="1">
      <c r="B46" s="17"/>
      <c r="L46" s="17"/>
    </row>
    <row r="47" spans="2:12" s="1" customFormat="1" ht="14.4" customHeight="1">
      <c r="B47" s="17"/>
      <c r="L47" s="17"/>
    </row>
    <row r="48" spans="2:12" s="1" customFormat="1" ht="14.4" customHeight="1">
      <c r="B48" s="17"/>
      <c r="L48" s="17"/>
    </row>
    <row r="49" spans="2:12" s="1" customFormat="1" ht="14.4" customHeight="1">
      <c r="B49" s="17"/>
      <c r="L49" s="17"/>
    </row>
    <row r="50" spans="2:12" s="2" customFormat="1" ht="14.4" customHeight="1">
      <c r="B50" s="38"/>
      <c r="D50" s="39" t="s">
        <v>45</v>
      </c>
      <c r="E50" s="40"/>
      <c r="F50" s="40"/>
      <c r="G50" s="39" t="s">
        <v>46</v>
      </c>
      <c r="H50" s="40"/>
      <c r="I50" s="40"/>
      <c r="J50" s="40"/>
      <c r="K50" s="40"/>
      <c r="L50" s="38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1:31" s="2" customFormat="1" ht="12.55">
      <c r="A61" s="28"/>
      <c r="B61" s="29"/>
      <c r="C61" s="28"/>
      <c r="D61" s="41" t="s">
        <v>47</v>
      </c>
      <c r="E61" s="31"/>
      <c r="F61" s="103" t="s">
        <v>48</v>
      </c>
      <c r="G61" s="41" t="s">
        <v>47</v>
      </c>
      <c r="H61" s="31"/>
      <c r="I61" s="31"/>
      <c r="J61" s="104" t="s">
        <v>48</v>
      </c>
      <c r="K61" s="31"/>
      <c r="L61" s="3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1:31" s="2" customFormat="1" ht="13.15">
      <c r="A65" s="28"/>
      <c r="B65" s="29"/>
      <c r="C65" s="28"/>
      <c r="D65" s="39" t="s">
        <v>49</v>
      </c>
      <c r="E65" s="42"/>
      <c r="F65" s="42"/>
      <c r="G65" s="39" t="s">
        <v>50</v>
      </c>
      <c r="H65" s="42"/>
      <c r="I65" s="42"/>
      <c r="J65" s="42"/>
      <c r="K65" s="42"/>
      <c r="L65" s="3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1:31" s="2" customFormat="1" ht="12.55">
      <c r="A76" s="28"/>
      <c r="B76" s="29"/>
      <c r="C76" s="28"/>
      <c r="D76" s="41" t="s">
        <v>47</v>
      </c>
      <c r="E76" s="31"/>
      <c r="F76" s="103" t="s">
        <v>48</v>
      </c>
      <c r="G76" s="41" t="s">
        <v>47</v>
      </c>
      <c r="H76" s="31"/>
      <c r="I76" s="31"/>
      <c r="J76" s="104" t="s">
        <v>48</v>
      </c>
      <c r="K76" s="31"/>
      <c r="L76" s="3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</row>
    <row r="77" spans="1:31" s="2" customFormat="1" ht="14.4" customHeight="1">
      <c r="A77" s="28"/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3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</row>
    <row r="81" spans="1:31" s="2" customFormat="1" ht="6.9" customHeight="1">
      <c r="A81" s="28"/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3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</row>
    <row r="82" spans="1:31" s="2" customFormat="1" ht="24.9" customHeight="1">
      <c r="A82" s="28"/>
      <c r="B82" s="29"/>
      <c r="C82" s="18" t="s">
        <v>90</v>
      </c>
      <c r="D82" s="28"/>
      <c r="E82" s="28"/>
      <c r="F82" s="28"/>
      <c r="G82" s="28"/>
      <c r="H82" s="28"/>
      <c r="I82" s="28"/>
      <c r="J82" s="28"/>
      <c r="K82" s="28"/>
      <c r="L82" s="3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</row>
    <row r="83" spans="1:31" s="2" customFormat="1" ht="6.9" customHeight="1">
      <c r="A83" s="28"/>
      <c r="B83" s="29"/>
      <c r="C83" s="28"/>
      <c r="D83" s="28"/>
      <c r="E83" s="28"/>
      <c r="F83" s="28"/>
      <c r="G83" s="28"/>
      <c r="H83" s="28"/>
      <c r="I83" s="28"/>
      <c r="J83" s="28"/>
      <c r="K83" s="28"/>
      <c r="L83" s="3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</row>
    <row r="84" spans="1:31" s="2" customFormat="1" ht="12.05" customHeight="1">
      <c r="A84" s="28"/>
      <c r="B84" s="29"/>
      <c r="C84" s="23" t="s">
        <v>13</v>
      </c>
      <c r="D84" s="28"/>
      <c r="E84" s="28"/>
      <c r="F84" s="28"/>
      <c r="G84" s="28"/>
      <c r="H84" s="28"/>
      <c r="I84" s="28"/>
      <c r="J84" s="28"/>
      <c r="K84" s="28"/>
      <c r="L84" s="3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</row>
    <row r="85" spans="1:31" s="2" customFormat="1" ht="16.5" customHeight="1">
      <c r="A85" s="28"/>
      <c r="B85" s="29"/>
      <c r="C85" s="28"/>
      <c r="D85" s="28"/>
      <c r="E85" s="206" t="str">
        <f>E7</f>
        <v>Oprava oplocení v jižní části areálu Domova bez bariér</v>
      </c>
      <c r="F85" s="207"/>
      <c r="G85" s="207"/>
      <c r="H85" s="207"/>
      <c r="I85" s="28"/>
      <c r="J85" s="28"/>
      <c r="K85" s="28"/>
      <c r="L85" s="3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</row>
    <row r="86" spans="1:31" s="2" customFormat="1" ht="12.05" customHeight="1">
      <c r="A86" s="28"/>
      <c r="B86" s="29"/>
      <c r="C86" s="23" t="s">
        <v>86</v>
      </c>
      <c r="D86" s="28"/>
      <c r="E86" s="28"/>
      <c r="F86" s="28"/>
      <c r="G86" s="28"/>
      <c r="H86" s="28"/>
      <c r="I86" s="28"/>
      <c r="J86" s="28"/>
      <c r="K86" s="28"/>
      <c r="L86" s="3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</row>
    <row r="87" spans="1:31" s="2" customFormat="1" ht="30.05" customHeight="1">
      <c r="A87" s="28"/>
      <c r="B87" s="29"/>
      <c r="C87" s="28"/>
      <c r="D87" s="28"/>
      <c r="E87" s="177" t="str">
        <f>E9</f>
        <v>1 - Oprava oplocení-v rozsahu 9 polí a 10 sloupků z cihel lícových děrovaných cihlově červených</v>
      </c>
      <c r="F87" s="205"/>
      <c r="G87" s="205"/>
      <c r="H87" s="205"/>
      <c r="I87" s="28"/>
      <c r="J87" s="28"/>
      <c r="K87" s="28"/>
      <c r="L87" s="3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</row>
    <row r="88" spans="1:31" s="2" customFormat="1" ht="6.9" customHeight="1">
      <c r="A88" s="28"/>
      <c r="B88" s="29"/>
      <c r="C88" s="28"/>
      <c r="D88" s="28"/>
      <c r="E88" s="28"/>
      <c r="F88" s="28"/>
      <c r="G88" s="28"/>
      <c r="H88" s="28"/>
      <c r="I88" s="28"/>
      <c r="J88" s="28"/>
      <c r="K88" s="28"/>
      <c r="L88" s="3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</row>
    <row r="89" spans="1:31" s="2" customFormat="1" ht="12.05" customHeight="1">
      <c r="A89" s="28"/>
      <c r="B89" s="29"/>
      <c r="C89" s="23" t="s">
        <v>17</v>
      </c>
      <c r="D89" s="28"/>
      <c r="E89" s="28"/>
      <c r="F89" s="21" t="str">
        <f>F12</f>
        <v>Hořice</v>
      </c>
      <c r="G89" s="28"/>
      <c r="H89" s="28"/>
      <c r="I89" s="23" t="s">
        <v>19</v>
      </c>
      <c r="J89" s="51" t="str">
        <f>IF(J12="","",J12)</f>
        <v>6.4.2022</v>
      </c>
      <c r="K89" s="28"/>
      <c r="L89" s="3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</row>
    <row r="90" spans="1:31" s="2" customFormat="1" ht="6.9" customHeight="1">
      <c r="A90" s="28"/>
      <c r="B90" s="29"/>
      <c r="C90" s="28"/>
      <c r="D90" s="28"/>
      <c r="E90" s="28"/>
      <c r="F90" s="28"/>
      <c r="G90" s="28"/>
      <c r="H90" s="28"/>
      <c r="I90" s="28"/>
      <c r="J90" s="28"/>
      <c r="K90" s="28"/>
      <c r="L90" s="3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</row>
    <row r="91" spans="1:31" s="2" customFormat="1" ht="15.2" customHeight="1">
      <c r="A91" s="28"/>
      <c r="B91" s="29"/>
      <c r="C91" s="23" t="s">
        <v>21</v>
      </c>
      <c r="D91" s="28"/>
      <c r="E91" s="28"/>
      <c r="F91" s="21" t="str">
        <f>E15</f>
        <v xml:space="preserve"> </v>
      </c>
      <c r="G91" s="28"/>
      <c r="H91" s="28"/>
      <c r="I91" s="23" t="s">
        <v>26</v>
      </c>
      <c r="J91" s="24" t="str">
        <f>E21</f>
        <v xml:space="preserve"> </v>
      </c>
      <c r="K91" s="28"/>
      <c r="L91" s="3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</row>
    <row r="92" spans="1:31" s="2" customFormat="1" ht="15.2" customHeight="1">
      <c r="A92" s="28"/>
      <c r="B92" s="29"/>
      <c r="C92" s="23" t="s">
        <v>25</v>
      </c>
      <c r="D92" s="28"/>
      <c r="E92" s="28"/>
      <c r="F92" s="21" t="str">
        <f>IF(E18="","",E18)</f>
        <v xml:space="preserve"> </v>
      </c>
      <c r="G92" s="28"/>
      <c r="H92" s="28"/>
      <c r="I92" s="23" t="s">
        <v>28</v>
      </c>
      <c r="J92" s="24" t="str">
        <f>E24</f>
        <v xml:space="preserve"> </v>
      </c>
      <c r="K92" s="28"/>
      <c r="L92" s="3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</row>
    <row r="93" spans="1:31" s="2" customFormat="1" ht="10.35" customHeight="1">
      <c r="A93" s="28"/>
      <c r="B93" s="29"/>
      <c r="C93" s="28"/>
      <c r="D93" s="28"/>
      <c r="E93" s="28"/>
      <c r="F93" s="28"/>
      <c r="G93" s="28"/>
      <c r="H93" s="28"/>
      <c r="I93" s="28"/>
      <c r="J93" s="28"/>
      <c r="K93" s="28"/>
      <c r="L93" s="3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</row>
    <row r="94" spans="1:31" s="2" customFormat="1" ht="29.3" customHeight="1">
      <c r="A94" s="28"/>
      <c r="B94" s="29"/>
      <c r="C94" s="105" t="s">
        <v>91</v>
      </c>
      <c r="D94" s="87"/>
      <c r="E94" s="87"/>
      <c r="F94" s="87"/>
      <c r="G94" s="87"/>
      <c r="H94" s="87"/>
      <c r="I94" s="87"/>
      <c r="J94" s="106" t="s">
        <v>92</v>
      </c>
      <c r="K94" s="87"/>
      <c r="L94" s="3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</row>
    <row r="95" spans="1:31" s="2" customFormat="1" ht="10.35" customHeight="1">
      <c r="A95" s="28"/>
      <c r="B95" s="29"/>
      <c r="C95" s="28"/>
      <c r="D95" s="28"/>
      <c r="E95" s="28"/>
      <c r="F95" s="28"/>
      <c r="G95" s="28"/>
      <c r="H95" s="28"/>
      <c r="I95" s="28"/>
      <c r="J95" s="28"/>
      <c r="K95" s="28"/>
      <c r="L95" s="3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</row>
    <row r="96" spans="1:47" s="2" customFormat="1" ht="22.85" customHeight="1">
      <c r="A96" s="28"/>
      <c r="B96" s="29"/>
      <c r="C96" s="107" t="s">
        <v>93</v>
      </c>
      <c r="D96" s="28"/>
      <c r="E96" s="28"/>
      <c r="F96" s="28"/>
      <c r="G96" s="28"/>
      <c r="H96" s="28"/>
      <c r="I96" s="28"/>
      <c r="J96" s="67">
        <f>J135</f>
        <v>0</v>
      </c>
      <c r="K96" s="28"/>
      <c r="L96" s="3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U96" s="14" t="s">
        <v>94</v>
      </c>
    </row>
    <row r="97" spans="2:12" s="9" customFormat="1" ht="24.9" customHeight="1">
      <c r="B97" s="108"/>
      <c r="D97" s="109" t="s">
        <v>95</v>
      </c>
      <c r="E97" s="110"/>
      <c r="F97" s="110"/>
      <c r="G97" s="110"/>
      <c r="H97" s="110"/>
      <c r="I97" s="110"/>
      <c r="J97" s="111">
        <f>J136</f>
        <v>0</v>
      </c>
      <c r="L97" s="108"/>
    </row>
    <row r="98" spans="2:12" s="10" customFormat="1" ht="19.9" customHeight="1">
      <c r="B98" s="112"/>
      <c r="D98" s="113" t="s">
        <v>96</v>
      </c>
      <c r="E98" s="114"/>
      <c r="F98" s="114"/>
      <c r="G98" s="114"/>
      <c r="H98" s="114"/>
      <c r="I98" s="114"/>
      <c r="J98" s="115">
        <f>J137</f>
        <v>0</v>
      </c>
      <c r="L98" s="112"/>
    </row>
    <row r="99" spans="2:12" s="10" customFormat="1" ht="19.9" customHeight="1">
      <c r="B99" s="112"/>
      <c r="D99" s="113" t="s">
        <v>97</v>
      </c>
      <c r="E99" s="114"/>
      <c r="F99" s="114"/>
      <c r="G99" s="114"/>
      <c r="H99" s="114"/>
      <c r="I99" s="114"/>
      <c r="J99" s="115">
        <f>J144</f>
        <v>0</v>
      </c>
      <c r="L99" s="112"/>
    </row>
    <row r="100" spans="2:12" s="10" customFormat="1" ht="19.9" customHeight="1">
      <c r="B100" s="112"/>
      <c r="D100" s="113" t="s">
        <v>98</v>
      </c>
      <c r="E100" s="114"/>
      <c r="F100" s="114"/>
      <c r="G100" s="114"/>
      <c r="H100" s="114"/>
      <c r="I100" s="114"/>
      <c r="J100" s="115">
        <f>J150</f>
        <v>0</v>
      </c>
      <c r="L100" s="112"/>
    </row>
    <row r="101" spans="2:12" s="10" customFormat="1" ht="19.9" customHeight="1">
      <c r="B101" s="112"/>
      <c r="D101" s="113" t="s">
        <v>99</v>
      </c>
      <c r="E101" s="114"/>
      <c r="F101" s="114"/>
      <c r="G101" s="114"/>
      <c r="H101" s="114"/>
      <c r="I101" s="114"/>
      <c r="J101" s="115">
        <f>J155</f>
        <v>0</v>
      </c>
      <c r="L101" s="112"/>
    </row>
    <row r="102" spans="2:12" s="10" customFormat="1" ht="19.9" customHeight="1">
      <c r="B102" s="112"/>
      <c r="D102" s="113" t="s">
        <v>100</v>
      </c>
      <c r="E102" s="114"/>
      <c r="F102" s="114"/>
      <c r="G102" s="114"/>
      <c r="H102" s="114"/>
      <c r="I102" s="114"/>
      <c r="J102" s="115">
        <f>J157</f>
        <v>0</v>
      </c>
      <c r="L102" s="112"/>
    </row>
    <row r="103" spans="2:12" s="10" customFormat="1" ht="19.9" customHeight="1">
      <c r="B103" s="112"/>
      <c r="D103" s="113" t="s">
        <v>101</v>
      </c>
      <c r="E103" s="114"/>
      <c r="F103" s="114"/>
      <c r="G103" s="114"/>
      <c r="H103" s="114"/>
      <c r="I103" s="114"/>
      <c r="J103" s="115">
        <f>J164</f>
        <v>0</v>
      </c>
      <c r="L103" s="112"/>
    </row>
    <row r="104" spans="2:12" s="10" customFormat="1" ht="19.9" customHeight="1">
      <c r="B104" s="112"/>
      <c r="D104" s="113" t="s">
        <v>102</v>
      </c>
      <c r="E104" s="114"/>
      <c r="F104" s="114"/>
      <c r="G104" s="114"/>
      <c r="H104" s="114"/>
      <c r="I104" s="114"/>
      <c r="J104" s="115">
        <f>J173</f>
        <v>0</v>
      </c>
      <c r="L104" s="112"/>
    </row>
    <row r="105" spans="2:12" s="10" customFormat="1" ht="19.9" customHeight="1">
      <c r="B105" s="112"/>
      <c r="D105" s="113" t="s">
        <v>103</v>
      </c>
      <c r="E105" s="114"/>
      <c r="F105" s="114"/>
      <c r="G105" s="114"/>
      <c r="H105" s="114"/>
      <c r="I105" s="114"/>
      <c r="J105" s="115">
        <f>J179</f>
        <v>0</v>
      </c>
      <c r="L105" s="112"/>
    </row>
    <row r="106" spans="2:12" s="9" customFormat="1" ht="24.9" customHeight="1">
      <c r="B106" s="108"/>
      <c r="D106" s="109" t="s">
        <v>104</v>
      </c>
      <c r="E106" s="110"/>
      <c r="F106" s="110"/>
      <c r="G106" s="110"/>
      <c r="H106" s="110"/>
      <c r="I106" s="110"/>
      <c r="J106" s="111">
        <f>J181</f>
        <v>0</v>
      </c>
      <c r="L106" s="108"/>
    </row>
    <row r="107" spans="2:12" s="10" customFormat="1" ht="19.9" customHeight="1">
      <c r="B107" s="112"/>
      <c r="D107" s="113" t="s">
        <v>105</v>
      </c>
      <c r="E107" s="114"/>
      <c r="F107" s="114"/>
      <c r="G107" s="114"/>
      <c r="H107" s="114"/>
      <c r="I107" s="114"/>
      <c r="J107" s="115">
        <f>J182</f>
        <v>0</v>
      </c>
      <c r="L107" s="112"/>
    </row>
    <row r="108" spans="2:12" s="9" customFormat="1" ht="24.9" customHeight="1">
      <c r="B108" s="108"/>
      <c r="D108" s="109" t="s">
        <v>106</v>
      </c>
      <c r="E108" s="110"/>
      <c r="F108" s="110"/>
      <c r="G108" s="110"/>
      <c r="H108" s="110"/>
      <c r="I108" s="110"/>
      <c r="J108" s="111">
        <f>J187</f>
        <v>0</v>
      </c>
      <c r="L108" s="108"/>
    </row>
    <row r="109" spans="2:12" s="10" customFormat="1" ht="19.9" customHeight="1">
      <c r="B109" s="112"/>
      <c r="D109" s="113" t="s">
        <v>107</v>
      </c>
      <c r="E109" s="114"/>
      <c r="F109" s="114"/>
      <c r="G109" s="114"/>
      <c r="H109" s="114"/>
      <c r="I109" s="114"/>
      <c r="J109" s="115">
        <f>J188</f>
        <v>0</v>
      </c>
      <c r="L109" s="112"/>
    </row>
    <row r="110" spans="2:12" s="10" customFormat="1" ht="19.9" customHeight="1">
      <c r="B110" s="112"/>
      <c r="D110" s="113" t="s">
        <v>108</v>
      </c>
      <c r="E110" s="114"/>
      <c r="F110" s="114"/>
      <c r="G110" s="114"/>
      <c r="H110" s="114"/>
      <c r="I110" s="114"/>
      <c r="J110" s="115">
        <f>J192</f>
        <v>0</v>
      </c>
      <c r="L110" s="112"/>
    </row>
    <row r="111" spans="2:12" s="10" customFormat="1" ht="19.9" customHeight="1">
      <c r="B111" s="112"/>
      <c r="D111" s="113" t="s">
        <v>109</v>
      </c>
      <c r="E111" s="114"/>
      <c r="F111" s="114"/>
      <c r="G111" s="114"/>
      <c r="H111" s="114"/>
      <c r="I111" s="114"/>
      <c r="J111" s="115">
        <f>J194</f>
        <v>0</v>
      </c>
      <c r="L111" s="112"/>
    </row>
    <row r="112" spans="1:31" s="2" customFormat="1" ht="21.8" customHeight="1">
      <c r="A112" s="28"/>
      <c r="B112" s="29"/>
      <c r="C112" s="28"/>
      <c r="D112" s="28"/>
      <c r="E112" s="28"/>
      <c r="F112" s="28"/>
      <c r="G112" s="28"/>
      <c r="H112" s="28"/>
      <c r="I112" s="28"/>
      <c r="J112" s="28"/>
      <c r="K112" s="28"/>
      <c r="L112" s="3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</row>
    <row r="113" spans="1:31" s="2" customFormat="1" ht="6.9" customHeight="1">
      <c r="A113" s="28"/>
      <c r="B113" s="29"/>
      <c r="C113" s="28"/>
      <c r="D113" s="28"/>
      <c r="E113" s="28"/>
      <c r="F113" s="28"/>
      <c r="G113" s="28"/>
      <c r="H113" s="28"/>
      <c r="I113" s="28"/>
      <c r="J113" s="28"/>
      <c r="K113" s="28"/>
      <c r="L113" s="3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</row>
    <row r="114" spans="1:31" s="2" customFormat="1" ht="29.3" customHeight="1">
      <c r="A114" s="28"/>
      <c r="B114" s="29"/>
      <c r="C114" s="107" t="s">
        <v>110</v>
      </c>
      <c r="D114" s="28"/>
      <c r="E114" s="28"/>
      <c r="F114" s="28"/>
      <c r="G114" s="28"/>
      <c r="H114" s="28"/>
      <c r="I114" s="28"/>
      <c r="J114" s="116">
        <v>0</v>
      </c>
      <c r="K114" s="28"/>
      <c r="L114" s="38"/>
      <c r="N114" s="117" t="s">
        <v>36</v>
      </c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</row>
    <row r="115" spans="1:31" s="2" customFormat="1" ht="18" customHeight="1">
      <c r="A115" s="28"/>
      <c r="B115" s="29"/>
      <c r="C115" s="28"/>
      <c r="D115" s="28"/>
      <c r="E115" s="28"/>
      <c r="F115" s="28"/>
      <c r="G115" s="28"/>
      <c r="H115" s="28"/>
      <c r="I115" s="28"/>
      <c r="J115" s="28"/>
      <c r="K115" s="28"/>
      <c r="L115" s="3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</row>
    <row r="116" spans="1:31" s="2" customFormat="1" ht="29.3" customHeight="1">
      <c r="A116" s="28"/>
      <c r="B116" s="29"/>
      <c r="C116" s="86" t="s">
        <v>84</v>
      </c>
      <c r="D116" s="87"/>
      <c r="E116" s="87"/>
      <c r="F116" s="87"/>
      <c r="G116" s="87"/>
      <c r="H116" s="87"/>
      <c r="I116" s="87"/>
      <c r="J116" s="88">
        <f>ROUND(J96+J114,1)</f>
        <v>0</v>
      </c>
      <c r="K116" s="87"/>
      <c r="L116" s="3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</row>
    <row r="117" spans="1:31" s="2" customFormat="1" ht="6.9" customHeight="1">
      <c r="A117" s="28"/>
      <c r="B117" s="43"/>
      <c r="C117" s="44"/>
      <c r="D117" s="44"/>
      <c r="E117" s="44"/>
      <c r="F117" s="44"/>
      <c r="G117" s="44"/>
      <c r="H117" s="44"/>
      <c r="I117" s="44"/>
      <c r="J117" s="44"/>
      <c r="K117" s="44"/>
      <c r="L117" s="3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</row>
    <row r="121" spans="1:31" s="2" customFormat="1" ht="6.9" customHeight="1">
      <c r="A121" s="28"/>
      <c r="B121" s="45"/>
      <c r="C121" s="46"/>
      <c r="D121" s="46"/>
      <c r="E121" s="46"/>
      <c r="F121" s="46"/>
      <c r="G121" s="46"/>
      <c r="H121" s="46"/>
      <c r="I121" s="46"/>
      <c r="J121" s="46"/>
      <c r="K121" s="46"/>
      <c r="L121" s="3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</row>
    <row r="122" spans="1:31" s="2" customFormat="1" ht="24.9" customHeight="1">
      <c r="A122" s="28"/>
      <c r="B122" s="29"/>
      <c r="C122" s="18" t="s">
        <v>111</v>
      </c>
      <c r="D122" s="28"/>
      <c r="E122" s="28"/>
      <c r="F122" s="28"/>
      <c r="G122" s="28"/>
      <c r="H122" s="28"/>
      <c r="I122" s="28"/>
      <c r="J122" s="28"/>
      <c r="K122" s="28"/>
      <c r="L122" s="3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</row>
    <row r="123" spans="1:31" s="2" customFormat="1" ht="6.9" customHeight="1">
      <c r="A123" s="28"/>
      <c r="B123" s="29"/>
      <c r="C123" s="28"/>
      <c r="D123" s="28"/>
      <c r="E123" s="28"/>
      <c r="F123" s="28"/>
      <c r="G123" s="28"/>
      <c r="H123" s="28"/>
      <c r="I123" s="28"/>
      <c r="J123" s="28"/>
      <c r="K123" s="28"/>
      <c r="L123" s="3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</row>
    <row r="124" spans="1:31" s="2" customFormat="1" ht="12.05" customHeight="1">
      <c r="A124" s="28"/>
      <c r="B124" s="29"/>
      <c r="C124" s="23" t="s">
        <v>13</v>
      </c>
      <c r="D124" s="28"/>
      <c r="E124" s="28"/>
      <c r="F124" s="28"/>
      <c r="G124" s="28"/>
      <c r="H124" s="28"/>
      <c r="I124" s="28"/>
      <c r="J124" s="28"/>
      <c r="K124" s="28"/>
      <c r="L124" s="3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</row>
    <row r="125" spans="1:31" s="2" customFormat="1" ht="16.5" customHeight="1">
      <c r="A125" s="28"/>
      <c r="B125" s="29"/>
      <c r="C125" s="28"/>
      <c r="D125" s="28"/>
      <c r="E125" s="206" t="str">
        <f>E7</f>
        <v>Oprava oplocení v jižní části areálu Domova bez bariér</v>
      </c>
      <c r="F125" s="207"/>
      <c r="G125" s="207"/>
      <c r="H125" s="207"/>
      <c r="I125" s="28"/>
      <c r="J125" s="28"/>
      <c r="K125" s="28"/>
      <c r="L125" s="3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</row>
    <row r="126" spans="1:31" s="2" customFormat="1" ht="12.05" customHeight="1">
      <c r="A126" s="28"/>
      <c r="B126" s="29"/>
      <c r="C126" s="23" t="s">
        <v>86</v>
      </c>
      <c r="D126" s="28"/>
      <c r="E126" s="28"/>
      <c r="F126" s="28"/>
      <c r="G126" s="28"/>
      <c r="H126" s="28"/>
      <c r="I126" s="28"/>
      <c r="J126" s="28"/>
      <c r="K126" s="28"/>
      <c r="L126" s="3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</row>
    <row r="127" spans="1:31" s="2" customFormat="1" ht="30.05" customHeight="1">
      <c r="A127" s="28"/>
      <c r="B127" s="29"/>
      <c r="C127" s="28"/>
      <c r="D127" s="28"/>
      <c r="E127" s="177" t="str">
        <f>E9</f>
        <v>1 - Oprava oplocení-v rozsahu 9 polí a 10 sloupků z cihel lícových děrovaných cihlově červených</v>
      </c>
      <c r="F127" s="205"/>
      <c r="G127" s="205"/>
      <c r="H127" s="205"/>
      <c r="I127" s="28"/>
      <c r="J127" s="28"/>
      <c r="K127" s="28"/>
      <c r="L127" s="3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</row>
    <row r="128" spans="1:31" s="2" customFormat="1" ht="6.9" customHeight="1">
      <c r="A128" s="28"/>
      <c r="B128" s="29"/>
      <c r="C128" s="28"/>
      <c r="D128" s="28"/>
      <c r="E128" s="28"/>
      <c r="F128" s="28"/>
      <c r="G128" s="28"/>
      <c r="H128" s="28"/>
      <c r="I128" s="28"/>
      <c r="J128" s="28"/>
      <c r="K128" s="28"/>
      <c r="L128" s="3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</row>
    <row r="129" spans="1:31" s="2" customFormat="1" ht="12.05" customHeight="1">
      <c r="A129" s="28"/>
      <c r="B129" s="29"/>
      <c r="C129" s="23" t="s">
        <v>17</v>
      </c>
      <c r="D129" s="28"/>
      <c r="E129" s="28"/>
      <c r="F129" s="21" t="str">
        <f>F12</f>
        <v>Hořice</v>
      </c>
      <c r="G129" s="28"/>
      <c r="H129" s="28"/>
      <c r="I129" s="23" t="s">
        <v>19</v>
      </c>
      <c r="J129" s="51" t="str">
        <f>IF(J12="","",J12)</f>
        <v>6.4.2022</v>
      </c>
      <c r="K129" s="28"/>
      <c r="L129" s="3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</row>
    <row r="130" spans="1:31" s="2" customFormat="1" ht="6.9" customHeight="1">
      <c r="A130" s="28"/>
      <c r="B130" s="29"/>
      <c r="C130" s="28"/>
      <c r="D130" s="28"/>
      <c r="E130" s="28"/>
      <c r="F130" s="28"/>
      <c r="G130" s="28"/>
      <c r="H130" s="28"/>
      <c r="I130" s="28"/>
      <c r="J130" s="28"/>
      <c r="K130" s="28"/>
      <c r="L130" s="3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</row>
    <row r="131" spans="1:31" s="2" customFormat="1" ht="15.2" customHeight="1">
      <c r="A131" s="28"/>
      <c r="B131" s="29"/>
      <c r="C131" s="23" t="s">
        <v>21</v>
      </c>
      <c r="D131" s="28"/>
      <c r="E131" s="28"/>
      <c r="F131" s="21" t="str">
        <f>E15</f>
        <v xml:space="preserve"> </v>
      </c>
      <c r="G131" s="28"/>
      <c r="H131" s="28"/>
      <c r="I131" s="23" t="s">
        <v>26</v>
      </c>
      <c r="J131" s="24" t="str">
        <f>E21</f>
        <v xml:space="preserve"> </v>
      </c>
      <c r="K131" s="28"/>
      <c r="L131" s="3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</row>
    <row r="132" spans="1:31" s="2" customFormat="1" ht="15.2" customHeight="1">
      <c r="A132" s="28"/>
      <c r="B132" s="29"/>
      <c r="C132" s="23" t="s">
        <v>25</v>
      </c>
      <c r="D132" s="28"/>
      <c r="E132" s="28"/>
      <c r="F132" s="21" t="str">
        <f>IF(E18="","",E18)</f>
        <v xml:space="preserve"> </v>
      </c>
      <c r="G132" s="28"/>
      <c r="H132" s="28"/>
      <c r="I132" s="23" t="s">
        <v>28</v>
      </c>
      <c r="J132" s="24" t="str">
        <f>E24</f>
        <v xml:space="preserve"> </v>
      </c>
      <c r="K132" s="28"/>
      <c r="L132" s="3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</row>
    <row r="133" spans="1:31" s="2" customFormat="1" ht="10.35" customHeight="1">
      <c r="A133" s="28"/>
      <c r="B133" s="29"/>
      <c r="C133" s="28"/>
      <c r="D133" s="28"/>
      <c r="E133" s="28"/>
      <c r="F133" s="28"/>
      <c r="G133" s="28"/>
      <c r="H133" s="28"/>
      <c r="I133" s="28"/>
      <c r="J133" s="28"/>
      <c r="K133" s="28"/>
      <c r="L133" s="3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</row>
    <row r="134" spans="1:31" s="11" customFormat="1" ht="29.3" customHeight="1">
      <c r="A134" s="118"/>
      <c r="B134" s="119"/>
      <c r="C134" s="120" t="s">
        <v>112</v>
      </c>
      <c r="D134" s="121" t="s">
        <v>57</v>
      </c>
      <c r="E134" s="121" t="s">
        <v>53</v>
      </c>
      <c r="F134" s="121" t="s">
        <v>54</v>
      </c>
      <c r="G134" s="121" t="s">
        <v>113</v>
      </c>
      <c r="H134" s="121" t="s">
        <v>114</v>
      </c>
      <c r="I134" s="121" t="s">
        <v>115</v>
      </c>
      <c r="J134" s="122" t="s">
        <v>92</v>
      </c>
      <c r="K134" s="123" t="s">
        <v>116</v>
      </c>
      <c r="L134" s="124"/>
      <c r="M134" s="58" t="s">
        <v>1</v>
      </c>
      <c r="N134" s="59" t="s">
        <v>36</v>
      </c>
      <c r="O134" s="59" t="s">
        <v>117</v>
      </c>
      <c r="P134" s="59" t="s">
        <v>118</v>
      </c>
      <c r="Q134" s="59" t="s">
        <v>119</v>
      </c>
      <c r="R134" s="59" t="s">
        <v>120</v>
      </c>
      <c r="S134" s="59" t="s">
        <v>121</v>
      </c>
      <c r="T134" s="60" t="s">
        <v>122</v>
      </c>
      <c r="U134" s="118"/>
      <c r="V134" s="118"/>
      <c r="W134" s="118"/>
      <c r="X134" s="118"/>
      <c r="Y134" s="118"/>
      <c r="Z134" s="118"/>
      <c r="AA134" s="118"/>
      <c r="AB134" s="118"/>
      <c r="AC134" s="118"/>
      <c r="AD134" s="118"/>
      <c r="AE134" s="118"/>
    </row>
    <row r="135" spans="1:63" s="2" customFormat="1" ht="22.85" customHeight="1">
      <c r="A135" s="28"/>
      <c r="B135" s="29"/>
      <c r="C135" s="65" t="s">
        <v>123</v>
      </c>
      <c r="D135" s="28"/>
      <c r="E135" s="28"/>
      <c r="F135" s="28"/>
      <c r="G135" s="28"/>
      <c r="H135" s="28"/>
      <c r="I135" s="28"/>
      <c r="J135" s="125">
        <f>BK135</f>
        <v>0</v>
      </c>
      <c r="K135" s="28"/>
      <c r="L135" s="29"/>
      <c r="M135" s="61"/>
      <c r="N135" s="52"/>
      <c r="O135" s="62"/>
      <c r="P135" s="126">
        <f>P136+P181+P187</f>
        <v>629.7917130000001</v>
      </c>
      <c r="Q135" s="62"/>
      <c r="R135" s="126">
        <f>R136+R181+R187</f>
        <v>53.443094501253</v>
      </c>
      <c r="S135" s="62"/>
      <c r="T135" s="127">
        <f>T136+T181+T187</f>
        <v>44.1907</v>
      </c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T135" s="14" t="s">
        <v>71</v>
      </c>
      <c r="AU135" s="14" t="s">
        <v>94</v>
      </c>
      <c r="BK135" s="128">
        <f>BK136+BK181+BK187</f>
        <v>0</v>
      </c>
    </row>
    <row r="136" spans="2:63" s="12" customFormat="1" ht="25.85" customHeight="1">
      <c r="B136" s="129"/>
      <c r="D136" s="130" t="s">
        <v>71</v>
      </c>
      <c r="E136" s="131" t="s">
        <v>124</v>
      </c>
      <c r="F136" s="131" t="s">
        <v>125</v>
      </c>
      <c r="J136" s="132">
        <f>BK136</f>
        <v>0</v>
      </c>
      <c r="L136" s="129"/>
      <c r="M136" s="133"/>
      <c r="N136" s="134"/>
      <c r="O136" s="134"/>
      <c r="P136" s="135">
        <f>P137+P144+P150+P155+P157+P164+P173+P179</f>
        <v>612.2993130000001</v>
      </c>
      <c r="Q136" s="134"/>
      <c r="R136" s="135">
        <f>R137+R144+R150+R155+R157+R164+R173+R179</f>
        <v>53.224633001253004</v>
      </c>
      <c r="S136" s="134"/>
      <c r="T136" s="136">
        <f>T137+T144+T150+T155+T157+T164+T173+T179</f>
        <v>44.1907</v>
      </c>
      <c r="AR136" s="130" t="s">
        <v>77</v>
      </c>
      <c r="AT136" s="137" t="s">
        <v>71</v>
      </c>
      <c r="AU136" s="137" t="s">
        <v>72</v>
      </c>
      <c r="AY136" s="130" t="s">
        <v>126</v>
      </c>
      <c r="BK136" s="138">
        <f>BK137+BK144+BK150+BK155+BK157+BK164+BK173+BK179</f>
        <v>0</v>
      </c>
    </row>
    <row r="137" spans="2:63" s="12" customFormat="1" ht="22.85" customHeight="1">
      <c r="B137" s="129"/>
      <c r="D137" s="130" t="s">
        <v>71</v>
      </c>
      <c r="E137" s="139" t="s">
        <v>77</v>
      </c>
      <c r="F137" s="139" t="s">
        <v>127</v>
      </c>
      <c r="J137" s="140">
        <f>BK137</f>
        <v>0</v>
      </c>
      <c r="L137" s="129"/>
      <c r="M137" s="133"/>
      <c r="N137" s="134"/>
      <c r="O137" s="134"/>
      <c r="P137" s="135">
        <f>SUM(P138:P143)</f>
        <v>55.155240000000006</v>
      </c>
      <c r="Q137" s="134"/>
      <c r="R137" s="135">
        <f>SUM(R138:R143)</f>
        <v>0.003892</v>
      </c>
      <c r="S137" s="134"/>
      <c r="T137" s="136">
        <f>SUM(T138:T143)</f>
        <v>6.0372</v>
      </c>
      <c r="AR137" s="130" t="s">
        <v>77</v>
      </c>
      <c r="AT137" s="137" t="s">
        <v>71</v>
      </c>
      <c r="AU137" s="137" t="s">
        <v>77</v>
      </c>
      <c r="AY137" s="130" t="s">
        <v>126</v>
      </c>
      <c r="BK137" s="138">
        <f>SUM(BK138:BK143)</f>
        <v>0</v>
      </c>
    </row>
    <row r="138" spans="1:65" s="2" customFormat="1" ht="24.3" customHeight="1">
      <c r="A138" s="28"/>
      <c r="B138" s="141"/>
      <c r="C138" s="142" t="s">
        <v>77</v>
      </c>
      <c r="D138" s="142" t="s">
        <v>128</v>
      </c>
      <c r="E138" s="143" t="s">
        <v>129</v>
      </c>
      <c r="F138" s="144" t="s">
        <v>130</v>
      </c>
      <c r="G138" s="145" t="s">
        <v>131</v>
      </c>
      <c r="H138" s="146">
        <v>23.22</v>
      </c>
      <c r="I138" s="147"/>
      <c r="J138" s="147">
        <f aca="true" t="shared" si="0" ref="J138:J143">ROUND(I138*H138,1)</f>
        <v>0</v>
      </c>
      <c r="K138" s="148"/>
      <c r="L138" s="29"/>
      <c r="M138" s="149" t="s">
        <v>1</v>
      </c>
      <c r="N138" s="150" t="s">
        <v>38</v>
      </c>
      <c r="O138" s="151">
        <v>0.272</v>
      </c>
      <c r="P138" s="151">
        <f aca="true" t="shared" si="1" ref="P138:P143">O138*H138</f>
        <v>6.315840000000001</v>
      </c>
      <c r="Q138" s="151">
        <v>0</v>
      </c>
      <c r="R138" s="151">
        <f aca="true" t="shared" si="2" ref="R138:R143">Q138*H138</f>
        <v>0</v>
      </c>
      <c r="S138" s="151">
        <v>0.26</v>
      </c>
      <c r="T138" s="152">
        <f aca="true" t="shared" si="3" ref="T138:T143">S138*H138</f>
        <v>6.0372</v>
      </c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R138" s="153" t="s">
        <v>132</v>
      </c>
      <c r="AT138" s="153" t="s">
        <v>128</v>
      </c>
      <c r="AU138" s="153" t="s">
        <v>133</v>
      </c>
      <c r="AY138" s="14" t="s">
        <v>126</v>
      </c>
      <c r="BE138" s="154">
        <f aca="true" t="shared" si="4" ref="BE138:BE143">IF(N138="základní",J138,0)</f>
        <v>0</v>
      </c>
      <c r="BF138" s="154">
        <f aca="true" t="shared" si="5" ref="BF138:BF143">IF(N138="snížená",J138,0)</f>
        <v>0</v>
      </c>
      <c r="BG138" s="154">
        <f aca="true" t="shared" si="6" ref="BG138:BG143">IF(N138="zákl. přenesená",J138,0)</f>
        <v>0</v>
      </c>
      <c r="BH138" s="154">
        <f aca="true" t="shared" si="7" ref="BH138:BH143">IF(N138="sníž. přenesená",J138,0)</f>
        <v>0</v>
      </c>
      <c r="BI138" s="154">
        <f aca="true" t="shared" si="8" ref="BI138:BI143">IF(N138="nulová",J138,0)</f>
        <v>0</v>
      </c>
      <c r="BJ138" s="14" t="s">
        <v>133</v>
      </c>
      <c r="BK138" s="154">
        <f aca="true" t="shared" si="9" ref="BK138:BK143">ROUND(I138*H138,1)</f>
        <v>0</v>
      </c>
      <c r="BL138" s="14" t="s">
        <v>132</v>
      </c>
      <c r="BM138" s="153" t="s">
        <v>134</v>
      </c>
    </row>
    <row r="139" spans="1:65" s="2" customFormat="1" ht="33.05" customHeight="1">
      <c r="A139" s="28"/>
      <c r="B139" s="141"/>
      <c r="C139" s="142" t="s">
        <v>133</v>
      </c>
      <c r="D139" s="142" t="s">
        <v>128</v>
      </c>
      <c r="E139" s="143" t="s">
        <v>135</v>
      </c>
      <c r="F139" s="144" t="s">
        <v>136</v>
      </c>
      <c r="G139" s="145" t="s">
        <v>137</v>
      </c>
      <c r="H139" s="146">
        <v>30.96</v>
      </c>
      <c r="I139" s="147"/>
      <c r="J139" s="147">
        <f t="shared" si="0"/>
        <v>0</v>
      </c>
      <c r="K139" s="148"/>
      <c r="L139" s="29"/>
      <c r="M139" s="149" t="s">
        <v>1</v>
      </c>
      <c r="N139" s="150" t="s">
        <v>38</v>
      </c>
      <c r="O139" s="151">
        <v>1.122</v>
      </c>
      <c r="P139" s="151">
        <f t="shared" si="1"/>
        <v>34.737120000000004</v>
      </c>
      <c r="Q139" s="151">
        <v>0</v>
      </c>
      <c r="R139" s="151">
        <f t="shared" si="2"/>
        <v>0</v>
      </c>
      <c r="S139" s="151">
        <v>0</v>
      </c>
      <c r="T139" s="152">
        <f t="shared" si="3"/>
        <v>0</v>
      </c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R139" s="153" t="s">
        <v>132</v>
      </c>
      <c r="AT139" s="153" t="s">
        <v>128</v>
      </c>
      <c r="AU139" s="153" t="s">
        <v>133</v>
      </c>
      <c r="AY139" s="14" t="s">
        <v>126</v>
      </c>
      <c r="BE139" s="154">
        <f t="shared" si="4"/>
        <v>0</v>
      </c>
      <c r="BF139" s="154">
        <f t="shared" si="5"/>
        <v>0</v>
      </c>
      <c r="BG139" s="154">
        <f t="shared" si="6"/>
        <v>0</v>
      </c>
      <c r="BH139" s="154">
        <f t="shared" si="7"/>
        <v>0</v>
      </c>
      <c r="BI139" s="154">
        <f t="shared" si="8"/>
        <v>0</v>
      </c>
      <c r="BJ139" s="14" t="s">
        <v>133</v>
      </c>
      <c r="BK139" s="154">
        <f t="shared" si="9"/>
        <v>0</v>
      </c>
      <c r="BL139" s="14" t="s">
        <v>132</v>
      </c>
      <c r="BM139" s="153" t="s">
        <v>138</v>
      </c>
    </row>
    <row r="140" spans="1:65" s="2" customFormat="1" ht="24.3" customHeight="1">
      <c r="A140" s="28"/>
      <c r="B140" s="141"/>
      <c r="C140" s="142" t="s">
        <v>139</v>
      </c>
      <c r="D140" s="142" t="s">
        <v>128</v>
      </c>
      <c r="E140" s="143" t="s">
        <v>140</v>
      </c>
      <c r="F140" s="144" t="s">
        <v>141</v>
      </c>
      <c r="G140" s="145" t="s">
        <v>137</v>
      </c>
      <c r="H140" s="146">
        <v>30.96</v>
      </c>
      <c r="I140" s="147"/>
      <c r="J140" s="147">
        <f t="shared" si="0"/>
        <v>0</v>
      </c>
      <c r="K140" s="148"/>
      <c r="L140" s="29"/>
      <c r="M140" s="149" t="s">
        <v>1</v>
      </c>
      <c r="N140" s="150" t="s">
        <v>38</v>
      </c>
      <c r="O140" s="151">
        <v>0.328</v>
      </c>
      <c r="P140" s="151">
        <f t="shared" si="1"/>
        <v>10.15488</v>
      </c>
      <c r="Q140" s="151">
        <v>0</v>
      </c>
      <c r="R140" s="151">
        <f t="shared" si="2"/>
        <v>0</v>
      </c>
      <c r="S140" s="151">
        <v>0</v>
      </c>
      <c r="T140" s="152">
        <f t="shared" si="3"/>
        <v>0</v>
      </c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R140" s="153" t="s">
        <v>132</v>
      </c>
      <c r="AT140" s="153" t="s">
        <v>128</v>
      </c>
      <c r="AU140" s="153" t="s">
        <v>133</v>
      </c>
      <c r="AY140" s="14" t="s">
        <v>126</v>
      </c>
      <c r="BE140" s="154">
        <f t="shared" si="4"/>
        <v>0</v>
      </c>
      <c r="BF140" s="154">
        <f t="shared" si="5"/>
        <v>0</v>
      </c>
      <c r="BG140" s="154">
        <f t="shared" si="6"/>
        <v>0</v>
      </c>
      <c r="BH140" s="154">
        <f t="shared" si="7"/>
        <v>0</v>
      </c>
      <c r="BI140" s="154">
        <f t="shared" si="8"/>
        <v>0</v>
      </c>
      <c r="BJ140" s="14" t="s">
        <v>133</v>
      </c>
      <c r="BK140" s="154">
        <f t="shared" si="9"/>
        <v>0</v>
      </c>
      <c r="BL140" s="14" t="s">
        <v>132</v>
      </c>
      <c r="BM140" s="153" t="s">
        <v>142</v>
      </c>
    </row>
    <row r="141" spans="1:65" s="2" customFormat="1" ht="24.3" customHeight="1">
      <c r="A141" s="28"/>
      <c r="B141" s="141"/>
      <c r="C141" s="142" t="s">
        <v>132</v>
      </c>
      <c r="D141" s="142" t="s">
        <v>128</v>
      </c>
      <c r="E141" s="143" t="s">
        <v>143</v>
      </c>
      <c r="F141" s="144" t="s">
        <v>144</v>
      </c>
      <c r="G141" s="145" t="s">
        <v>131</v>
      </c>
      <c r="H141" s="146">
        <v>77.4</v>
      </c>
      <c r="I141" s="147"/>
      <c r="J141" s="147">
        <f t="shared" si="0"/>
        <v>0</v>
      </c>
      <c r="K141" s="148"/>
      <c r="L141" s="29"/>
      <c r="M141" s="149" t="s">
        <v>1</v>
      </c>
      <c r="N141" s="150" t="s">
        <v>38</v>
      </c>
      <c r="O141" s="151">
        <v>0.044</v>
      </c>
      <c r="P141" s="151">
        <f t="shared" si="1"/>
        <v>3.4056</v>
      </c>
      <c r="Q141" s="151">
        <v>0</v>
      </c>
      <c r="R141" s="151">
        <f t="shared" si="2"/>
        <v>0</v>
      </c>
      <c r="S141" s="151">
        <v>0</v>
      </c>
      <c r="T141" s="152">
        <f t="shared" si="3"/>
        <v>0</v>
      </c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R141" s="153" t="s">
        <v>132</v>
      </c>
      <c r="AT141" s="153" t="s">
        <v>128</v>
      </c>
      <c r="AU141" s="153" t="s">
        <v>133</v>
      </c>
      <c r="AY141" s="14" t="s">
        <v>126</v>
      </c>
      <c r="BE141" s="154">
        <f t="shared" si="4"/>
        <v>0</v>
      </c>
      <c r="BF141" s="154">
        <f t="shared" si="5"/>
        <v>0</v>
      </c>
      <c r="BG141" s="154">
        <f t="shared" si="6"/>
        <v>0</v>
      </c>
      <c r="BH141" s="154">
        <f t="shared" si="7"/>
        <v>0</v>
      </c>
      <c r="BI141" s="154">
        <f t="shared" si="8"/>
        <v>0</v>
      </c>
      <c r="BJ141" s="14" t="s">
        <v>133</v>
      </c>
      <c r="BK141" s="154">
        <f t="shared" si="9"/>
        <v>0</v>
      </c>
      <c r="BL141" s="14" t="s">
        <v>132</v>
      </c>
      <c r="BM141" s="153" t="s">
        <v>145</v>
      </c>
    </row>
    <row r="142" spans="1:65" s="2" customFormat="1" ht="24.3" customHeight="1">
      <c r="A142" s="28"/>
      <c r="B142" s="141"/>
      <c r="C142" s="142" t="s">
        <v>146</v>
      </c>
      <c r="D142" s="142" t="s">
        <v>128</v>
      </c>
      <c r="E142" s="143" t="s">
        <v>147</v>
      </c>
      <c r="F142" s="144" t="s">
        <v>148</v>
      </c>
      <c r="G142" s="145" t="s">
        <v>131</v>
      </c>
      <c r="H142" s="146">
        <v>77.4</v>
      </c>
      <c r="I142" s="147"/>
      <c r="J142" s="147">
        <f t="shared" si="0"/>
        <v>0</v>
      </c>
      <c r="K142" s="148"/>
      <c r="L142" s="29"/>
      <c r="M142" s="149" t="s">
        <v>1</v>
      </c>
      <c r="N142" s="150" t="s">
        <v>38</v>
      </c>
      <c r="O142" s="151">
        <v>0.007</v>
      </c>
      <c r="P142" s="151">
        <f t="shared" si="1"/>
        <v>0.5418000000000001</v>
      </c>
      <c r="Q142" s="151">
        <v>0</v>
      </c>
      <c r="R142" s="151">
        <f t="shared" si="2"/>
        <v>0</v>
      </c>
      <c r="S142" s="151">
        <v>0</v>
      </c>
      <c r="T142" s="152">
        <f t="shared" si="3"/>
        <v>0</v>
      </c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R142" s="153" t="s">
        <v>132</v>
      </c>
      <c r="AT142" s="153" t="s">
        <v>128</v>
      </c>
      <c r="AU142" s="153" t="s">
        <v>133</v>
      </c>
      <c r="AY142" s="14" t="s">
        <v>126</v>
      </c>
      <c r="BE142" s="154">
        <f t="shared" si="4"/>
        <v>0</v>
      </c>
      <c r="BF142" s="154">
        <f t="shared" si="5"/>
        <v>0</v>
      </c>
      <c r="BG142" s="154">
        <f t="shared" si="6"/>
        <v>0</v>
      </c>
      <c r="BH142" s="154">
        <f t="shared" si="7"/>
        <v>0</v>
      </c>
      <c r="BI142" s="154">
        <f t="shared" si="8"/>
        <v>0</v>
      </c>
      <c r="BJ142" s="14" t="s">
        <v>133</v>
      </c>
      <c r="BK142" s="154">
        <f t="shared" si="9"/>
        <v>0</v>
      </c>
      <c r="BL142" s="14" t="s">
        <v>132</v>
      </c>
      <c r="BM142" s="153" t="s">
        <v>149</v>
      </c>
    </row>
    <row r="143" spans="1:65" s="2" customFormat="1" ht="16.5" customHeight="1">
      <c r="A143" s="28"/>
      <c r="B143" s="141"/>
      <c r="C143" s="155" t="s">
        <v>150</v>
      </c>
      <c r="D143" s="155" t="s">
        <v>151</v>
      </c>
      <c r="E143" s="156" t="s">
        <v>152</v>
      </c>
      <c r="F143" s="157" t="s">
        <v>153</v>
      </c>
      <c r="G143" s="158" t="s">
        <v>154</v>
      </c>
      <c r="H143" s="159">
        <v>3.892</v>
      </c>
      <c r="I143" s="160"/>
      <c r="J143" s="160">
        <f t="shared" si="0"/>
        <v>0</v>
      </c>
      <c r="K143" s="161"/>
      <c r="L143" s="162"/>
      <c r="M143" s="163" t="s">
        <v>1</v>
      </c>
      <c r="N143" s="164" t="s">
        <v>38</v>
      </c>
      <c r="O143" s="151">
        <v>0</v>
      </c>
      <c r="P143" s="151">
        <f t="shared" si="1"/>
        <v>0</v>
      </c>
      <c r="Q143" s="151">
        <v>0.001</v>
      </c>
      <c r="R143" s="151">
        <f t="shared" si="2"/>
        <v>0.003892</v>
      </c>
      <c r="S143" s="151">
        <v>0</v>
      </c>
      <c r="T143" s="152">
        <f t="shared" si="3"/>
        <v>0</v>
      </c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R143" s="153" t="s">
        <v>155</v>
      </c>
      <c r="AT143" s="153" t="s">
        <v>151</v>
      </c>
      <c r="AU143" s="153" t="s">
        <v>133</v>
      </c>
      <c r="AY143" s="14" t="s">
        <v>126</v>
      </c>
      <c r="BE143" s="154">
        <f t="shared" si="4"/>
        <v>0</v>
      </c>
      <c r="BF143" s="154">
        <f t="shared" si="5"/>
        <v>0</v>
      </c>
      <c r="BG143" s="154">
        <f t="shared" si="6"/>
        <v>0</v>
      </c>
      <c r="BH143" s="154">
        <f t="shared" si="7"/>
        <v>0</v>
      </c>
      <c r="BI143" s="154">
        <f t="shared" si="8"/>
        <v>0</v>
      </c>
      <c r="BJ143" s="14" t="s">
        <v>133</v>
      </c>
      <c r="BK143" s="154">
        <f t="shared" si="9"/>
        <v>0</v>
      </c>
      <c r="BL143" s="14" t="s">
        <v>132</v>
      </c>
      <c r="BM143" s="153" t="s">
        <v>156</v>
      </c>
    </row>
    <row r="144" spans="2:63" s="12" customFormat="1" ht="22.85" customHeight="1">
      <c r="B144" s="129"/>
      <c r="D144" s="130" t="s">
        <v>71</v>
      </c>
      <c r="E144" s="139" t="s">
        <v>139</v>
      </c>
      <c r="F144" s="139" t="s">
        <v>157</v>
      </c>
      <c r="J144" s="140">
        <f>BK144</f>
        <v>0</v>
      </c>
      <c r="L144" s="129"/>
      <c r="M144" s="133"/>
      <c r="N144" s="134"/>
      <c r="O144" s="134"/>
      <c r="P144" s="135">
        <f>SUM(P145:P149)</f>
        <v>135.068934</v>
      </c>
      <c r="Q144" s="134"/>
      <c r="R144" s="135">
        <f>SUM(R145:R149)</f>
        <v>38.1859084</v>
      </c>
      <c r="S144" s="134"/>
      <c r="T144" s="136">
        <f>SUM(T145:T149)</f>
        <v>0</v>
      </c>
      <c r="AR144" s="130" t="s">
        <v>77</v>
      </c>
      <c r="AT144" s="137" t="s">
        <v>71</v>
      </c>
      <c r="AU144" s="137" t="s">
        <v>77</v>
      </c>
      <c r="AY144" s="130" t="s">
        <v>126</v>
      </c>
      <c r="BK144" s="138">
        <f>SUM(BK145:BK149)</f>
        <v>0</v>
      </c>
    </row>
    <row r="145" spans="1:65" s="2" customFormat="1" ht="24.3" customHeight="1">
      <c r="A145" s="28"/>
      <c r="B145" s="141"/>
      <c r="C145" s="142" t="s">
        <v>158</v>
      </c>
      <c r="D145" s="142" t="s">
        <v>128</v>
      </c>
      <c r="E145" s="143" t="s">
        <v>159</v>
      </c>
      <c r="F145" s="144" t="s">
        <v>160</v>
      </c>
      <c r="G145" s="145" t="s">
        <v>137</v>
      </c>
      <c r="H145" s="146">
        <v>17.415</v>
      </c>
      <c r="I145" s="147"/>
      <c r="J145" s="147">
        <f>ROUND(I145*H145,1)</f>
        <v>0</v>
      </c>
      <c r="K145" s="148"/>
      <c r="L145" s="29"/>
      <c r="M145" s="149" t="s">
        <v>1</v>
      </c>
      <c r="N145" s="150" t="s">
        <v>38</v>
      </c>
      <c r="O145" s="151">
        <v>4.876</v>
      </c>
      <c r="P145" s="151">
        <f>O145*H145</f>
        <v>84.91554000000001</v>
      </c>
      <c r="Q145" s="151">
        <v>1.739</v>
      </c>
      <c r="R145" s="151">
        <f>Q145*H145</f>
        <v>30.284685</v>
      </c>
      <c r="S145" s="151">
        <v>0</v>
      </c>
      <c r="T145" s="152">
        <f>S145*H145</f>
        <v>0</v>
      </c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R145" s="153" t="s">
        <v>132</v>
      </c>
      <c r="AT145" s="153" t="s">
        <v>128</v>
      </c>
      <c r="AU145" s="153" t="s">
        <v>133</v>
      </c>
      <c r="AY145" s="14" t="s">
        <v>126</v>
      </c>
      <c r="BE145" s="154">
        <f>IF(N145="základní",J145,0)</f>
        <v>0</v>
      </c>
      <c r="BF145" s="154">
        <f>IF(N145="snížená",J145,0)</f>
        <v>0</v>
      </c>
      <c r="BG145" s="154">
        <f>IF(N145="zákl. přenesená",J145,0)</f>
        <v>0</v>
      </c>
      <c r="BH145" s="154">
        <f>IF(N145="sníž. přenesená",J145,0)</f>
        <v>0</v>
      </c>
      <c r="BI145" s="154">
        <f>IF(N145="nulová",J145,0)</f>
        <v>0</v>
      </c>
      <c r="BJ145" s="14" t="s">
        <v>133</v>
      </c>
      <c r="BK145" s="154">
        <f>ROUND(I145*H145,1)</f>
        <v>0</v>
      </c>
      <c r="BL145" s="14" t="s">
        <v>132</v>
      </c>
      <c r="BM145" s="153" t="s">
        <v>161</v>
      </c>
    </row>
    <row r="146" spans="1:65" s="2" customFormat="1" ht="16.5" customHeight="1">
      <c r="A146" s="28"/>
      <c r="B146" s="141"/>
      <c r="C146" s="142" t="s">
        <v>155</v>
      </c>
      <c r="D146" s="142" t="s">
        <v>128</v>
      </c>
      <c r="E146" s="143" t="s">
        <v>162</v>
      </c>
      <c r="F146" s="144" t="s">
        <v>163</v>
      </c>
      <c r="G146" s="145" t="s">
        <v>131</v>
      </c>
      <c r="H146" s="146">
        <v>18.08</v>
      </c>
      <c r="I146" s="147"/>
      <c r="J146" s="147">
        <f>ROUND(I146*H146,1)</f>
        <v>0</v>
      </c>
      <c r="K146" s="148"/>
      <c r="L146" s="29"/>
      <c r="M146" s="149" t="s">
        <v>1</v>
      </c>
      <c r="N146" s="150" t="s">
        <v>38</v>
      </c>
      <c r="O146" s="151">
        <v>0</v>
      </c>
      <c r="P146" s="151">
        <f>O146*H146</f>
        <v>0</v>
      </c>
      <c r="Q146" s="151">
        <v>0</v>
      </c>
      <c r="R146" s="151">
        <f>Q146*H146</f>
        <v>0</v>
      </c>
      <c r="S146" s="151">
        <v>0</v>
      </c>
      <c r="T146" s="152">
        <f>S146*H146</f>
        <v>0</v>
      </c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R146" s="153" t="s">
        <v>132</v>
      </c>
      <c r="AT146" s="153" t="s">
        <v>128</v>
      </c>
      <c r="AU146" s="153" t="s">
        <v>133</v>
      </c>
      <c r="AY146" s="14" t="s">
        <v>126</v>
      </c>
      <c r="BE146" s="154">
        <f>IF(N146="základní",J146,0)</f>
        <v>0</v>
      </c>
      <c r="BF146" s="154">
        <f>IF(N146="snížená",J146,0)</f>
        <v>0</v>
      </c>
      <c r="BG146" s="154">
        <f>IF(N146="zákl. přenesená",J146,0)</f>
        <v>0</v>
      </c>
      <c r="BH146" s="154">
        <f>IF(N146="sníž. přenesená",J146,0)</f>
        <v>0</v>
      </c>
      <c r="BI146" s="154">
        <f>IF(N146="nulová",J146,0)</f>
        <v>0</v>
      </c>
      <c r="BJ146" s="14" t="s">
        <v>133</v>
      </c>
      <c r="BK146" s="154">
        <f>ROUND(I146*H146,1)</f>
        <v>0</v>
      </c>
      <c r="BL146" s="14" t="s">
        <v>132</v>
      </c>
      <c r="BM146" s="153" t="s">
        <v>164</v>
      </c>
    </row>
    <row r="147" spans="1:65" s="2" customFormat="1" ht="16.5" customHeight="1">
      <c r="A147" s="28"/>
      <c r="B147" s="141"/>
      <c r="C147" s="142" t="s">
        <v>165</v>
      </c>
      <c r="D147" s="142" t="s">
        <v>128</v>
      </c>
      <c r="E147" s="143" t="s">
        <v>166</v>
      </c>
      <c r="F147" s="144" t="s">
        <v>167</v>
      </c>
      <c r="G147" s="145" t="s">
        <v>131</v>
      </c>
      <c r="H147" s="146">
        <v>18.08</v>
      </c>
      <c r="I147" s="147"/>
      <c r="J147" s="147">
        <f>ROUND(I147*H147,1)</f>
        <v>0</v>
      </c>
      <c r="K147" s="148"/>
      <c r="L147" s="29"/>
      <c r="M147" s="149" t="s">
        <v>1</v>
      </c>
      <c r="N147" s="150" t="s">
        <v>38</v>
      </c>
      <c r="O147" s="151">
        <v>0</v>
      </c>
      <c r="P147" s="151">
        <f>O147*H147</f>
        <v>0</v>
      </c>
      <c r="Q147" s="151">
        <v>0</v>
      </c>
      <c r="R147" s="151">
        <f>Q147*H147</f>
        <v>0</v>
      </c>
      <c r="S147" s="151">
        <v>0</v>
      </c>
      <c r="T147" s="152">
        <f>S147*H147</f>
        <v>0</v>
      </c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R147" s="153" t="s">
        <v>132</v>
      </c>
      <c r="AT147" s="153" t="s">
        <v>128</v>
      </c>
      <c r="AU147" s="153" t="s">
        <v>133</v>
      </c>
      <c r="AY147" s="14" t="s">
        <v>126</v>
      </c>
      <c r="BE147" s="154">
        <f>IF(N147="základní",J147,0)</f>
        <v>0</v>
      </c>
      <c r="BF147" s="154">
        <f>IF(N147="snížená",J147,0)</f>
        <v>0</v>
      </c>
      <c r="BG147" s="154">
        <f>IF(N147="zákl. přenesená",J147,0)</f>
        <v>0</v>
      </c>
      <c r="BH147" s="154">
        <f>IF(N147="sníž. přenesená",J147,0)</f>
        <v>0</v>
      </c>
      <c r="BI147" s="154">
        <f>IF(N147="nulová",J147,0)</f>
        <v>0</v>
      </c>
      <c r="BJ147" s="14" t="s">
        <v>133</v>
      </c>
      <c r="BK147" s="154">
        <f>ROUND(I147*H147,1)</f>
        <v>0</v>
      </c>
      <c r="BL147" s="14" t="s">
        <v>132</v>
      </c>
      <c r="BM147" s="153" t="s">
        <v>168</v>
      </c>
    </row>
    <row r="148" spans="1:65" s="2" customFormat="1" ht="24.3" customHeight="1">
      <c r="A148" s="28"/>
      <c r="B148" s="141"/>
      <c r="C148" s="142" t="s">
        <v>169</v>
      </c>
      <c r="D148" s="142" t="s">
        <v>128</v>
      </c>
      <c r="E148" s="143" t="s">
        <v>170</v>
      </c>
      <c r="F148" s="144" t="s">
        <v>171</v>
      </c>
      <c r="G148" s="145" t="s">
        <v>137</v>
      </c>
      <c r="H148" s="146">
        <v>4.253</v>
      </c>
      <c r="I148" s="147"/>
      <c r="J148" s="147">
        <f>ROUND(I148*H148,1)</f>
        <v>0</v>
      </c>
      <c r="K148" s="148"/>
      <c r="L148" s="29"/>
      <c r="M148" s="149" t="s">
        <v>1</v>
      </c>
      <c r="N148" s="150" t="s">
        <v>38</v>
      </c>
      <c r="O148" s="151">
        <v>5.298</v>
      </c>
      <c r="P148" s="151">
        <f>O148*H148</f>
        <v>22.532394</v>
      </c>
      <c r="Q148" s="151">
        <v>1.8578</v>
      </c>
      <c r="R148" s="151">
        <f>Q148*H148</f>
        <v>7.9012234</v>
      </c>
      <c r="S148" s="151">
        <v>0</v>
      </c>
      <c r="T148" s="152">
        <f>S148*H148</f>
        <v>0</v>
      </c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R148" s="153" t="s">
        <v>132</v>
      </c>
      <c r="AT148" s="153" t="s">
        <v>128</v>
      </c>
      <c r="AU148" s="153" t="s">
        <v>133</v>
      </c>
      <c r="AY148" s="14" t="s">
        <v>126</v>
      </c>
      <c r="BE148" s="154">
        <f>IF(N148="základní",J148,0)</f>
        <v>0</v>
      </c>
      <c r="BF148" s="154">
        <f>IF(N148="snížená",J148,0)</f>
        <v>0</v>
      </c>
      <c r="BG148" s="154">
        <f>IF(N148="zákl. přenesená",J148,0)</f>
        <v>0</v>
      </c>
      <c r="BH148" s="154">
        <f>IF(N148="sníž. přenesená",J148,0)</f>
        <v>0</v>
      </c>
      <c r="BI148" s="154">
        <f>IF(N148="nulová",J148,0)</f>
        <v>0</v>
      </c>
      <c r="BJ148" s="14" t="s">
        <v>133</v>
      </c>
      <c r="BK148" s="154">
        <f>ROUND(I148*H148,1)</f>
        <v>0</v>
      </c>
      <c r="BL148" s="14" t="s">
        <v>132</v>
      </c>
      <c r="BM148" s="153" t="s">
        <v>172</v>
      </c>
    </row>
    <row r="149" spans="1:65" s="2" customFormat="1" ht="16.5" customHeight="1">
      <c r="A149" s="28"/>
      <c r="B149" s="141"/>
      <c r="C149" s="142" t="s">
        <v>173</v>
      </c>
      <c r="D149" s="142" t="s">
        <v>128</v>
      </c>
      <c r="E149" s="143" t="s">
        <v>174</v>
      </c>
      <c r="F149" s="144" t="s">
        <v>175</v>
      </c>
      <c r="G149" s="145" t="s">
        <v>131</v>
      </c>
      <c r="H149" s="146">
        <v>55.8</v>
      </c>
      <c r="I149" s="147"/>
      <c r="J149" s="147">
        <f>ROUND(I149*H149,1)</f>
        <v>0</v>
      </c>
      <c r="K149" s="148"/>
      <c r="L149" s="29"/>
      <c r="M149" s="149" t="s">
        <v>1</v>
      </c>
      <c r="N149" s="150" t="s">
        <v>38</v>
      </c>
      <c r="O149" s="151">
        <v>0.495</v>
      </c>
      <c r="P149" s="151">
        <f>O149*H149</f>
        <v>27.621</v>
      </c>
      <c r="Q149" s="151">
        <v>0</v>
      </c>
      <c r="R149" s="151">
        <f>Q149*H149</f>
        <v>0</v>
      </c>
      <c r="S149" s="151">
        <v>0</v>
      </c>
      <c r="T149" s="152">
        <f>S149*H149</f>
        <v>0</v>
      </c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R149" s="153" t="s">
        <v>132</v>
      </c>
      <c r="AT149" s="153" t="s">
        <v>128</v>
      </c>
      <c r="AU149" s="153" t="s">
        <v>133</v>
      </c>
      <c r="AY149" s="14" t="s">
        <v>126</v>
      </c>
      <c r="BE149" s="154">
        <f>IF(N149="základní",J149,0)</f>
        <v>0</v>
      </c>
      <c r="BF149" s="154">
        <f>IF(N149="snížená",J149,0)</f>
        <v>0</v>
      </c>
      <c r="BG149" s="154">
        <f>IF(N149="zákl. přenesená",J149,0)</f>
        <v>0</v>
      </c>
      <c r="BH149" s="154">
        <f>IF(N149="sníž. přenesená",J149,0)</f>
        <v>0</v>
      </c>
      <c r="BI149" s="154">
        <f>IF(N149="nulová",J149,0)</f>
        <v>0</v>
      </c>
      <c r="BJ149" s="14" t="s">
        <v>133</v>
      </c>
      <c r="BK149" s="154">
        <f>ROUND(I149*H149,1)</f>
        <v>0</v>
      </c>
      <c r="BL149" s="14" t="s">
        <v>132</v>
      </c>
      <c r="BM149" s="153" t="s">
        <v>176</v>
      </c>
    </row>
    <row r="150" spans="2:63" s="12" customFormat="1" ht="22.85" customHeight="1">
      <c r="B150" s="129"/>
      <c r="D150" s="130" t="s">
        <v>71</v>
      </c>
      <c r="E150" s="139" t="s">
        <v>132</v>
      </c>
      <c r="F150" s="139" t="s">
        <v>177</v>
      </c>
      <c r="J150" s="140">
        <f>BK150</f>
        <v>0</v>
      </c>
      <c r="L150" s="129"/>
      <c r="M150" s="133"/>
      <c r="N150" s="134"/>
      <c r="O150" s="134"/>
      <c r="P150" s="135">
        <f>SUM(P151:P154)</f>
        <v>8.199279999999998</v>
      </c>
      <c r="Q150" s="134"/>
      <c r="R150" s="135">
        <f>SUM(R151:R154)</f>
        <v>0.056124659199999996</v>
      </c>
      <c r="S150" s="134"/>
      <c r="T150" s="136">
        <f>SUM(T151:T154)</f>
        <v>0</v>
      </c>
      <c r="AR150" s="130" t="s">
        <v>77</v>
      </c>
      <c r="AT150" s="137" t="s">
        <v>71</v>
      </c>
      <c r="AU150" s="137" t="s">
        <v>77</v>
      </c>
      <c r="AY150" s="130" t="s">
        <v>126</v>
      </c>
      <c r="BK150" s="138">
        <f>SUM(BK151:BK154)</f>
        <v>0</v>
      </c>
    </row>
    <row r="151" spans="1:65" s="2" customFormat="1" ht="24.3" customHeight="1">
      <c r="A151" s="28"/>
      <c r="B151" s="141"/>
      <c r="C151" s="142" t="s">
        <v>178</v>
      </c>
      <c r="D151" s="142" t="s">
        <v>128</v>
      </c>
      <c r="E151" s="143" t="s">
        <v>179</v>
      </c>
      <c r="F151" s="144" t="s">
        <v>180</v>
      </c>
      <c r="G151" s="145" t="s">
        <v>131</v>
      </c>
      <c r="H151" s="146">
        <v>9.04</v>
      </c>
      <c r="I151" s="147"/>
      <c r="J151" s="147">
        <f>ROUND(I151*H151,1)</f>
        <v>0</v>
      </c>
      <c r="K151" s="148"/>
      <c r="L151" s="29"/>
      <c r="M151" s="149" t="s">
        <v>1</v>
      </c>
      <c r="N151" s="150" t="s">
        <v>38</v>
      </c>
      <c r="O151" s="151">
        <v>0.377</v>
      </c>
      <c r="P151" s="151">
        <f>O151*H151</f>
        <v>3.4080799999999996</v>
      </c>
      <c r="Q151" s="151">
        <v>0.0053262</v>
      </c>
      <c r="R151" s="151">
        <f>Q151*H151</f>
        <v>0.048148847999999994</v>
      </c>
      <c r="S151" s="151">
        <v>0</v>
      </c>
      <c r="T151" s="152">
        <f>S151*H151</f>
        <v>0</v>
      </c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R151" s="153" t="s">
        <v>132</v>
      </c>
      <c r="AT151" s="153" t="s">
        <v>128</v>
      </c>
      <c r="AU151" s="153" t="s">
        <v>133</v>
      </c>
      <c r="AY151" s="14" t="s">
        <v>126</v>
      </c>
      <c r="BE151" s="154">
        <f>IF(N151="základní",J151,0)</f>
        <v>0</v>
      </c>
      <c r="BF151" s="154">
        <f>IF(N151="snížená",J151,0)</f>
        <v>0</v>
      </c>
      <c r="BG151" s="154">
        <f>IF(N151="zákl. přenesená",J151,0)</f>
        <v>0</v>
      </c>
      <c r="BH151" s="154">
        <f>IF(N151="sníž. přenesená",J151,0)</f>
        <v>0</v>
      </c>
      <c r="BI151" s="154">
        <f>IF(N151="nulová",J151,0)</f>
        <v>0</v>
      </c>
      <c r="BJ151" s="14" t="s">
        <v>133</v>
      </c>
      <c r="BK151" s="154">
        <f>ROUND(I151*H151,1)</f>
        <v>0</v>
      </c>
      <c r="BL151" s="14" t="s">
        <v>132</v>
      </c>
      <c r="BM151" s="153" t="s">
        <v>181</v>
      </c>
    </row>
    <row r="152" spans="1:65" s="2" customFormat="1" ht="24.3" customHeight="1">
      <c r="A152" s="28"/>
      <c r="B152" s="141"/>
      <c r="C152" s="142" t="s">
        <v>182</v>
      </c>
      <c r="D152" s="142" t="s">
        <v>128</v>
      </c>
      <c r="E152" s="143" t="s">
        <v>183</v>
      </c>
      <c r="F152" s="144" t="s">
        <v>184</v>
      </c>
      <c r="G152" s="145" t="s">
        <v>131</v>
      </c>
      <c r="H152" s="146">
        <v>9.04</v>
      </c>
      <c r="I152" s="147"/>
      <c r="J152" s="147">
        <f>ROUND(I152*H152,1)</f>
        <v>0</v>
      </c>
      <c r="K152" s="148"/>
      <c r="L152" s="29"/>
      <c r="M152" s="149" t="s">
        <v>1</v>
      </c>
      <c r="N152" s="150" t="s">
        <v>38</v>
      </c>
      <c r="O152" s="151">
        <v>0.225</v>
      </c>
      <c r="P152" s="151">
        <f>O152*H152</f>
        <v>2.034</v>
      </c>
      <c r="Q152" s="151">
        <v>0</v>
      </c>
      <c r="R152" s="151">
        <f>Q152*H152</f>
        <v>0</v>
      </c>
      <c r="S152" s="151">
        <v>0</v>
      </c>
      <c r="T152" s="152">
        <f>S152*H152</f>
        <v>0</v>
      </c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R152" s="153" t="s">
        <v>132</v>
      </c>
      <c r="AT152" s="153" t="s">
        <v>128</v>
      </c>
      <c r="AU152" s="153" t="s">
        <v>133</v>
      </c>
      <c r="AY152" s="14" t="s">
        <v>126</v>
      </c>
      <c r="BE152" s="154">
        <f>IF(N152="základní",J152,0)</f>
        <v>0</v>
      </c>
      <c r="BF152" s="154">
        <f>IF(N152="snížená",J152,0)</f>
        <v>0</v>
      </c>
      <c r="BG152" s="154">
        <f>IF(N152="zákl. přenesená",J152,0)</f>
        <v>0</v>
      </c>
      <c r="BH152" s="154">
        <f>IF(N152="sníž. přenesená",J152,0)</f>
        <v>0</v>
      </c>
      <c r="BI152" s="154">
        <f>IF(N152="nulová",J152,0)</f>
        <v>0</v>
      </c>
      <c r="BJ152" s="14" t="s">
        <v>133</v>
      </c>
      <c r="BK152" s="154">
        <f>ROUND(I152*H152,1)</f>
        <v>0</v>
      </c>
      <c r="BL152" s="14" t="s">
        <v>132</v>
      </c>
      <c r="BM152" s="153" t="s">
        <v>185</v>
      </c>
    </row>
    <row r="153" spans="1:65" s="2" customFormat="1" ht="24.3" customHeight="1">
      <c r="A153" s="28"/>
      <c r="B153" s="141"/>
      <c r="C153" s="142" t="s">
        <v>186</v>
      </c>
      <c r="D153" s="142" t="s">
        <v>128</v>
      </c>
      <c r="E153" s="143" t="s">
        <v>187</v>
      </c>
      <c r="F153" s="144" t="s">
        <v>188</v>
      </c>
      <c r="G153" s="145" t="s">
        <v>131</v>
      </c>
      <c r="H153" s="146">
        <v>9.04</v>
      </c>
      <c r="I153" s="147"/>
      <c r="J153" s="147">
        <f>ROUND(I153*H153,1)</f>
        <v>0</v>
      </c>
      <c r="K153" s="148"/>
      <c r="L153" s="29"/>
      <c r="M153" s="149" t="s">
        <v>1</v>
      </c>
      <c r="N153" s="150" t="s">
        <v>38</v>
      </c>
      <c r="O153" s="151">
        <v>0.2</v>
      </c>
      <c r="P153" s="151">
        <f>O153*H153</f>
        <v>1.8079999999999998</v>
      </c>
      <c r="Q153" s="151">
        <v>0.00088228</v>
      </c>
      <c r="R153" s="151">
        <f>Q153*H153</f>
        <v>0.0079758112</v>
      </c>
      <c r="S153" s="151">
        <v>0</v>
      </c>
      <c r="T153" s="152">
        <f>S153*H153</f>
        <v>0</v>
      </c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R153" s="153" t="s">
        <v>132</v>
      </c>
      <c r="AT153" s="153" t="s">
        <v>128</v>
      </c>
      <c r="AU153" s="153" t="s">
        <v>133</v>
      </c>
      <c r="AY153" s="14" t="s">
        <v>126</v>
      </c>
      <c r="BE153" s="154">
        <f>IF(N153="základní",J153,0)</f>
        <v>0</v>
      </c>
      <c r="BF153" s="154">
        <f>IF(N153="snížená",J153,0)</f>
        <v>0</v>
      </c>
      <c r="BG153" s="154">
        <f>IF(N153="zákl. přenesená",J153,0)</f>
        <v>0</v>
      </c>
      <c r="BH153" s="154">
        <f>IF(N153="sníž. přenesená",J153,0)</f>
        <v>0</v>
      </c>
      <c r="BI153" s="154">
        <f>IF(N153="nulová",J153,0)</f>
        <v>0</v>
      </c>
      <c r="BJ153" s="14" t="s">
        <v>133</v>
      </c>
      <c r="BK153" s="154">
        <f>ROUND(I153*H153,1)</f>
        <v>0</v>
      </c>
      <c r="BL153" s="14" t="s">
        <v>132</v>
      </c>
      <c r="BM153" s="153" t="s">
        <v>189</v>
      </c>
    </row>
    <row r="154" spans="1:65" s="2" customFormat="1" ht="24.3" customHeight="1">
      <c r="A154" s="28"/>
      <c r="B154" s="141"/>
      <c r="C154" s="142" t="s">
        <v>8</v>
      </c>
      <c r="D154" s="142" t="s">
        <v>128</v>
      </c>
      <c r="E154" s="143" t="s">
        <v>190</v>
      </c>
      <c r="F154" s="144" t="s">
        <v>191</v>
      </c>
      <c r="G154" s="145" t="s">
        <v>131</v>
      </c>
      <c r="H154" s="146">
        <v>9.04</v>
      </c>
      <c r="I154" s="147"/>
      <c r="J154" s="147">
        <f>ROUND(I154*H154,1)</f>
        <v>0</v>
      </c>
      <c r="K154" s="148"/>
      <c r="L154" s="29"/>
      <c r="M154" s="149" t="s">
        <v>1</v>
      </c>
      <c r="N154" s="150" t="s">
        <v>38</v>
      </c>
      <c r="O154" s="151">
        <v>0.105</v>
      </c>
      <c r="P154" s="151">
        <f>O154*H154</f>
        <v>0.9491999999999998</v>
      </c>
      <c r="Q154" s="151">
        <v>0</v>
      </c>
      <c r="R154" s="151">
        <f>Q154*H154</f>
        <v>0</v>
      </c>
      <c r="S154" s="151">
        <v>0</v>
      </c>
      <c r="T154" s="152">
        <f>S154*H154</f>
        <v>0</v>
      </c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R154" s="153" t="s">
        <v>132</v>
      </c>
      <c r="AT154" s="153" t="s">
        <v>128</v>
      </c>
      <c r="AU154" s="153" t="s">
        <v>133</v>
      </c>
      <c r="AY154" s="14" t="s">
        <v>126</v>
      </c>
      <c r="BE154" s="154">
        <f>IF(N154="základní",J154,0)</f>
        <v>0</v>
      </c>
      <c r="BF154" s="154">
        <f>IF(N154="snížená",J154,0)</f>
        <v>0</v>
      </c>
      <c r="BG154" s="154">
        <f>IF(N154="zákl. přenesená",J154,0)</f>
        <v>0</v>
      </c>
      <c r="BH154" s="154">
        <f>IF(N154="sníž. přenesená",J154,0)</f>
        <v>0</v>
      </c>
      <c r="BI154" s="154">
        <f>IF(N154="nulová",J154,0)</f>
        <v>0</v>
      </c>
      <c r="BJ154" s="14" t="s">
        <v>133</v>
      </c>
      <c r="BK154" s="154">
        <f>ROUND(I154*H154,1)</f>
        <v>0</v>
      </c>
      <c r="BL154" s="14" t="s">
        <v>132</v>
      </c>
      <c r="BM154" s="153" t="s">
        <v>192</v>
      </c>
    </row>
    <row r="155" spans="2:63" s="12" customFormat="1" ht="22.85" customHeight="1">
      <c r="B155" s="129"/>
      <c r="D155" s="130" t="s">
        <v>71</v>
      </c>
      <c r="E155" s="139" t="s">
        <v>146</v>
      </c>
      <c r="F155" s="139" t="s">
        <v>193</v>
      </c>
      <c r="J155" s="140">
        <f>BK155</f>
        <v>0</v>
      </c>
      <c r="L155" s="129"/>
      <c r="M155" s="133"/>
      <c r="N155" s="134"/>
      <c r="O155" s="134"/>
      <c r="P155" s="135">
        <f>P156</f>
        <v>16.7184</v>
      </c>
      <c r="Q155" s="134"/>
      <c r="R155" s="135">
        <f>R156</f>
        <v>2.0716883999999998</v>
      </c>
      <c r="S155" s="134"/>
      <c r="T155" s="136">
        <f>T156</f>
        <v>0</v>
      </c>
      <c r="AR155" s="130" t="s">
        <v>77</v>
      </c>
      <c r="AT155" s="137" t="s">
        <v>71</v>
      </c>
      <c r="AU155" s="137" t="s">
        <v>77</v>
      </c>
      <c r="AY155" s="130" t="s">
        <v>126</v>
      </c>
      <c r="BK155" s="138">
        <f>BK156</f>
        <v>0</v>
      </c>
    </row>
    <row r="156" spans="1:65" s="2" customFormat="1" ht="24.3" customHeight="1">
      <c r="A156" s="28"/>
      <c r="B156" s="141"/>
      <c r="C156" s="142" t="s">
        <v>194</v>
      </c>
      <c r="D156" s="142" t="s">
        <v>128</v>
      </c>
      <c r="E156" s="143" t="s">
        <v>195</v>
      </c>
      <c r="F156" s="144" t="s">
        <v>196</v>
      </c>
      <c r="G156" s="145" t="s">
        <v>131</v>
      </c>
      <c r="H156" s="146">
        <v>23.22</v>
      </c>
      <c r="I156" s="147"/>
      <c r="J156" s="147">
        <f>ROUND(I156*H156,1)</f>
        <v>0</v>
      </c>
      <c r="K156" s="148"/>
      <c r="L156" s="29"/>
      <c r="M156" s="149" t="s">
        <v>1</v>
      </c>
      <c r="N156" s="150" t="s">
        <v>38</v>
      </c>
      <c r="O156" s="151">
        <v>0.72</v>
      </c>
      <c r="P156" s="151">
        <f>O156*H156</f>
        <v>16.7184</v>
      </c>
      <c r="Q156" s="151">
        <v>0.08922</v>
      </c>
      <c r="R156" s="151">
        <f>Q156*H156</f>
        <v>2.0716883999999998</v>
      </c>
      <c r="S156" s="151">
        <v>0</v>
      </c>
      <c r="T156" s="152">
        <f>S156*H156</f>
        <v>0</v>
      </c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R156" s="153" t="s">
        <v>132</v>
      </c>
      <c r="AT156" s="153" t="s">
        <v>128</v>
      </c>
      <c r="AU156" s="153" t="s">
        <v>133</v>
      </c>
      <c r="AY156" s="14" t="s">
        <v>126</v>
      </c>
      <c r="BE156" s="154">
        <f>IF(N156="základní",J156,0)</f>
        <v>0</v>
      </c>
      <c r="BF156" s="154">
        <f>IF(N156="snížená",J156,0)</f>
        <v>0</v>
      </c>
      <c r="BG156" s="154">
        <f>IF(N156="zákl. přenesená",J156,0)</f>
        <v>0</v>
      </c>
      <c r="BH156" s="154">
        <f>IF(N156="sníž. přenesená",J156,0)</f>
        <v>0</v>
      </c>
      <c r="BI156" s="154">
        <f>IF(N156="nulová",J156,0)</f>
        <v>0</v>
      </c>
      <c r="BJ156" s="14" t="s">
        <v>133</v>
      </c>
      <c r="BK156" s="154">
        <f>ROUND(I156*H156,1)</f>
        <v>0</v>
      </c>
      <c r="BL156" s="14" t="s">
        <v>132</v>
      </c>
      <c r="BM156" s="153" t="s">
        <v>197</v>
      </c>
    </row>
    <row r="157" spans="2:63" s="12" customFormat="1" ht="22.85" customHeight="1">
      <c r="B157" s="129"/>
      <c r="D157" s="130" t="s">
        <v>71</v>
      </c>
      <c r="E157" s="139" t="s">
        <v>150</v>
      </c>
      <c r="F157" s="139" t="s">
        <v>198</v>
      </c>
      <c r="J157" s="140">
        <f>BK157</f>
        <v>0</v>
      </c>
      <c r="L157" s="129"/>
      <c r="M157" s="133"/>
      <c r="N157" s="134"/>
      <c r="O157" s="134"/>
      <c r="P157" s="135">
        <f>SUM(P158:P163)</f>
        <v>55.107749999999996</v>
      </c>
      <c r="Q157" s="134"/>
      <c r="R157" s="135">
        <f>SUM(R158:R163)</f>
        <v>12.900819542052998</v>
      </c>
      <c r="S157" s="134"/>
      <c r="T157" s="136">
        <f>SUM(T158:T163)</f>
        <v>0</v>
      </c>
      <c r="AR157" s="130" t="s">
        <v>77</v>
      </c>
      <c r="AT157" s="137" t="s">
        <v>71</v>
      </c>
      <c r="AU157" s="137" t="s">
        <v>77</v>
      </c>
      <c r="AY157" s="130" t="s">
        <v>126</v>
      </c>
      <c r="BK157" s="138">
        <f>SUM(BK158:BK163)</f>
        <v>0</v>
      </c>
    </row>
    <row r="158" spans="1:65" s="2" customFormat="1" ht="24.3" customHeight="1">
      <c r="A158" s="28"/>
      <c r="B158" s="141"/>
      <c r="C158" s="142" t="s">
        <v>199</v>
      </c>
      <c r="D158" s="142" t="s">
        <v>128</v>
      </c>
      <c r="E158" s="143" t="s">
        <v>200</v>
      </c>
      <c r="F158" s="144" t="s">
        <v>201</v>
      </c>
      <c r="G158" s="145" t="s">
        <v>131</v>
      </c>
      <c r="H158" s="146">
        <v>77.4</v>
      </c>
      <c r="I158" s="147"/>
      <c r="J158" s="147">
        <f aca="true" t="shared" si="10" ref="J158:J163">ROUND(I158*H158,1)</f>
        <v>0</v>
      </c>
      <c r="K158" s="148"/>
      <c r="L158" s="29"/>
      <c r="M158" s="149" t="s">
        <v>1</v>
      </c>
      <c r="N158" s="150" t="s">
        <v>38</v>
      </c>
      <c r="O158" s="151">
        <v>0.222</v>
      </c>
      <c r="P158" s="151">
        <f aca="true" t="shared" si="11" ref="P158:P163">O158*H158</f>
        <v>17.1828</v>
      </c>
      <c r="Q158" s="151">
        <v>0.0027</v>
      </c>
      <c r="R158" s="151">
        <f aca="true" t="shared" si="12" ref="R158:R163">Q158*H158</f>
        <v>0.20898000000000003</v>
      </c>
      <c r="S158" s="151">
        <v>0</v>
      </c>
      <c r="T158" s="152">
        <f aca="true" t="shared" si="13" ref="T158:T163">S158*H158</f>
        <v>0</v>
      </c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R158" s="153" t="s">
        <v>132</v>
      </c>
      <c r="AT158" s="153" t="s">
        <v>128</v>
      </c>
      <c r="AU158" s="153" t="s">
        <v>133</v>
      </c>
      <c r="AY158" s="14" t="s">
        <v>126</v>
      </c>
      <c r="BE158" s="154">
        <f aca="true" t="shared" si="14" ref="BE158:BE163">IF(N158="základní",J158,0)</f>
        <v>0</v>
      </c>
      <c r="BF158" s="154">
        <f aca="true" t="shared" si="15" ref="BF158:BF163">IF(N158="snížená",J158,0)</f>
        <v>0</v>
      </c>
      <c r="BG158" s="154">
        <f aca="true" t="shared" si="16" ref="BG158:BG163">IF(N158="zákl. přenesená",J158,0)</f>
        <v>0</v>
      </c>
      <c r="BH158" s="154">
        <f aca="true" t="shared" si="17" ref="BH158:BH163">IF(N158="sníž. přenesená",J158,0)</f>
        <v>0</v>
      </c>
      <c r="BI158" s="154">
        <f aca="true" t="shared" si="18" ref="BI158:BI163">IF(N158="nulová",J158,0)</f>
        <v>0</v>
      </c>
      <c r="BJ158" s="14" t="s">
        <v>133</v>
      </c>
      <c r="BK158" s="154">
        <f aca="true" t="shared" si="19" ref="BK158:BK163">ROUND(I158*H158,1)</f>
        <v>0</v>
      </c>
      <c r="BL158" s="14" t="s">
        <v>132</v>
      </c>
      <c r="BM158" s="153" t="s">
        <v>202</v>
      </c>
    </row>
    <row r="159" spans="1:65" s="2" customFormat="1" ht="24.3" customHeight="1">
      <c r="A159" s="28"/>
      <c r="B159" s="141"/>
      <c r="C159" s="142" t="s">
        <v>203</v>
      </c>
      <c r="D159" s="142" t="s">
        <v>128</v>
      </c>
      <c r="E159" s="143" t="s">
        <v>204</v>
      </c>
      <c r="F159" s="144" t="s">
        <v>205</v>
      </c>
      <c r="G159" s="145" t="s">
        <v>131</v>
      </c>
      <c r="H159" s="146">
        <v>37.8</v>
      </c>
      <c r="I159" s="147"/>
      <c r="J159" s="147">
        <f t="shared" si="10"/>
        <v>0</v>
      </c>
      <c r="K159" s="148"/>
      <c r="L159" s="29"/>
      <c r="M159" s="149" t="s">
        <v>1</v>
      </c>
      <c r="N159" s="150" t="s">
        <v>38</v>
      </c>
      <c r="O159" s="151">
        <v>0.252</v>
      </c>
      <c r="P159" s="151">
        <f t="shared" si="11"/>
        <v>9.525599999999999</v>
      </c>
      <c r="Q159" s="151">
        <v>0.0027</v>
      </c>
      <c r="R159" s="151">
        <f t="shared" si="12"/>
        <v>0.10206</v>
      </c>
      <c r="S159" s="151">
        <v>0</v>
      </c>
      <c r="T159" s="152">
        <f t="shared" si="13"/>
        <v>0</v>
      </c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R159" s="153" t="s">
        <v>132</v>
      </c>
      <c r="AT159" s="153" t="s">
        <v>128</v>
      </c>
      <c r="AU159" s="153" t="s">
        <v>133</v>
      </c>
      <c r="AY159" s="14" t="s">
        <v>126</v>
      </c>
      <c r="BE159" s="154">
        <f t="shared" si="14"/>
        <v>0</v>
      </c>
      <c r="BF159" s="154">
        <f t="shared" si="15"/>
        <v>0</v>
      </c>
      <c r="BG159" s="154">
        <f t="shared" si="16"/>
        <v>0</v>
      </c>
      <c r="BH159" s="154">
        <f t="shared" si="17"/>
        <v>0</v>
      </c>
      <c r="BI159" s="154">
        <f t="shared" si="18"/>
        <v>0</v>
      </c>
      <c r="BJ159" s="14" t="s">
        <v>133</v>
      </c>
      <c r="BK159" s="154">
        <f t="shared" si="19"/>
        <v>0</v>
      </c>
      <c r="BL159" s="14" t="s">
        <v>132</v>
      </c>
      <c r="BM159" s="153" t="s">
        <v>206</v>
      </c>
    </row>
    <row r="160" spans="1:65" s="2" customFormat="1" ht="24.3" customHeight="1">
      <c r="A160" s="28"/>
      <c r="B160" s="141"/>
      <c r="C160" s="142" t="s">
        <v>207</v>
      </c>
      <c r="D160" s="142" t="s">
        <v>128</v>
      </c>
      <c r="E160" s="143" t="s">
        <v>208</v>
      </c>
      <c r="F160" s="144" t="s">
        <v>209</v>
      </c>
      <c r="G160" s="145" t="s">
        <v>137</v>
      </c>
      <c r="H160" s="146">
        <v>4.824</v>
      </c>
      <c r="I160" s="147"/>
      <c r="J160" s="147">
        <f t="shared" si="10"/>
        <v>0</v>
      </c>
      <c r="K160" s="148"/>
      <c r="L160" s="29"/>
      <c r="M160" s="149" t="s">
        <v>1</v>
      </c>
      <c r="N160" s="150" t="s">
        <v>38</v>
      </c>
      <c r="O160" s="151">
        <v>2.58</v>
      </c>
      <c r="P160" s="151">
        <f t="shared" si="11"/>
        <v>12.44592</v>
      </c>
      <c r="Q160" s="151">
        <v>2.50187</v>
      </c>
      <c r="R160" s="151">
        <f t="shared" si="12"/>
        <v>12.069020879999998</v>
      </c>
      <c r="S160" s="151">
        <v>0</v>
      </c>
      <c r="T160" s="152">
        <f t="shared" si="13"/>
        <v>0</v>
      </c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R160" s="153" t="s">
        <v>132</v>
      </c>
      <c r="AT160" s="153" t="s">
        <v>128</v>
      </c>
      <c r="AU160" s="153" t="s">
        <v>133</v>
      </c>
      <c r="AY160" s="14" t="s">
        <v>126</v>
      </c>
      <c r="BE160" s="154">
        <f t="shared" si="14"/>
        <v>0</v>
      </c>
      <c r="BF160" s="154">
        <f t="shared" si="15"/>
        <v>0</v>
      </c>
      <c r="BG160" s="154">
        <f t="shared" si="16"/>
        <v>0</v>
      </c>
      <c r="BH160" s="154">
        <f t="shared" si="17"/>
        <v>0</v>
      </c>
      <c r="BI160" s="154">
        <f t="shared" si="18"/>
        <v>0</v>
      </c>
      <c r="BJ160" s="14" t="s">
        <v>133</v>
      </c>
      <c r="BK160" s="154">
        <f t="shared" si="19"/>
        <v>0</v>
      </c>
      <c r="BL160" s="14" t="s">
        <v>132</v>
      </c>
      <c r="BM160" s="153" t="s">
        <v>210</v>
      </c>
    </row>
    <row r="161" spans="1:65" s="2" customFormat="1" ht="24.3" customHeight="1">
      <c r="A161" s="28"/>
      <c r="B161" s="141"/>
      <c r="C161" s="142" t="s">
        <v>211</v>
      </c>
      <c r="D161" s="142" t="s">
        <v>128</v>
      </c>
      <c r="E161" s="143" t="s">
        <v>212</v>
      </c>
      <c r="F161" s="144" t="s">
        <v>213</v>
      </c>
      <c r="G161" s="145" t="s">
        <v>137</v>
      </c>
      <c r="H161" s="146">
        <v>4.824</v>
      </c>
      <c r="I161" s="147"/>
      <c r="J161" s="147">
        <f t="shared" si="10"/>
        <v>0</v>
      </c>
      <c r="K161" s="148"/>
      <c r="L161" s="29"/>
      <c r="M161" s="149" t="s">
        <v>1</v>
      </c>
      <c r="N161" s="150" t="s">
        <v>38</v>
      </c>
      <c r="O161" s="151">
        <v>1.35</v>
      </c>
      <c r="P161" s="151">
        <f t="shared" si="11"/>
        <v>6.5124</v>
      </c>
      <c r="Q161" s="151">
        <v>0</v>
      </c>
      <c r="R161" s="151">
        <f t="shared" si="12"/>
        <v>0</v>
      </c>
      <c r="S161" s="151">
        <v>0</v>
      </c>
      <c r="T161" s="152">
        <f t="shared" si="13"/>
        <v>0</v>
      </c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R161" s="153" t="s">
        <v>132</v>
      </c>
      <c r="AT161" s="153" t="s">
        <v>128</v>
      </c>
      <c r="AU161" s="153" t="s">
        <v>133</v>
      </c>
      <c r="AY161" s="14" t="s">
        <v>126</v>
      </c>
      <c r="BE161" s="154">
        <f t="shared" si="14"/>
        <v>0</v>
      </c>
      <c r="BF161" s="154">
        <f t="shared" si="15"/>
        <v>0</v>
      </c>
      <c r="BG161" s="154">
        <f t="shared" si="16"/>
        <v>0</v>
      </c>
      <c r="BH161" s="154">
        <f t="shared" si="17"/>
        <v>0</v>
      </c>
      <c r="BI161" s="154">
        <f t="shared" si="18"/>
        <v>0</v>
      </c>
      <c r="BJ161" s="14" t="s">
        <v>133</v>
      </c>
      <c r="BK161" s="154">
        <f t="shared" si="19"/>
        <v>0</v>
      </c>
      <c r="BL161" s="14" t="s">
        <v>132</v>
      </c>
      <c r="BM161" s="153" t="s">
        <v>214</v>
      </c>
    </row>
    <row r="162" spans="1:65" s="2" customFormat="1" ht="24.3" customHeight="1">
      <c r="A162" s="28"/>
      <c r="B162" s="141"/>
      <c r="C162" s="142" t="s">
        <v>7</v>
      </c>
      <c r="D162" s="142" t="s">
        <v>128</v>
      </c>
      <c r="E162" s="143" t="s">
        <v>215</v>
      </c>
      <c r="F162" s="144" t="s">
        <v>216</v>
      </c>
      <c r="G162" s="145" t="s">
        <v>137</v>
      </c>
      <c r="H162" s="146">
        <v>4.824</v>
      </c>
      <c r="I162" s="147"/>
      <c r="J162" s="147">
        <f t="shared" si="10"/>
        <v>0</v>
      </c>
      <c r="K162" s="148"/>
      <c r="L162" s="29"/>
      <c r="M162" s="149" t="s">
        <v>1</v>
      </c>
      <c r="N162" s="150" t="s">
        <v>38</v>
      </c>
      <c r="O162" s="151">
        <v>0.41</v>
      </c>
      <c r="P162" s="151">
        <f t="shared" si="11"/>
        <v>1.9778399999999998</v>
      </c>
      <c r="Q162" s="151">
        <v>0</v>
      </c>
      <c r="R162" s="151">
        <f t="shared" si="12"/>
        <v>0</v>
      </c>
      <c r="S162" s="151">
        <v>0</v>
      </c>
      <c r="T162" s="152">
        <f t="shared" si="13"/>
        <v>0</v>
      </c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R162" s="153" t="s">
        <v>132</v>
      </c>
      <c r="AT162" s="153" t="s">
        <v>128</v>
      </c>
      <c r="AU162" s="153" t="s">
        <v>133</v>
      </c>
      <c r="AY162" s="14" t="s">
        <v>126</v>
      </c>
      <c r="BE162" s="154">
        <f t="shared" si="14"/>
        <v>0</v>
      </c>
      <c r="BF162" s="154">
        <f t="shared" si="15"/>
        <v>0</v>
      </c>
      <c r="BG162" s="154">
        <f t="shared" si="16"/>
        <v>0</v>
      </c>
      <c r="BH162" s="154">
        <f t="shared" si="17"/>
        <v>0</v>
      </c>
      <c r="BI162" s="154">
        <f t="shared" si="18"/>
        <v>0</v>
      </c>
      <c r="BJ162" s="14" t="s">
        <v>133</v>
      </c>
      <c r="BK162" s="154">
        <f t="shared" si="19"/>
        <v>0</v>
      </c>
      <c r="BL162" s="14" t="s">
        <v>132</v>
      </c>
      <c r="BM162" s="153" t="s">
        <v>217</v>
      </c>
    </row>
    <row r="163" spans="1:65" s="2" customFormat="1" ht="16.5" customHeight="1">
      <c r="A163" s="28"/>
      <c r="B163" s="141"/>
      <c r="C163" s="142" t="s">
        <v>218</v>
      </c>
      <c r="D163" s="142" t="s">
        <v>128</v>
      </c>
      <c r="E163" s="143" t="s">
        <v>219</v>
      </c>
      <c r="F163" s="144" t="s">
        <v>220</v>
      </c>
      <c r="G163" s="145" t="s">
        <v>221</v>
      </c>
      <c r="H163" s="146">
        <v>0.49</v>
      </c>
      <c r="I163" s="147"/>
      <c r="J163" s="147">
        <f t="shared" si="10"/>
        <v>0</v>
      </c>
      <c r="K163" s="148"/>
      <c r="L163" s="29"/>
      <c r="M163" s="149" t="s">
        <v>1</v>
      </c>
      <c r="N163" s="150" t="s">
        <v>38</v>
      </c>
      <c r="O163" s="151">
        <v>15.231</v>
      </c>
      <c r="P163" s="151">
        <f t="shared" si="11"/>
        <v>7.46319</v>
      </c>
      <c r="Q163" s="151">
        <v>1.0627727797</v>
      </c>
      <c r="R163" s="151">
        <f t="shared" si="12"/>
        <v>0.5207586620529999</v>
      </c>
      <c r="S163" s="151">
        <v>0</v>
      </c>
      <c r="T163" s="152">
        <f t="shared" si="13"/>
        <v>0</v>
      </c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R163" s="153" t="s">
        <v>132</v>
      </c>
      <c r="AT163" s="153" t="s">
        <v>128</v>
      </c>
      <c r="AU163" s="153" t="s">
        <v>133</v>
      </c>
      <c r="AY163" s="14" t="s">
        <v>126</v>
      </c>
      <c r="BE163" s="154">
        <f t="shared" si="14"/>
        <v>0</v>
      </c>
      <c r="BF163" s="154">
        <f t="shared" si="15"/>
        <v>0</v>
      </c>
      <c r="BG163" s="154">
        <f t="shared" si="16"/>
        <v>0</v>
      </c>
      <c r="BH163" s="154">
        <f t="shared" si="17"/>
        <v>0</v>
      </c>
      <c r="BI163" s="154">
        <f t="shared" si="18"/>
        <v>0</v>
      </c>
      <c r="BJ163" s="14" t="s">
        <v>133</v>
      </c>
      <c r="BK163" s="154">
        <f t="shared" si="19"/>
        <v>0</v>
      </c>
      <c r="BL163" s="14" t="s">
        <v>132</v>
      </c>
      <c r="BM163" s="153" t="s">
        <v>222</v>
      </c>
    </row>
    <row r="164" spans="2:63" s="12" customFormat="1" ht="22.85" customHeight="1">
      <c r="B164" s="129"/>
      <c r="D164" s="130" t="s">
        <v>71</v>
      </c>
      <c r="E164" s="139" t="s">
        <v>165</v>
      </c>
      <c r="F164" s="139" t="s">
        <v>223</v>
      </c>
      <c r="J164" s="140">
        <f>BK164</f>
        <v>0</v>
      </c>
      <c r="L164" s="129"/>
      <c r="M164" s="133"/>
      <c r="N164" s="134"/>
      <c r="O164" s="134"/>
      <c r="P164" s="135">
        <f>SUM(P165:P172)</f>
        <v>185.265344</v>
      </c>
      <c r="Q164" s="134"/>
      <c r="R164" s="135">
        <f>SUM(R165:R172)</f>
        <v>0.006200000000000001</v>
      </c>
      <c r="S164" s="134"/>
      <c r="T164" s="136">
        <f>SUM(T165:T172)</f>
        <v>38.1535</v>
      </c>
      <c r="AR164" s="130" t="s">
        <v>77</v>
      </c>
      <c r="AT164" s="137" t="s">
        <v>71</v>
      </c>
      <c r="AU164" s="137" t="s">
        <v>77</v>
      </c>
      <c r="AY164" s="130" t="s">
        <v>126</v>
      </c>
      <c r="BK164" s="138">
        <f>SUM(BK165:BK172)</f>
        <v>0</v>
      </c>
    </row>
    <row r="165" spans="1:65" s="2" customFormat="1" ht="24.3" customHeight="1">
      <c r="A165" s="28"/>
      <c r="B165" s="141"/>
      <c r="C165" s="142" t="s">
        <v>224</v>
      </c>
      <c r="D165" s="142" t="s">
        <v>128</v>
      </c>
      <c r="E165" s="143" t="s">
        <v>225</v>
      </c>
      <c r="F165" s="144" t="s">
        <v>226</v>
      </c>
      <c r="G165" s="145" t="s">
        <v>227</v>
      </c>
      <c r="H165" s="146">
        <v>9</v>
      </c>
      <c r="I165" s="147"/>
      <c r="J165" s="147">
        <f aca="true" t="shared" si="20" ref="J165:J172">ROUND(I165*H165,1)</f>
        <v>0</v>
      </c>
      <c r="K165" s="148"/>
      <c r="L165" s="29"/>
      <c r="M165" s="149" t="s">
        <v>1</v>
      </c>
      <c r="N165" s="150" t="s">
        <v>38</v>
      </c>
      <c r="O165" s="151">
        <v>5.049</v>
      </c>
      <c r="P165" s="151">
        <f aca="true" t="shared" si="21" ref="P165:P172">O165*H165</f>
        <v>45.441</v>
      </c>
      <c r="Q165" s="151">
        <v>0</v>
      </c>
      <c r="R165" s="151">
        <f aca="true" t="shared" si="22" ref="R165:R172">Q165*H165</f>
        <v>0</v>
      </c>
      <c r="S165" s="151">
        <v>0</v>
      </c>
      <c r="T165" s="152">
        <f aca="true" t="shared" si="23" ref="T165:T172">S165*H165</f>
        <v>0</v>
      </c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R165" s="153" t="s">
        <v>132</v>
      </c>
      <c r="AT165" s="153" t="s">
        <v>128</v>
      </c>
      <c r="AU165" s="153" t="s">
        <v>133</v>
      </c>
      <c r="AY165" s="14" t="s">
        <v>126</v>
      </c>
      <c r="BE165" s="154">
        <f aca="true" t="shared" si="24" ref="BE165:BE172">IF(N165="základní",J165,0)</f>
        <v>0</v>
      </c>
      <c r="BF165" s="154">
        <f aca="true" t="shared" si="25" ref="BF165:BF172">IF(N165="snížená",J165,0)</f>
        <v>0</v>
      </c>
      <c r="BG165" s="154">
        <f aca="true" t="shared" si="26" ref="BG165:BG172">IF(N165="zákl. přenesená",J165,0)</f>
        <v>0</v>
      </c>
      <c r="BH165" s="154">
        <f aca="true" t="shared" si="27" ref="BH165:BH172">IF(N165="sníž. přenesená",J165,0)</f>
        <v>0</v>
      </c>
      <c r="BI165" s="154">
        <f aca="true" t="shared" si="28" ref="BI165:BI172">IF(N165="nulová",J165,0)</f>
        <v>0</v>
      </c>
      <c r="BJ165" s="14" t="s">
        <v>133</v>
      </c>
      <c r="BK165" s="154">
        <f aca="true" t="shared" si="29" ref="BK165:BK172">ROUND(I165*H165,1)</f>
        <v>0</v>
      </c>
      <c r="BL165" s="14" t="s">
        <v>132</v>
      </c>
      <c r="BM165" s="153" t="s">
        <v>228</v>
      </c>
    </row>
    <row r="166" spans="1:65" s="2" customFormat="1" ht="33.05" customHeight="1">
      <c r="A166" s="28"/>
      <c r="B166" s="141"/>
      <c r="C166" s="142" t="s">
        <v>229</v>
      </c>
      <c r="D166" s="142" t="s">
        <v>128</v>
      </c>
      <c r="E166" s="143" t="s">
        <v>230</v>
      </c>
      <c r="F166" s="144" t="s">
        <v>231</v>
      </c>
      <c r="G166" s="145" t="s">
        <v>227</v>
      </c>
      <c r="H166" s="146">
        <v>90</v>
      </c>
      <c r="I166" s="147"/>
      <c r="J166" s="147">
        <f t="shared" si="20"/>
        <v>0</v>
      </c>
      <c r="K166" s="148"/>
      <c r="L166" s="29"/>
      <c r="M166" s="149" t="s">
        <v>1</v>
      </c>
      <c r="N166" s="150" t="s">
        <v>38</v>
      </c>
      <c r="O166" s="151">
        <v>0</v>
      </c>
      <c r="P166" s="151">
        <f t="shared" si="21"/>
        <v>0</v>
      </c>
      <c r="Q166" s="151">
        <v>0</v>
      </c>
      <c r="R166" s="151">
        <f t="shared" si="22"/>
        <v>0</v>
      </c>
      <c r="S166" s="151">
        <v>0</v>
      </c>
      <c r="T166" s="152">
        <f t="shared" si="23"/>
        <v>0</v>
      </c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R166" s="153" t="s">
        <v>132</v>
      </c>
      <c r="AT166" s="153" t="s">
        <v>128</v>
      </c>
      <c r="AU166" s="153" t="s">
        <v>133</v>
      </c>
      <c r="AY166" s="14" t="s">
        <v>126</v>
      </c>
      <c r="BE166" s="154">
        <f t="shared" si="24"/>
        <v>0</v>
      </c>
      <c r="BF166" s="154">
        <f t="shared" si="25"/>
        <v>0</v>
      </c>
      <c r="BG166" s="154">
        <f t="shared" si="26"/>
        <v>0</v>
      </c>
      <c r="BH166" s="154">
        <f t="shared" si="27"/>
        <v>0</v>
      </c>
      <c r="BI166" s="154">
        <f t="shared" si="28"/>
        <v>0</v>
      </c>
      <c r="BJ166" s="14" t="s">
        <v>133</v>
      </c>
      <c r="BK166" s="154">
        <f t="shared" si="29"/>
        <v>0</v>
      </c>
      <c r="BL166" s="14" t="s">
        <v>132</v>
      </c>
      <c r="BM166" s="153" t="s">
        <v>232</v>
      </c>
    </row>
    <row r="167" spans="1:65" s="2" customFormat="1" ht="24.3" customHeight="1">
      <c r="A167" s="28"/>
      <c r="B167" s="141"/>
      <c r="C167" s="142" t="s">
        <v>233</v>
      </c>
      <c r="D167" s="142" t="s">
        <v>128</v>
      </c>
      <c r="E167" s="143" t="s">
        <v>234</v>
      </c>
      <c r="F167" s="144" t="s">
        <v>235</v>
      </c>
      <c r="G167" s="145" t="s">
        <v>227</v>
      </c>
      <c r="H167" s="146">
        <v>9</v>
      </c>
      <c r="I167" s="147"/>
      <c r="J167" s="147">
        <f t="shared" si="20"/>
        <v>0</v>
      </c>
      <c r="K167" s="148"/>
      <c r="L167" s="29"/>
      <c r="M167" s="149" t="s">
        <v>1</v>
      </c>
      <c r="N167" s="150" t="s">
        <v>38</v>
      </c>
      <c r="O167" s="151">
        <v>3.033</v>
      </c>
      <c r="P167" s="151">
        <f t="shared" si="21"/>
        <v>27.297</v>
      </c>
      <c r="Q167" s="151">
        <v>0</v>
      </c>
      <c r="R167" s="151">
        <f t="shared" si="22"/>
        <v>0</v>
      </c>
      <c r="S167" s="151">
        <v>0</v>
      </c>
      <c r="T167" s="152">
        <f t="shared" si="23"/>
        <v>0</v>
      </c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R167" s="153" t="s">
        <v>132</v>
      </c>
      <c r="AT167" s="153" t="s">
        <v>128</v>
      </c>
      <c r="AU167" s="153" t="s">
        <v>133</v>
      </c>
      <c r="AY167" s="14" t="s">
        <v>126</v>
      </c>
      <c r="BE167" s="154">
        <f t="shared" si="24"/>
        <v>0</v>
      </c>
      <c r="BF167" s="154">
        <f t="shared" si="25"/>
        <v>0</v>
      </c>
      <c r="BG167" s="154">
        <f t="shared" si="26"/>
        <v>0</v>
      </c>
      <c r="BH167" s="154">
        <f t="shared" si="27"/>
        <v>0</v>
      </c>
      <c r="BI167" s="154">
        <f t="shared" si="28"/>
        <v>0</v>
      </c>
      <c r="BJ167" s="14" t="s">
        <v>133</v>
      </c>
      <c r="BK167" s="154">
        <f t="shared" si="29"/>
        <v>0</v>
      </c>
      <c r="BL167" s="14" t="s">
        <v>132</v>
      </c>
      <c r="BM167" s="153" t="s">
        <v>236</v>
      </c>
    </row>
    <row r="168" spans="1:65" s="2" customFormat="1" ht="24.3" customHeight="1">
      <c r="A168" s="28"/>
      <c r="B168" s="141"/>
      <c r="C168" s="142" t="s">
        <v>237</v>
      </c>
      <c r="D168" s="142" t="s">
        <v>128</v>
      </c>
      <c r="E168" s="143" t="s">
        <v>238</v>
      </c>
      <c r="F168" s="144" t="s">
        <v>239</v>
      </c>
      <c r="G168" s="145" t="s">
        <v>131</v>
      </c>
      <c r="H168" s="146">
        <v>155</v>
      </c>
      <c r="I168" s="147"/>
      <c r="J168" s="147">
        <f t="shared" si="20"/>
        <v>0</v>
      </c>
      <c r="K168" s="148"/>
      <c r="L168" s="29"/>
      <c r="M168" s="149" t="s">
        <v>1</v>
      </c>
      <c r="N168" s="150" t="s">
        <v>38</v>
      </c>
      <c r="O168" s="151">
        <v>0.308</v>
      </c>
      <c r="P168" s="151">
        <f t="shared" si="21"/>
        <v>47.74</v>
      </c>
      <c r="Q168" s="151">
        <v>4E-05</v>
      </c>
      <c r="R168" s="151">
        <f t="shared" si="22"/>
        <v>0.006200000000000001</v>
      </c>
      <c r="S168" s="151">
        <v>0</v>
      </c>
      <c r="T168" s="152">
        <f t="shared" si="23"/>
        <v>0</v>
      </c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R168" s="153" t="s">
        <v>132</v>
      </c>
      <c r="AT168" s="153" t="s">
        <v>128</v>
      </c>
      <c r="AU168" s="153" t="s">
        <v>133</v>
      </c>
      <c r="AY168" s="14" t="s">
        <v>126</v>
      </c>
      <c r="BE168" s="154">
        <f t="shared" si="24"/>
        <v>0</v>
      </c>
      <c r="BF168" s="154">
        <f t="shared" si="25"/>
        <v>0</v>
      </c>
      <c r="BG168" s="154">
        <f t="shared" si="26"/>
        <v>0</v>
      </c>
      <c r="BH168" s="154">
        <f t="shared" si="27"/>
        <v>0</v>
      </c>
      <c r="BI168" s="154">
        <f t="shared" si="28"/>
        <v>0</v>
      </c>
      <c r="BJ168" s="14" t="s">
        <v>133</v>
      </c>
      <c r="BK168" s="154">
        <f t="shared" si="29"/>
        <v>0</v>
      </c>
      <c r="BL168" s="14" t="s">
        <v>132</v>
      </c>
      <c r="BM168" s="153" t="s">
        <v>240</v>
      </c>
    </row>
    <row r="169" spans="1:65" s="2" customFormat="1" ht="33.05" customHeight="1">
      <c r="A169" s="28"/>
      <c r="B169" s="141"/>
      <c r="C169" s="142" t="s">
        <v>241</v>
      </c>
      <c r="D169" s="142" t="s">
        <v>128</v>
      </c>
      <c r="E169" s="143" t="s">
        <v>242</v>
      </c>
      <c r="F169" s="144" t="s">
        <v>243</v>
      </c>
      <c r="G169" s="145" t="s">
        <v>137</v>
      </c>
      <c r="H169" s="146">
        <v>21.668</v>
      </c>
      <c r="I169" s="147"/>
      <c r="J169" s="147">
        <f t="shared" si="20"/>
        <v>0</v>
      </c>
      <c r="K169" s="148"/>
      <c r="L169" s="29"/>
      <c r="M169" s="149" t="s">
        <v>1</v>
      </c>
      <c r="N169" s="150" t="s">
        <v>38</v>
      </c>
      <c r="O169" s="151">
        <v>1.283</v>
      </c>
      <c r="P169" s="151">
        <f t="shared" si="21"/>
        <v>27.800043999999996</v>
      </c>
      <c r="Q169" s="151">
        <v>0</v>
      </c>
      <c r="R169" s="151">
        <f t="shared" si="22"/>
        <v>0</v>
      </c>
      <c r="S169" s="151">
        <v>1.175</v>
      </c>
      <c r="T169" s="152">
        <f t="shared" si="23"/>
        <v>25.4599</v>
      </c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R169" s="153" t="s">
        <v>132</v>
      </c>
      <c r="AT169" s="153" t="s">
        <v>128</v>
      </c>
      <c r="AU169" s="153" t="s">
        <v>133</v>
      </c>
      <c r="AY169" s="14" t="s">
        <v>126</v>
      </c>
      <c r="BE169" s="154">
        <f t="shared" si="24"/>
        <v>0</v>
      </c>
      <c r="BF169" s="154">
        <f t="shared" si="25"/>
        <v>0</v>
      </c>
      <c r="BG169" s="154">
        <f t="shared" si="26"/>
        <v>0</v>
      </c>
      <c r="BH169" s="154">
        <f t="shared" si="27"/>
        <v>0</v>
      </c>
      <c r="BI169" s="154">
        <f t="shared" si="28"/>
        <v>0</v>
      </c>
      <c r="BJ169" s="14" t="s">
        <v>133</v>
      </c>
      <c r="BK169" s="154">
        <f t="shared" si="29"/>
        <v>0</v>
      </c>
      <c r="BL169" s="14" t="s">
        <v>132</v>
      </c>
      <c r="BM169" s="153" t="s">
        <v>244</v>
      </c>
    </row>
    <row r="170" spans="1:65" s="2" customFormat="1" ht="16.5" customHeight="1">
      <c r="A170" s="28"/>
      <c r="B170" s="141"/>
      <c r="C170" s="142" t="s">
        <v>245</v>
      </c>
      <c r="D170" s="142" t="s">
        <v>128</v>
      </c>
      <c r="E170" s="143" t="s">
        <v>246</v>
      </c>
      <c r="F170" s="144" t="s">
        <v>247</v>
      </c>
      <c r="G170" s="145" t="s">
        <v>137</v>
      </c>
      <c r="H170" s="146">
        <v>4.824</v>
      </c>
      <c r="I170" s="147"/>
      <c r="J170" s="147">
        <f t="shared" si="20"/>
        <v>0</v>
      </c>
      <c r="K170" s="148"/>
      <c r="L170" s="29"/>
      <c r="M170" s="149" t="s">
        <v>1</v>
      </c>
      <c r="N170" s="150" t="s">
        <v>38</v>
      </c>
      <c r="O170" s="151">
        <v>0</v>
      </c>
      <c r="P170" s="151">
        <f t="shared" si="21"/>
        <v>0</v>
      </c>
      <c r="Q170" s="151">
        <v>0</v>
      </c>
      <c r="R170" s="151">
        <f t="shared" si="22"/>
        <v>0</v>
      </c>
      <c r="S170" s="151">
        <v>2.4</v>
      </c>
      <c r="T170" s="152">
        <f t="shared" si="23"/>
        <v>11.577599999999999</v>
      </c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R170" s="153" t="s">
        <v>132</v>
      </c>
      <c r="AT170" s="153" t="s">
        <v>128</v>
      </c>
      <c r="AU170" s="153" t="s">
        <v>133</v>
      </c>
      <c r="AY170" s="14" t="s">
        <v>126</v>
      </c>
      <c r="BE170" s="154">
        <f t="shared" si="24"/>
        <v>0</v>
      </c>
      <c r="BF170" s="154">
        <f t="shared" si="25"/>
        <v>0</v>
      </c>
      <c r="BG170" s="154">
        <f t="shared" si="26"/>
        <v>0</v>
      </c>
      <c r="BH170" s="154">
        <f t="shared" si="27"/>
        <v>0</v>
      </c>
      <c r="BI170" s="154">
        <f t="shared" si="28"/>
        <v>0</v>
      </c>
      <c r="BJ170" s="14" t="s">
        <v>133</v>
      </c>
      <c r="BK170" s="154">
        <f t="shared" si="29"/>
        <v>0</v>
      </c>
      <c r="BL170" s="14" t="s">
        <v>132</v>
      </c>
      <c r="BM170" s="153" t="s">
        <v>248</v>
      </c>
    </row>
    <row r="171" spans="1:65" s="2" customFormat="1" ht="16.5" customHeight="1">
      <c r="A171" s="28"/>
      <c r="B171" s="141"/>
      <c r="C171" s="142" t="s">
        <v>249</v>
      </c>
      <c r="D171" s="142" t="s">
        <v>128</v>
      </c>
      <c r="E171" s="143" t="s">
        <v>250</v>
      </c>
      <c r="F171" s="144" t="s">
        <v>251</v>
      </c>
      <c r="G171" s="145" t="s">
        <v>131</v>
      </c>
      <c r="H171" s="146">
        <v>55.8</v>
      </c>
      <c r="I171" s="147"/>
      <c r="J171" s="147">
        <f t="shared" si="20"/>
        <v>0</v>
      </c>
      <c r="K171" s="148"/>
      <c r="L171" s="29"/>
      <c r="M171" s="149" t="s">
        <v>1</v>
      </c>
      <c r="N171" s="150" t="s">
        <v>38</v>
      </c>
      <c r="O171" s="151">
        <v>0.615</v>
      </c>
      <c r="P171" s="151">
        <f t="shared" si="21"/>
        <v>34.317</v>
      </c>
      <c r="Q171" s="151">
        <v>0</v>
      </c>
      <c r="R171" s="151">
        <f t="shared" si="22"/>
        <v>0</v>
      </c>
      <c r="S171" s="151">
        <v>0.02</v>
      </c>
      <c r="T171" s="152">
        <f t="shared" si="23"/>
        <v>1.1159999999999999</v>
      </c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R171" s="153" t="s">
        <v>132</v>
      </c>
      <c r="AT171" s="153" t="s">
        <v>128</v>
      </c>
      <c r="AU171" s="153" t="s">
        <v>133</v>
      </c>
      <c r="AY171" s="14" t="s">
        <v>126</v>
      </c>
      <c r="BE171" s="154">
        <f t="shared" si="24"/>
        <v>0</v>
      </c>
      <c r="BF171" s="154">
        <f t="shared" si="25"/>
        <v>0</v>
      </c>
      <c r="BG171" s="154">
        <f t="shared" si="26"/>
        <v>0</v>
      </c>
      <c r="BH171" s="154">
        <f t="shared" si="27"/>
        <v>0</v>
      </c>
      <c r="BI171" s="154">
        <f t="shared" si="28"/>
        <v>0</v>
      </c>
      <c r="BJ171" s="14" t="s">
        <v>133</v>
      </c>
      <c r="BK171" s="154">
        <f t="shared" si="29"/>
        <v>0</v>
      </c>
      <c r="BL171" s="14" t="s">
        <v>132</v>
      </c>
      <c r="BM171" s="153" t="s">
        <v>252</v>
      </c>
    </row>
    <row r="172" spans="1:65" s="2" customFormat="1" ht="24.3" customHeight="1">
      <c r="A172" s="28"/>
      <c r="B172" s="141"/>
      <c r="C172" s="142" t="s">
        <v>253</v>
      </c>
      <c r="D172" s="142" t="s">
        <v>128</v>
      </c>
      <c r="E172" s="143" t="s">
        <v>254</v>
      </c>
      <c r="F172" s="144" t="s">
        <v>255</v>
      </c>
      <c r="G172" s="145" t="s">
        <v>131</v>
      </c>
      <c r="H172" s="146">
        <v>23.22</v>
      </c>
      <c r="I172" s="147"/>
      <c r="J172" s="147">
        <f t="shared" si="20"/>
        <v>0</v>
      </c>
      <c r="K172" s="148"/>
      <c r="L172" s="29"/>
      <c r="M172" s="149" t="s">
        <v>1</v>
      </c>
      <c r="N172" s="150" t="s">
        <v>38</v>
      </c>
      <c r="O172" s="151">
        <v>0.115</v>
      </c>
      <c r="P172" s="151">
        <f t="shared" si="21"/>
        <v>2.6703</v>
      </c>
      <c r="Q172" s="151">
        <v>0</v>
      </c>
      <c r="R172" s="151">
        <f t="shared" si="22"/>
        <v>0</v>
      </c>
      <c r="S172" s="151">
        <v>0</v>
      </c>
      <c r="T172" s="152">
        <f t="shared" si="23"/>
        <v>0</v>
      </c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R172" s="153" t="s">
        <v>132</v>
      </c>
      <c r="AT172" s="153" t="s">
        <v>128</v>
      </c>
      <c r="AU172" s="153" t="s">
        <v>133</v>
      </c>
      <c r="AY172" s="14" t="s">
        <v>126</v>
      </c>
      <c r="BE172" s="154">
        <f t="shared" si="24"/>
        <v>0</v>
      </c>
      <c r="BF172" s="154">
        <f t="shared" si="25"/>
        <v>0</v>
      </c>
      <c r="BG172" s="154">
        <f t="shared" si="26"/>
        <v>0</v>
      </c>
      <c r="BH172" s="154">
        <f t="shared" si="27"/>
        <v>0</v>
      </c>
      <c r="BI172" s="154">
        <f t="shared" si="28"/>
        <v>0</v>
      </c>
      <c r="BJ172" s="14" t="s">
        <v>133</v>
      </c>
      <c r="BK172" s="154">
        <f t="shared" si="29"/>
        <v>0</v>
      </c>
      <c r="BL172" s="14" t="s">
        <v>132</v>
      </c>
      <c r="BM172" s="153" t="s">
        <v>256</v>
      </c>
    </row>
    <row r="173" spans="2:63" s="12" customFormat="1" ht="22.85" customHeight="1">
      <c r="B173" s="129"/>
      <c r="D173" s="130" t="s">
        <v>71</v>
      </c>
      <c r="E173" s="139" t="s">
        <v>257</v>
      </c>
      <c r="F173" s="139" t="s">
        <v>258</v>
      </c>
      <c r="J173" s="140">
        <f>BK173</f>
        <v>0</v>
      </c>
      <c r="L173" s="129"/>
      <c r="M173" s="133"/>
      <c r="N173" s="134"/>
      <c r="O173" s="134"/>
      <c r="P173" s="135">
        <f>SUM(P174:P178)</f>
        <v>122.18811500000001</v>
      </c>
      <c r="Q173" s="134"/>
      <c r="R173" s="135">
        <f>SUM(R174:R178)</f>
        <v>0</v>
      </c>
      <c r="S173" s="134"/>
      <c r="T173" s="136">
        <f>SUM(T174:T178)</f>
        <v>0</v>
      </c>
      <c r="AR173" s="130" t="s">
        <v>77</v>
      </c>
      <c r="AT173" s="137" t="s">
        <v>71</v>
      </c>
      <c r="AU173" s="137" t="s">
        <v>77</v>
      </c>
      <c r="AY173" s="130" t="s">
        <v>126</v>
      </c>
      <c r="BK173" s="138">
        <f>SUM(BK174:BK178)</f>
        <v>0</v>
      </c>
    </row>
    <row r="174" spans="1:65" s="2" customFormat="1" ht="16.5" customHeight="1">
      <c r="A174" s="28"/>
      <c r="B174" s="141"/>
      <c r="C174" s="142" t="s">
        <v>259</v>
      </c>
      <c r="D174" s="142" t="s">
        <v>128</v>
      </c>
      <c r="E174" s="143" t="s">
        <v>260</v>
      </c>
      <c r="F174" s="144" t="s">
        <v>261</v>
      </c>
      <c r="G174" s="145" t="s">
        <v>221</v>
      </c>
      <c r="H174" s="146">
        <v>44.191</v>
      </c>
      <c r="I174" s="147"/>
      <c r="J174" s="147">
        <f>ROUND(I174*H174,1)</f>
        <v>0</v>
      </c>
      <c r="K174" s="148"/>
      <c r="L174" s="29"/>
      <c r="M174" s="149" t="s">
        <v>1</v>
      </c>
      <c r="N174" s="150" t="s">
        <v>38</v>
      </c>
      <c r="O174" s="151">
        <v>0.136</v>
      </c>
      <c r="P174" s="151">
        <f>O174*H174</f>
        <v>6.009976000000001</v>
      </c>
      <c r="Q174" s="151">
        <v>0</v>
      </c>
      <c r="R174" s="151">
        <f>Q174*H174</f>
        <v>0</v>
      </c>
      <c r="S174" s="151">
        <v>0</v>
      </c>
      <c r="T174" s="152">
        <f>S174*H174</f>
        <v>0</v>
      </c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R174" s="153" t="s">
        <v>132</v>
      </c>
      <c r="AT174" s="153" t="s">
        <v>128</v>
      </c>
      <c r="AU174" s="153" t="s">
        <v>133</v>
      </c>
      <c r="AY174" s="14" t="s">
        <v>126</v>
      </c>
      <c r="BE174" s="154">
        <f>IF(N174="základní",J174,0)</f>
        <v>0</v>
      </c>
      <c r="BF174" s="154">
        <f>IF(N174="snížená",J174,0)</f>
        <v>0</v>
      </c>
      <c r="BG174" s="154">
        <f>IF(N174="zákl. přenesená",J174,0)</f>
        <v>0</v>
      </c>
      <c r="BH174" s="154">
        <f>IF(N174="sníž. přenesená",J174,0)</f>
        <v>0</v>
      </c>
      <c r="BI174" s="154">
        <f>IF(N174="nulová",J174,0)</f>
        <v>0</v>
      </c>
      <c r="BJ174" s="14" t="s">
        <v>133</v>
      </c>
      <c r="BK174" s="154">
        <f>ROUND(I174*H174,1)</f>
        <v>0</v>
      </c>
      <c r="BL174" s="14" t="s">
        <v>132</v>
      </c>
      <c r="BM174" s="153" t="s">
        <v>262</v>
      </c>
    </row>
    <row r="175" spans="1:65" s="2" customFormat="1" ht="24.3" customHeight="1">
      <c r="A175" s="28"/>
      <c r="B175" s="141"/>
      <c r="C175" s="142" t="s">
        <v>263</v>
      </c>
      <c r="D175" s="142" t="s">
        <v>128</v>
      </c>
      <c r="E175" s="143" t="s">
        <v>264</v>
      </c>
      <c r="F175" s="144" t="s">
        <v>265</v>
      </c>
      <c r="G175" s="145" t="s">
        <v>221</v>
      </c>
      <c r="H175" s="146">
        <v>44.191</v>
      </c>
      <c r="I175" s="147"/>
      <c r="J175" s="147">
        <f>ROUND(I175*H175,1)</f>
        <v>0</v>
      </c>
      <c r="K175" s="148"/>
      <c r="L175" s="29"/>
      <c r="M175" s="149" t="s">
        <v>1</v>
      </c>
      <c r="N175" s="150" t="s">
        <v>38</v>
      </c>
      <c r="O175" s="151">
        <v>2.42</v>
      </c>
      <c r="P175" s="151">
        <f>O175*H175</f>
        <v>106.94222</v>
      </c>
      <c r="Q175" s="151">
        <v>0</v>
      </c>
      <c r="R175" s="151">
        <f>Q175*H175</f>
        <v>0</v>
      </c>
      <c r="S175" s="151">
        <v>0</v>
      </c>
      <c r="T175" s="152">
        <f>S175*H175</f>
        <v>0</v>
      </c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R175" s="153" t="s">
        <v>132</v>
      </c>
      <c r="AT175" s="153" t="s">
        <v>128</v>
      </c>
      <c r="AU175" s="153" t="s">
        <v>133</v>
      </c>
      <c r="AY175" s="14" t="s">
        <v>126</v>
      </c>
      <c r="BE175" s="154">
        <f>IF(N175="základní",J175,0)</f>
        <v>0</v>
      </c>
      <c r="BF175" s="154">
        <f>IF(N175="snížená",J175,0)</f>
        <v>0</v>
      </c>
      <c r="BG175" s="154">
        <f>IF(N175="zákl. přenesená",J175,0)</f>
        <v>0</v>
      </c>
      <c r="BH175" s="154">
        <f>IF(N175="sníž. přenesená",J175,0)</f>
        <v>0</v>
      </c>
      <c r="BI175" s="154">
        <f>IF(N175="nulová",J175,0)</f>
        <v>0</v>
      </c>
      <c r="BJ175" s="14" t="s">
        <v>133</v>
      </c>
      <c r="BK175" s="154">
        <f>ROUND(I175*H175,1)</f>
        <v>0</v>
      </c>
      <c r="BL175" s="14" t="s">
        <v>132</v>
      </c>
      <c r="BM175" s="153" t="s">
        <v>266</v>
      </c>
    </row>
    <row r="176" spans="1:65" s="2" customFormat="1" ht="24.3" customHeight="1">
      <c r="A176" s="28"/>
      <c r="B176" s="141"/>
      <c r="C176" s="142" t="s">
        <v>267</v>
      </c>
      <c r="D176" s="142" t="s">
        <v>128</v>
      </c>
      <c r="E176" s="143" t="s">
        <v>268</v>
      </c>
      <c r="F176" s="144" t="s">
        <v>269</v>
      </c>
      <c r="G176" s="145" t="s">
        <v>221</v>
      </c>
      <c r="H176" s="146">
        <v>44.191</v>
      </c>
      <c r="I176" s="147"/>
      <c r="J176" s="147">
        <f>ROUND(I176*H176,1)</f>
        <v>0</v>
      </c>
      <c r="K176" s="148"/>
      <c r="L176" s="29"/>
      <c r="M176" s="149" t="s">
        <v>1</v>
      </c>
      <c r="N176" s="150" t="s">
        <v>38</v>
      </c>
      <c r="O176" s="151">
        <v>0.125</v>
      </c>
      <c r="P176" s="151">
        <f>O176*H176</f>
        <v>5.523875</v>
      </c>
      <c r="Q176" s="151">
        <v>0</v>
      </c>
      <c r="R176" s="151">
        <f>Q176*H176</f>
        <v>0</v>
      </c>
      <c r="S176" s="151">
        <v>0</v>
      </c>
      <c r="T176" s="152">
        <f>S176*H176</f>
        <v>0</v>
      </c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R176" s="153" t="s">
        <v>132</v>
      </c>
      <c r="AT176" s="153" t="s">
        <v>128</v>
      </c>
      <c r="AU176" s="153" t="s">
        <v>133</v>
      </c>
      <c r="AY176" s="14" t="s">
        <v>126</v>
      </c>
      <c r="BE176" s="154">
        <f>IF(N176="základní",J176,0)</f>
        <v>0</v>
      </c>
      <c r="BF176" s="154">
        <f>IF(N176="snížená",J176,0)</f>
        <v>0</v>
      </c>
      <c r="BG176" s="154">
        <f>IF(N176="zákl. přenesená",J176,0)</f>
        <v>0</v>
      </c>
      <c r="BH176" s="154">
        <f>IF(N176="sníž. přenesená",J176,0)</f>
        <v>0</v>
      </c>
      <c r="BI176" s="154">
        <f>IF(N176="nulová",J176,0)</f>
        <v>0</v>
      </c>
      <c r="BJ176" s="14" t="s">
        <v>133</v>
      </c>
      <c r="BK176" s="154">
        <f>ROUND(I176*H176,1)</f>
        <v>0</v>
      </c>
      <c r="BL176" s="14" t="s">
        <v>132</v>
      </c>
      <c r="BM176" s="153" t="s">
        <v>270</v>
      </c>
    </row>
    <row r="177" spans="1:65" s="2" customFormat="1" ht="24.3" customHeight="1">
      <c r="A177" s="28"/>
      <c r="B177" s="141"/>
      <c r="C177" s="142" t="s">
        <v>271</v>
      </c>
      <c r="D177" s="142" t="s">
        <v>128</v>
      </c>
      <c r="E177" s="143" t="s">
        <v>272</v>
      </c>
      <c r="F177" s="144" t="s">
        <v>273</v>
      </c>
      <c r="G177" s="145" t="s">
        <v>221</v>
      </c>
      <c r="H177" s="146">
        <v>618.674</v>
      </c>
      <c r="I177" s="147"/>
      <c r="J177" s="147">
        <f>ROUND(I177*H177,1)</f>
        <v>0</v>
      </c>
      <c r="K177" s="148"/>
      <c r="L177" s="29"/>
      <c r="M177" s="149" t="s">
        <v>1</v>
      </c>
      <c r="N177" s="150" t="s">
        <v>38</v>
      </c>
      <c r="O177" s="151">
        <v>0.006</v>
      </c>
      <c r="P177" s="151">
        <f>O177*H177</f>
        <v>3.712044</v>
      </c>
      <c r="Q177" s="151">
        <v>0</v>
      </c>
      <c r="R177" s="151">
        <f>Q177*H177</f>
        <v>0</v>
      </c>
      <c r="S177" s="151">
        <v>0</v>
      </c>
      <c r="T177" s="152">
        <f>S177*H177</f>
        <v>0</v>
      </c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R177" s="153" t="s">
        <v>132</v>
      </c>
      <c r="AT177" s="153" t="s">
        <v>128</v>
      </c>
      <c r="AU177" s="153" t="s">
        <v>133</v>
      </c>
      <c r="AY177" s="14" t="s">
        <v>126</v>
      </c>
      <c r="BE177" s="154">
        <f>IF(N177="základní",J177,0)</f>
        <v>0</v>
      </c>
      <c r="BF177" s="154">
        <f>IF(N177="snížená",J177,0)</f>
        <v>0</v>
      </c>
      <c r="BG177" s="154">
        <f>IF(N177="zákl. přenesená",J177,0)</f>
        <v>0</v>
      </c>
      <c r="BH177" s="154">
        <f>IF(N177="sníž. přenesená",J177,0)</f>
        <v>0</v>
      </c>
      <c r="BI177" s="154">
        <f>IF(N177="nulová",J177,0)</f>
        <v>0</v>
      </c>
      <c r="BJ177" s="14" t="s">
        <v>133</v>
      </c>
      <c r="BK177" s="154">
        <f>ROUND(I177*H177,1)</f>
        <v>0</v>
      </c>
      <c r="BL177" s="14" t="s">
        <v>132</v>
      </c>
      <c r="BM177" s="153" t="s">
        <v>274</v>
      </c>
    </row>
    <row r="178" spans="1:65" s="2" customFormat="1" ht="33.05" customHeight="1">
      <c r="A178" s="28"/>
      <c r="B178" s="141"/>
      <c r="C178" s="142" t="s">
        <v>275</v>
      </c>
      <c r="D178" s="142" t="s">
        <v>128</v>
      </c>
      <c r="E178" s="143" t="s">
        <v>276</v>
      </c>
      <c r="F178" s="144" t="s">
        <v>277</v>
      </c>
      <c r="G178" s="145" t="s">
        <v>221</v>
      </c>
      <c r="H178" s="146">
        <v>44.191</v>
      </c>
      <c r="I178" s="147"/>
      <c r="J178" s="147">
        <f>ROUND(I178*H178,1)</f>
        <v>0</v>
      </c>
      <c r="K178" s="148"/>
      <c r="L178" s="29"/>
      <c r="M178" s="149" t="s">
        <v>1</v>
      </c>
      <c r="N178" s="150" t="s">
        <v>38</v>
      </c>
      <c r="O178" s="151">
        <v>0</v>
      </c>
      <c r="P178" s="151">
        <f>O178*H178</f>
        <v>0</v>
      </c>
      <c r="Q178" s="151">
        <v>0</v>
      </c>
      <c r="R178" s="151">
        <f>Q178*H178</f>
        <v>0</v>
      </c>
      <c r="S178" s="151">
        <v>0</v>
      </c>
      <c r="T178" s="152">
        <f>S178*H178</f>
        <v>0</v>
      </c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R178" s="153" t="s">
        <v>132</v>
      </c>
      <c r="AT178" s="153" t="s">
        <v>128</v>
      </c>
      <c r="AU178" s="153" t="s">
        <v>133</v>
      </c>
      <c r="AY178" s="14" t="s">
        <v>126</v>
      </c>
      <c r="BE178" s="154">
        <f>IF(N178="základní",J178,0)</f>
        <v>0</v>
      </c>
      <c r="BF178" s="154">
        <f>IF(N178="snížená",J178,0)</f>
        <v>0</v>
      </c>
      <c r="BG178" s="154">
        <f>IF(N178="zákl. přenesená",J178,0)</f>
        <v>0</v>
      </c>
      <c r="BH178" s="154">
        <f>IF(N178="sníž. přenesená",J178,0)</f>
        <v>0</v>
      </c>
      <c r="BI178" s="154">
        <f>IF(N178="nulová",J178,0)</f>
        <v>0</v>
      </c>
      <c r="BJ178" s="14" t="s">
        <v>133</v>
      </c>
      <c r="BK178" s="154">
        <f>ROUND(I178*H178,1)</f>
        <v>0</v>
      </c>
      <c r="BL178" s="14" t="s">
        <v>132</v>
      </c>
      <c r="BM178" s="153" t="s">
        <v>278</v>
      </c>
    </row>
    <row r="179" spans="2:63" s="12" customFormat="1" ht="22.85" customHeight="1">
      <c r="B179" s="129"/>
      <c r="D179" s="130" t="s">
        <v>71</v>
      </c>
      <c r="E179" s="139" t="s">
        <v>279</v>
      </c>
      <c r="F179" s="139" t="s">
        <v>280</v>
      </c>
      <c r="J179" s="140">
        <f>BK179</f>
        <v>0</v>
      </c>
      <c r="L179" s="129"/>
      <c r="M179" s="133"/>
      <c r="N179" s="134"/>
      <c r="O179" s="134"/>
      <c r="P179" s="135">
        <f>P180</f>
        <v>34.596250000000005</v>
      </c>
      <c r="Q179" s="134"/>
      <c r="R179" s="135">
        <f>R180</f>
        <v>0</v>
      </c>
      <c r="S179" s="134"/>
      <c r="T179" s="136">
        <f>T180</f>
        <v>0</v>
      </c>
      <c r="AR179" s="130" t="s">
        <v>77</v>
      </c>
      <c r="AT179" s="137" t="s">
        <v>71</v>
      </c>
      <c r="AU179" s="137" t="s">
        <v>77</v>
      </c>
      <c r="AY179" s="130" t="s">
        <v>126</v>
      </c>
      <c r="BK179" s="138">
        <f>BK180</f>
        <v>0</v>
      </c>
    </row>
    <row r="180" spans="1:65" s="2" customFormat="1" ht="24.3" customHeight="1">
      <c r="A180" s="28"/>
      <c r="B180" s="141"/>
      <c r="C180" s="142" t="s">
        <v>281</v>
      </c>
      <c r="D180" s="142" t="s">
        <v>128</v>
      </c>
      <c r="E180" s="143" t="s">
        <v>282</v>
      </c>
      <c r="F180" s="144" t="s">
        <v>283</v>
      </c>
      <c r="G180" s="145" t="s">
        <v>221</v>
      </c>
      <c r="H180" s="146">
        <v>53.225</v>
      </c>
      <c r="I180" s="147"/>
      <c r="J180" s="147">
        <f>ROUND(I180*H180,1)</f>
        <v>0</v>
      </c>
      <c r="K180" s="148"/>
      <c r="L180" s="29"/>
      <c r="M180" s="149" t="s">
        <v>1</v>
      </c>
      <c r="N180" s="150" t="s">
        <v>38</v>
      </c>
      <c r="O180" s="151">
        <v>0.65</v>
      </c>
      <c r="P180" s="151">
        <f>O180*H180</f>
        <v>34.596250000000005</v>
      </c>
      <c r="Q180" s="151">
        <v>0</v>
      </c>
      <c r="R180" s="151">
        <f>Q180*H180</f>
        <v>0</v>
      </c>
      <c r="S180" s="151">
        <v>0</v>
      </c>
      <c r="T180" s="152">
        <f>S180*H180</f>
        <v>0</v>
      </c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R180" s="153" t="s">
        <v>132</v>
      </c>
      <c r="AT180" s="153" t="s">
        <v>128</v>
      </c>
      <c r="AU180" s="153" t="s">
        <v>133</v>
      </c>
      <c r="AY180" s="14" t="s">
        <v>126</v>
      </c>
      <c r="BE180" s="154">
        <f>IF(N180="základní",J180,0)</f>
        <v>0</v>
      </c>
      <c r="BF180" s="154">
        <f>IF(N180="snížená",J180,0)</f>
        <v>0</v>
      </c>
      <c r="BG180" s="154">
        <f>IF(N180="zákl. přenesená",J180,0)</f>
        <v>0</v>
      </c>
      <c r="BH180" s="154">
        <f>IF(N180="sníž. přenesená",J180,0)</f>
        <v>0</v>
      </c>
      <c r="BI180" s="154">
        <f>IF(N180="nulová",J180,0)</f>
        <v>0</v>
      </c>
      <c r="BJ180" s="14" t="s">
        <v>133</v>
      </c>
      <c r="BK180" s="154">
        <f>ROUND(I180*H180,1)</f>
        <v>0</v>
      </c>
      <c r="BL180" s="14" t="s">
        <v>132</v>
      </c>
      <c r="BM180" s="153" t="s">
        <v>284</v>
      </c>
    </row>
    <row r="181" spans="2:63" s="12" customFormat="1" ht="25.85" customHeight="1">
      <c r="B181" s="129"/>
      <c r="D181" s="130" t="s">
        <v>71</v>
      </c>
      <c r="E181" s="131" t="s">
        <v>285</v>
      </c>
      <c r="F181" s="131" t="s">
        <v>286</v>
      </c>
      <c r="J181" s="132">
        <f>BK181</f>
        <v>0</v>
      </c>
      <c r="L181" s="129"/>
      <c r="M181" s="133"/>
      <c r="N181" s="134"/>
      <c r="O181" s="134"/>
      <c r="P181" s="135">
        <f>P182</f>
        <v>17.4924</v>
      </c>
      <c r="Q181" s="134"/>
      <c r="R181" s="135">
        <f>R182</f>
        <v>0.21846150000000003</v>
      </c>
      <c r="S181" s="134"/>
      <c r="T181" s="136">
        <f>T182</f>
        <v>0</v>
      </c>
      <c r="AR181" s="130" t="s">
        <v>133</v>
      </c>
      <c r="AT181" s="137" t="s">
        <v>71</v>
      </c>
      <c r="AU181" s="137" t="s">
        <v>72</v>
      </c>
      <c r="AY181" s="130" t="s">
        <v>126</v>
      </c>
      <c r="BK181" s="138">
        <f>BK182</f>
        <v>0</v>
      </c>
    </row>
    <row r="182" spans="2:63" s="12" customFormat="1" ht="22.85" customHeight="1">
      <c r="B182" s="129"/>
      <c r="D182" s="130" t="s">
        <v>71</v>
      </c>
      <c r="E182" s="139" t="s">
        <v>287</v>
      </c>
      <c r="F182" s="139" t="s">
        <v>288</v>
      </c>
      <c r="J182" s="140">
        <f>BK182</f>
        <v>0</v>
      </c>
      <c r="L182" s="129"/>
      <c r="M182" s="133"/>
      <c r="N182" s="134"/>
      <c r="O182" s="134"/>
      <c r="P182" s="135">
        <f>SUM(P183:P186)</f>
        <v>17.4924</v>
      </c>
      <c r="Q182" s="134"/>
      <c r="R182" s="135">
        <f>SUM(R183:R186)</f>
        <v>0.21846150000000003</v>
      </c>
      <c r="S182" s="134"/>
      <c r="T182" s="136">
        <f>SUM(T183:T186)</f>
        <v>0</v>
      </c>
      <c r="AR182" s="130" t="s">
        <v>133</v>
      </c>
      <c r="AT182" s="137" t="s">
        <v>71</v>
      </c>
      <c r="AU182" s="137" t="s">
        <v>77</v>
      </c>
      <c r="AY182" s="130" t="s">
        <v>126</v>
      </c>
      <c r="BK182" s="138">
        <f>SUM(BK183:BK186)</f>
        <v>0</v>
      </c>
    </row>
    <row r="183" spans="1:65" s="2" customFormat="1" ht="24.3" customHeight="1">
      <c r="A183" s="28"/>
      <c r="B183" s="141"/>
      <c r="C183" s="142" t="s">
        <v>289</v>
      </c>
      <c r="D183" s="142" t="s">
        <v>128</v>
      </c>
      <c r="E183" s="143" t="s">
        <v>290</v>
      </c>
      <c r="F183" s="144" t="s">
        <v>291</v>
      </c>
      <c r="G183" s="145" t="s">
        <v>131</v>
      </c>
      <c r="H183" s="146">
        <v>38.7</v>
      </c>
      <c r="I183" s="147"/>
      <c r="J183" s="147">
        <f>ROUND(I183*H183,1)</f>
        <v>0</v>
      </c>
      <c r="K183" s="148"/>
      <c r="L183" s="29"/>
      <c r="M183" s="149" t="s">
        <v>1</v>
      </c>
      <c r="N183" s="150" t="s">
        <v>38</v>
      </c>
      <c r="O183" s="151">
        <v>0.122</v>
      </c>
      <c r="P183" s="151">
        <f>O183*H183</f>
        <v>4.7214</v>
      </c>
      <c r="Q183" s="151">
        <v>0.000395</v>
      </c>
      <c r="R183" s="151">
        <f>Q183*H183</f>
        <v>0.015286500000000001</v>
      </c>
      <c r="S183" s="151">
        <v>0</v>
      </c>
      <c r="T183" s="152">
        <f>S183*H183</f>
        <v>0</v>
      </c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R183" s="153" t="s">
        <v>132</v>
      </c>
      <c r="AT183" s="153" t="s">
        <v>128</v>
      </c>
      <c r="AU183" s="153" t="s">
        <v>133</v>
      </c>
      <c r="AY183" s="14" t="s">
        <v>126</v>
      </c>
      <c r="BE183" s="154">
        <f>IF(N183="základní",J183,0)</f>
        <v>0</v>
      </c>
      <c r="BF183" s="154">
        <f>IF(N183="snížená",J183,0)</f>
        <v>0</v>
      </c>
      <c r="BG183" s="154">
        <f>IF(N183="zákl. přenesená",J183,0)</f>
        <v>0</v>
      </c>
      <c r="BH183" s="154">
        <f>IF(N183="sníž. přenesená",J183,0)</f>
        <v>0</v>
      </c>
      <c r="BI183" s="154">
        <f>IF(N183="nulová",J183,0)</f>
        <v>0</v>
      </c>
      <c r="BJ183" s="14" t="s">
        <v>133</v>
      </c>
      <c r="BK183" s="154">
        <f>ROUND(I183*H183,1)</f>
        <v>0</v>
      </c>
      <c r="BL183" s="14" t="s">
        <v>132</v>
      </c>
      <c r="BM183" s="153" t="s">
        <v>292</v>
      </c>
    </row>
    <row r="184" spans="1:65" s="2" customFormat="1" ht="24.3" customHeight="1">
      <c r="A184" s="28"/>
      <c r="B184" s="141"/>
      <c r="C184" s="142" t="s">
        <v>293</v>
      </c>
      <c r="D184" s="142" t="s">
        <v>128</v>
      </c>
      <c r="E184" s="143" t="s">
        <v>294</v>
      </c>
      <c r="F184" s="144" t="s">
        <v>295</v>
      </c>
      <c r="G184" s="145" t="s">
        <v>131</v>
      </c>
      <c r="H184" s="146">
        <v>19.35</v>
      </c>
      <c r="I184" s="147"/>
      <c r="J184" s="147">
        <f>ROUND(I184*H184,1)</f>
        <v>0</v>
      </c>
      <c r="K184" s="148"/>
      <c r="L184" s="29"/>
      <c r="M184" s="149" t="s">
        <v>1</v>
      </c>
      <c r="N184" s="150" t="s">
        <v>38</v>
      </c>
      <c r="O184" s="151">
        <v>0.18</v>
      </c>
      <c r="P184" s="151">
        <f>O184*H184</f>
        <v>3.483</v>
      </c>
      <c r="Q184" s="151">
        <v>0.0035</v>
      </c>
      <c r="R184" s="151">
        <f>Q184*H184</f>
        <v>0.06772500000000001</v>
      </c>
      <c r="S184" s="151">
        <v>0</v>
      </c>
      <c r="T184" s="152">
        <f>S184*H184</f>
        <v>0</v>
      </c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R184" s="153" t="s">
        <v>194</v>
      </c>
      <c r="AT184" s="153" t="s">
        <v>128</v>
      </c>
      <c r="AU184" s="153" t="s">
        <v>133</v>
      </c>
      <c r="AY184" s="14" t="s">
        <v>126</v>
      </c>
      <c r="BE184" s="154">
        <f>IF(N184="základní",J184,0)</f>
        <v>0</v>
      </c>
      <c r="BF184" s="154">
        <f>IF(N184="snížená",J184,0)</f>
        <v>0</v>
      </c>
      <c r="BG184" s="154">
        <f>IF(N184="zákl. přenesená",J184,0)</f>
        <v>0</v>
      </c>
      <c r="BH184" s="154">
        <f>IF(N184="sníž. přenesená",J184,0)</f>
        <v>0</v>
      </c>
      <c r="BI184" s="154">
        <f>IF(N184="nulová",J184,0)</f>
        <v>0</v>
      </c>
      <c r="BJ184" s="14" t="s">
        <v>133</v>
      </c>
      <c r="BK184" s="154">
        <f>ROUND(I184*H184,1)</f>
        <v>0</v>
      </c>
      <c r="BL184" s="14" t="s">
        <v>194</v>
      </c>
      <c r="BM184" s="153" t="s">
        <v>296</v>
      </c>
    </row>
    <row r="185" spans="1:65" s="2" customFormat="1" ht="24.3" customHeight="1">
      <c r="A185" s="28"/>
      <c r="B185" s="141"/>
      <c r="C185" s="142" t="s">
        <v>297</v>
      </c>
      <c r="D185" s="142" t="s">
        <v>128</v>
      </c>
      <c r="E185" s="143" t="s">
        <v>298</v>
      </c>
      <c r="F185" s="144" t="s">
        <v>299</v>
      </c>
      <c r="G185" s="145" t="s">
        <v>131</v>
      </c>
      <c r="H185" s="146">
        <v>38.7</v>
      </c>
      <c r="I185" s="147"/>
      <c r="J185" s="147">
        <f>ROUND(I185*H185,1)</f>
        <v>0</v>
      </c>
      <c r="K185" s="148"/>
      <c r="L185" s="29"/>
      <c r="M185" s="149" t="s">
        <v>1</v>
      </c>
      <c r="N185" s="150" t="s">
        <v>38</v>
      </c>
      <c r="O185" s="151">
        <v>0.24</v>
      </c>
      <c r="P185" s="151">
        <f>O185*H185</f>
        <v>9.288</v>
      </c>
      <c r="Q185" s="151">
        <v>0.0035</v>
      </c>
      <c r="R185" s="151">
        <f>Q185*H185</f>
        <v>0.13545000000000001</v>
      </c>
      <c r="S185" s="151">
        <v>0</v>
      </c>
      <c r="T185" s="152">
        <f>S185*H185</f>
        <v>0</v>
      </c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R185" s="153" t="s">
        <v>194</v>
      </c>
      <c r="AT185" s="153" t="s">
        <v>128</v>
      </c>
      <c r="AU185" s="153" t="s">
        <v>133</v>
      </c>
      <c r="AY185" s="14" t="s">
        <v>126</v>
      </c>
      <c r="BE185" s="154">
        <f>IF(N185="základní",J185,0)</f>
        <v>0</v>
      </c>
      <c r="BF185" s="154">
        <f>IF(N185="snížená",J185,0)</f>
        <v>0</v>
      </c>
      <c r="BG185" s="154">
        <f>IF(N185="zákl. přenesená",J185,0)</f>
        <v>0</v>
      </c>
      <c r="BH185" s="154">
        <f>IF(N185="sníž. přenesená",J185,0)</f>
        <v>0</v>
      </c>
      <c r="BI185" s="154">
        <f>IF(N185="nulová",J185,0)</f>
        <v>0</v>
      </c>
      <c r="BJ185" s="14" t="s">
        <v>133</v>
      </c>
      <c r="BK185" s="154">
        <f>ROUND(I185*H185,1)</f>
        <v>0</v>
      </c>
      <c r="BL185" s="14" t="s">
        <v>194</v>
      </c>
      <c r="BM185" s="153" t="s">
        <v>300</v>
      </c>
    </row>
    <row r="186" spans="1:65" s="2" customFormat="1" ht="24.3" customHeight="1">
      <c r="A186" s="28"/>
      <c r="B186" s="141"/>
      <c r="C186" s="142" t="s">
        <v>301</v>
      </c>
      <c r="D186" s="142" t="s">
        <v>128</v>
      </c>
      <c r="E186" s="143" t="s">
        <v>302</v>
      </c>
      <c r="F186" s="144" t="s">
        <v>303</v>
      </c>
      <c r="G186" s="145" t="s">
        <v>304</v>
      </c>
      <c r="H186" s="146">
        <v>335.626</v>
      </c>
      <c r="I186" s="147"/>
      <c r="J186" s="147">
        <f>ROUND(I186*H186,1)</f>
        <v>0</v>
      </c>
      <c r="K186" s="148"/>
      <c r="L186" s="29"/>
      <c r="M186" s="149" t="s">
        <v>1</v>
      </c>
      <c r="N186" s="150" t="s">
        <v>38</v>
      </c>
      <c r="O186" s="151">
        <v>0</v>
      </c>
      <c r="P186" s="151">
        <f>O186*H186</f>
        <v>0</v>
      </c>
      <c r="Q186" s="151">
        <v>0</v>
      </c>
      <c r="R186" s="151">
        <f>Q186*H186</f>
        <v>0</v>
      </c>
      <c r="S186" s="151">
        <v>0</v>
      </c>
      <c r="T186" s="152">
        <f>S186*H186</f>
        <v>0</v>
      </c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R186" s="153" t="s">
        <v>194</v>
      </c>
      <c r="AT186" s="153" t="s">
        <v>128</v>
      </c>
      <c r="AU186" s="153" t="s">
        <v>133</v>
      </c>
      <c r="AY186" s="14" t="s">
        <v>126</v>
      </c>
      <c r="BE186" s="154">
        <f>IF(N186="základní",J186,0)</f>
        <v>0</v>
      </c>
      <c r="BF186" s="154">
        <f>IF(N186="snížená",J186,0)</f>
        <v>0</v>
      </c>
      <c r="BG186" s="154">
        <f>IF(N186="zákl. přenesená",J186,0)</f>
        <v>0</v>
      </c>
      <c r="BH186" s="154">
        <f>IF(N186="sníž. přenesená",J186,0)</f>
        <v>0</v>
      </c>
      <c r="BI186" s="154">
        <f>IF(N186="nulová",J186,0)</f>
        <v>0</v>
      </c>
      <c r="BJ186" s="14" t="s">
        <v>133</v>
      </c>
      <c r="BK186" s="154">
        <f>ROUND(I186*H186,1)</f>
        <v>0</v>
      </c>
      <c r="BL186" s="14" t="s">
        <v>194</v>
      </c>
      <c r="BM186" s="153" t="s">
        <v>305</v>
      </c>
    </row>
    <row r="187" spans="2:63" s="12" customFormat="1" ht="25.85" customHeight="1">
      <c r="B187" s="129"/>
      <c r="D187" s="130" t="s">
        <v>71</v>
      </c>
      <c r="E187" s="131" t="s">
        <v>306</v>
      </c>
      <c r="F187" s="131" t="s">
        <v>307</v>
      </c>
      <c r="J187" s="132">
        <f>BK187</f>
        <v>0</v>
      </c>
      <c r="L187" s="129"/>
      <c r="M187" s="133"/>
      <c r="N187" s="134"/>
      <c r="O187" s="134"/>
      <c r="P187" s="135">
        <f>P188+P192+P194</f>
        <v>0</v>
      </c>
      <c r="Q187" s="134"/>
      <c r="R187" s="135">
        <f>R188+R192+R194</f>
        <v>0</v>
      </c>
      <c r="S187" s="134"/>
      <c r="T187" s="136">
        <f>T188+T192+T194</f>
        <v>0</v>
      </c>
      <c r="AR187" s="130" t="s">
        <v>146</v>
      </c>
      <c r="AT187" s="137" t="s">
        <v>71</v>
      </c>
      <c r="AU187" s="137" t="s">
        <v>72</v>
      </c>
      <c r="AY187" s="130" t="s">
        <v>126</v>
      </c>
      <c r="BK187" s="138">
        <f>BK188+BK192+BK194</f>
        <v>0</v>
      </c>
    </row>
    <row r="188" spans="2:63" s="12" customFormat="1" ht="22.85" customHeight="1">
      <c r="B188" s="129"/>
      <c r="D188" s="130" t="s">
        <v>71</v>
      </c>
      <c r="E188" s="139" t="s">
        <v>308</v>
      </c>
      <c r="F188" s="139" t="s">
        <v>309</v>
      </c>
      <c r="J188" s="140">
        <f>BK188</f>
        <v>0</v>
      </c>
      <c r="L188" s="129"/>
      <c r="M188" s="133"/>
      <c r="N188" s="134"/>
      <c r="O188" s="134"/>
      <c r="P188" s="135">
        <f>SUM(P189:P191)</f>
        <v>0</v>
      </c>
      <c r="Q188" s="134"/>
      <c r="R188" s="135">
        <f>SUM(R189:R191)</f>
        <v>0</v>
      </c>
      <c r="S188" s="134"/>
      <c r="T188" s="136">
        <f>SUM(T189:T191)</f>
        <v>0</v>
      </c>
      <c r="AR188" s="130" t="s">
        <v>146</v>
      </c>
      <c r="AT188" s="137" t="s">
        <v>71</v>
      </c>
      <c r="AU188" s="137" t="s">
        <v>77</v>
      </c>
      <c r="AY188" s="130" t="s">
        <v>126</v>
      </c>
      <c r="BK188" s="138">
        <f>SUM(BK189:BK191)</f>
        <v>0</v>
      </c>
    </row>
    <row r="189" spans="1:65" s="2" customFormat="1" ht="16.5" customHeight="1">
      <c r="A189" s="28"/>
      <c r="B189" s="141"/>
      <c r="C189" s="142" t="s">
        <v>310</v>
      </c>
      <c r="D189" s="142" t="s">
        <v>128</v>
      </c>
      <c r="E189" s="143" t="s">
        <v>311</v>
      </c>
      <c r="F189" s="144" t="s">
        <v>312</v>
      </c>
      <c r="G189" s="145" t="s">
        <v>313</v>
      </c>
      <c r="H189" s="146">
        <v>1</v>
      </c>
      <c r="I189" s="147"/>
      <c r="J189" s="147">
        <f>ROUND(I189*H189,1)</f>
        <v>0</v>
      </c>
      <c r="K189" s="148"/>
      <c r="L189" s="29"/>
      <c r="M189" s="149" t="s">
        <v>1</v>
      </c>
      <c r="N189" s="150" t="s">
        <v>38</v>
      </c>
      <c r="O189" s="151">
        <v>0</v>
      </c>
      <c r="P189" s="151">
        <f>O189*H189</f>
        <v>0</v>
      </c>
      <c r="Q189" s="151">
        <v>0</v>
      </c>
      <c r="R189" s="151">
        <f>Q189*H189</f>
        <v>0</v>
      </c>
      <c r="S189" s="151">
        <v>0</v>
      </c>
      <c r="T189" s="152">
        <f>S189*H189</f>
        <v>0</v>
      </c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R189" s="153" t="s">
        <v>314</v>
      </c>
      <c r="AT189" s="153" t="s">
        <v>128</v>
      </c>
      <c r="AU189" s="153" t="s">
        <v>133</v>
      </c>
      <c r="AY189" s="14" t="s">
        <v>126</v>
      </c>
      <c r="BE189" s="154">
        <f>IF(N189="základní",J189,0)</f>
        <v>0</v>
      </c>
      <c r="BF189" s="154">
        <f>IF(N189="snížená",J189,0)</f>
        <v>0</v>
      </c>
      <c r="BG189" s="154">
        <f>IF(N189="zákl. přenesená",J189,0)</f>
        <v>0</v>
      </c>
      <c r="BH189" s="154">
        <f>IF(N189="sníž. přenesená",J189,0)</f>
        <v>0</v>
      </c>
      <c r="BI189" s="154">
        <f>IF(N189="nulová",J189,0)</f>
        <v>0</v>
      </c>
      <c r="BJ189" s="14" t="s">
        <v>133</v>
      </c>
      <c r="BK189" s="154">
        <f>ROUND(I189*H189,1)</f>
        <v>0</v>
      </c>
      <c r="BL189" s="14" t="s">
        <v>314</v>
      </c>
      <c r="BM189" s="153" t="s">
        <v>315</v>
      </c>
    </row>
    <row r="190" spans="1:65" s="2" customFormat="1" ht="16.5" customHeight="1">
      <c r="A190" s="28"/>
      <c r="B190" s="141"/>
      <c r="C190" s="142" t="s">
        <v>316</v>
      </c>
      <c r="D190" s="142" t="s">
        <v>128</v>
      </c>
      <c r="E190" s="143" t="s">
        <v>317</v>
      </c>
      <c r="F190" s="144" t="s">
        <v>309</v>
      </c>
      <c r="G190" s="145" t="s">
        <v>313</v>
      </c>
      <c r="H190" s="146">
        <v>1</v>
      </c>
      <c r="I190" s="147"/>
      <c r="J190" s="147">
        <f>ROUND(I190*H190,1)</f>
        <v>0</v>
      </c>
      <c r="K190" s="148"/>
      <c r="L190" s="29"/>
      <c r="M190" s="149" t="s">
        <v>1</v>
      </c>
      <c r="N190" s="150" t="s">
        <v>38</v>
      </c>
      <c r="O190" s="151">
        <v>0</v>
      </c>
      <c r="P190" s="151">
        <f>O190*H190</f>
        <v>0</v>
      </c>
      <c r="Q190" s="151">
        <v>0</v>
      </c>
      <c r="R190" s="151">
        <f>Q190*H190</f>
        <v>0</v>
      </c>
      <c r="S190" s="151">
        <v>0</v>
      </c>
      <c r="T190" s="152">
        <f>S190*H190</f>
        <v>0</v>
      </c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R190" s="153" t="s">
        <v>314</v>
      </c>
      <c r="AT190" s="153" t="s">
        <v>128</v>
      </c>
      <c r="AU190" s="153" t="s">
        <v>133</v>
      </c>
      <c r="AY190" s="14" t="s">
        <v>126</v>
      </c>
      <c r="BE190" s="154">
        <f>IF(N190="základní",J190,0)</f>
        <v>0</v>
      </c>
      <c r="BF190" s="154">
        <f>IF(N190="snížená",J190,0)</f>
        <v>0</v>
      </c>
      <c r="BG190" s="154">
        <f>IF(N190="zákl. přenesená",J190,0)</f>
        <v>0</v>
      </c>
      <c r="BH190" s="154">
        <f>IF(N190="sníž. přenesená",J190,0)</f>
        <v>0</v>
      </c>
      <c r="BI190" s="154">
        <f>IF(N190="nulová",J190,0)</f>
        <v>0</v>
      </c>
      <c r="BJ190" s="14" t="s">
        <v>133</v>
      </c>
      <c r="BK190" s="154">
        <f>ROUND(I190*H190,1)</f>
        <v>0</v>
      </c>
      <c r="BL190" s="14" t="s">
        <v>314</v>
      </c>
      <c r="BM190" s="153" t="s">
        <v>318</v>
      </c>
    </row>
    <row r="191" spans="1:65" s="2" customFormat="1" ht="16.5" customHeight="1">
      <c r="A191" s="28"/>
      <c r="B191" s="141"/>
      <c r="C191" s="142" t="s">
        <v>319</v>
      </c>
      <c r="D191" s="142" t="s">
        <v>128</v>
      </c>
      <c r="E191" s="143" t="s">
        <v>320</v>
      </c>
      <c r="F191" s="144" t="s">
        <v>321</v>
      </c>
      <c r="G191" s="145" t="s">
        <v>313</v>
      </c>
      <c r="H191" s="146">
        <v>1</v>
      </c>
      <c r="I191" s="147"/>
      <c r="J191" s="147">
        <f>ROUND(I191*H191,1)</f>
        <v>0</v>
      </c>
      <c r="K191" s="148"/>
      <c r="L191" s="29"/>
      <c r="M191" s="149" t="s">
        <v>1</v>
      </c>
      <c r="N191" s="150" t="s">
        <v>38</v>
      </c>
      <c r="O191" s="151">
        <v>0</v>
      </c>
      <c r="P191" s="151">
        <f>O191*H191</f>
        <v>0</v>
      </c>
      <c r="Q191" s="151">
        <v>0</v>
      </c>
      <c r="R191" s="151">
        <f>Q191*H191</f>
        <v>0</v>
      </c>
      <c r="S191" s="151">
        <v>0</v>
      </c>
      <c r="T191" s="152">
        <f>S191*H191</f>
        <v>0</v>
      </c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R191" s="153" t="s">
        <v>314</v>
      </c>
      <c r="AT191" s="153" t="s">
        <v>128</v>
      </c>
      <c r="AU191" s="153" t="s">
        <v>133</v>
      </c>
      <c r="AY191" s="14" t="s">
        <v>126</v>
      </c>
      <c r="BE191" s="154">
        <f>IF(N191="základní",J191,0)</f>
        <v>0</v>
      </c>
      <c r="BF191" s="154">
        <f>IF(N191="snížená",J191,0)</f>
        <v>0</v>
      </c>
      <c r="BG191" s="154">
        <f>IF(N191="zákl. přenesená",J191,0)</f>
        <v>0</v>
      </c>
      <c r="BH191" s="154">
        <f>IF(N191="sníž. přenesená",J191,0)</f>
        <v>0</v>
      </c>
      <c r="BI191" s="154">
        <f>IF(N191="nulová",J191,0)</f>
        <v>0</v>
      </c>
      <c r="BJ191" s="14" t="s">
        <v>133</v>
      </c>
      <c r="BK191" s="154">
        <f>ROUND(I191*H191,1)</f>
        <v>0</v>
      </c>
      <c r="BL191" s="14" t="s">
        <v>314</v>
      </c>
      <c r="BM191" s="153" t="s">
        <v>322</v>
      </c>
    </row>
    <row r="192" spans="2:63" s="12" customFormat="1" ht="22.85" customHeight="1">
      <c r="B192" s="129"/>
      <c r="D192" s="130" t="s">
        <v>71</v>
      </c>
      <c r="E192" s="139" t="s">
        <v>323</v>
      </c>
      <c r="F192" s="139" t="s">
        <v>324</v>
      </c>
      <c r="J192" s="140">
        <f>BK192</f>
        <v>0</v>
      </c>
      <c r="L192" s="129"/>
      <c r="M192" s="133"/>
      <c r="N192" s="134"/>
      <c r="O192" s="134"/>
      <c r="P192" s="135">
        <f>P193</f>
        <v>0</v>
      </c>
      <c r="Q192" s="134"/>
      <c r="R192" s="135">
        <f>R193</f>
        <v>0</v>
      </c>
      <c r="S192" s="134"/>
      <c r="T192" s="136">
        <f>T193</f>
        <v>0</v>
      </c>
      <c r="AR192" s="130" t="s">
        <v>146</v>
      </c>
      <c r="AT192" s="137" t="s">
        <v>71</v>
      </c>
      <c r="AU192" s="137" t="s">
        <v>77</v>
      </c>
      <c r="AY192" s="130" t="s">
        <v>126</v>
      </c>
      <c r="BK192" s="138">
        <f>BK193</f>
        <v>0</v>
      </c>
    </row>
    <row r="193" spans="1:65" s="2" customFormat="1" ht="16.5" customHeight="1">
      <c r="A193" s="28"/>
      <c r="B193" s="141"/>
      <c r="C193" s="142" t="s">
        <v>325</v>
      </c>
      <c r="D193" s="142" t="s">
        <v>128</v>
      </c>
      <c r="E193" s="143" t="s">
        <v>326</v>
      </c>
      <c r="F193" s="144" t="s">
        <v>324</v>
      </c>
      <c r="G193" s="145" t="s">
        <v>313</v>
      </c>
      <c r="H193" s="146">
        <v>1</v>
      </c>
      <c r="I193" s="147"/>
      <c r="J193" s="147">
        <f>ROUND(I193*H193,1)</f>
        <v>0</v>
      </c>
      <c r="K193" s="148"/>
      <c r="L193" s="29"/>
      <c r="M193" s="149" t="s">
        <v>1</v>
      </c>
      <c r="N193" s="150" t="s">
        <v>38</v>
      </c>
      <c r="O193" s="151">
        <v>0</v>
      </c>
      <c r="P193" s="151">
        <f>O193*H193</f>
        <v>0</v>
      </c>
      <c r="Q193" s="151">
        <v>0</v>
      </c>
      <c r="R193" s="151">
        <f>Q193*H193</f>
        <v>0</v>
      </c>
      <c r="S193" s="151">
        <v>0</v>
      </c>
      <c r="T193" s="152">
        <f>S193*H193</f>
        <v>0</v>
      </c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R193" s="153" t="s">
        <v>314</v>
      </c>
      <c r="AT193" s="153" t="s">
        <v>128</v>
      </c>
      <c r="AU193" s="153" t="s">
        <v>133</v>
      </c>
      <c r="AY193" s="14" t="s">
        <v>126</v>
      </c>
      <c r="BE193" s="154">
        <f>IF(N193="základní",J193,0)</f>
        <v>0</v>
      </c>
      <c r="BF193" s="154">
        <f>IF(N193="snížená",J193,0)</f>
        <v>0</v>
      </c>
      <c r="BG193" s="154">
        <f>IF(N193="zákl. přenesená",J193,0)</f>
        <v>0</v>
      </c>
      <c r="BH193" s="154">
        <f>IF(N193="sníž. přenesená",J193,0)</f>
        <v>0</v>
      </c>
      <c r="BI193" s="154">
        <f>IF(N193="nulová",J193,0)</f>
        <v>0</v>
      </c>
      <c r="BJ193" s="14" t="s">
        <v>133</v>
      </c>
      <c r="BK193" s="154">
        <f>ROUND(I193*H193,1)</f>
        <v>0</v>
      </c>
      <c r="BL193" s="14" t="s">
        <v>314</v>
      </c>
      <c r="BM193" s="153" t="s">
        <v>327</v>
      </c>
    </row>
    <row r="194" spans="2:63" s="12" customFormat="1" ht="22.85" customHeight="1">
      <c r="B194" s="129"/>
      <c r="D194" s="130" t="s">
        <v>71</v>
      </c>
      <c r="E194" s="139" t="s">
        <v>328</v>
      </c>
      <c r="F194" s="139" t="s">
        <v>329</v>
      </c>
      <c r="J194" s="140">
        <f>BK194</f>
        <v>0</v>
      </c>
      <c r="L194" s="129"/>
      <c r="M194" s="133"/>
      <c r="N194" s="134"/>
      <c r="O194" s="134"/>
      <c r="P194" s="135">
        <f>P195</f>
        <v>0</v>
      </c>
      <c r="Q194" s="134"/>
      <c r="R194" s="135">
        <f>R195</f>
        <v>0</v>
      </c>
      <c r="S194" s="134"/>
      <c r="T194" s="136">
        <f>T195</f>
        <v>0</v>
      </c>
      <c r="AR194" s="130" t="s">
        <v>146</v>
      </c>
      <c r="AT194" s="137" t="s">
        <v>71</v>
      </c>
      <c r="AU194" s="137" t="s">
        <v>77</v>
      </c>
      <c r="AY194" s="130" t="s">
        <v>126</v>
      </c>
      <c r="BK194" s="138">
        <f>BK195</f>
        <v>0</v>
      </c>
    </row>
    <row r="195" spans="1:65" s="2" customFormat="1" ht="16.5" customHeight="1">
      <c r="A195" s="28"/>
      <c r="B195" s="141"/>
      <c r="C195" s="142" t="s">
        <v>330</v>
      </c>
      <c r="D195" s="142" t="s">
        <v>128</v>
      </c>
      <c r="E195" s="143" t="s">
        <v>331</v>
      </c>
      <c r="F195" s="144" t="s">
        <v>332</v>
      </c>
      <c r="G195" s="145" t="s">
        <v>313</v>
      </c>
      <c r="H195" s="146">
        <v>1</v>
      </c>
      <c r="I195" s="147"/>
      <c r="J195" s="147">
        <f>ROUND(I195*H195,1)</f>
        <v>0</v>
      </c>
      <c r="K195" s="148"/>
      <c r="L195" s="29"/>
      <c r="M195" s="165" t="s">
        <v>1</v>
      </c>
      <c r="N195" s="166" t="s">
        <v>38</v>
      </c>
      <c r="O195" s="167">
        <v>0</v>
      </c>
      <c r="P195" s="167">
        <f>O195*H195</f>
        <v>0</v>
      </c>
      <c r="Q195" s="167">
        <v>0</v>
      </c>
      <c r="R195" s="167">
        <f>Q195*H195</f>
        <v>0</v>
      </c>
      <c r="S195" s="167">
        <v>0</v>
      </c>
      <c r="T195" s="168">
        <f>S195*H195</f>
        <v>0</v>
      </c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R195" s="153" t="s">
        <v>314</v>
      </c>
      <c r="AT195" s="153" t="s">
        <v>128</v>
      </c>
      <c r="AU195" s="153" t="s">
        <v>133</v>
      </c>
      <c r="AY195" s="14" t="s">
        <v>126</v>
      </c>
      <c r="BE195" s="154">
        <f>IF(N195="základní",J195,0)</f>
        <v>0</v>
      </c>
      <c r="BF195" s="154">
        <f>IF(N195="snížená",J195,0)</f>
        <v>0</v>
      </c>
      <c r="BG195" s="154">
        <f>IF(N195="zákl. přenesená",J195,0)</f>
        <v>0</v>
      </c>
      <c r="BH195" s="154">
        <f>IF(N195="sníž. přenesená",J195,0)</f>
        <v>0</v>
      </c>
      <c r="BI195" s="154">
        <f>IF(N195="nulová",J195,0)</f>
        <v>0</v>
      </c>
      <c r="BJ195" s="14" t="s">
        <v>133</v>
      </c>
      <c r="BK195" s="154">
        <f>ROUND(I195*H195,1)</f>
        <v>0</v>
      </c>
      <c r="BL195" s="14" t="s">
        <v>314</v>
      </c>
      <c r="BM195" s="153" t="s">
        <v>333</v>
      </c>
    </row>
    <row r="196" spans="1:31" s="2" customFormat="1" ht="6.9" customHeight="1">
      <c r="A196" s="28"/>
      <c r="B196" s="43"/>
      <c r="C196" s="44"/>
      <c r="D196" s="44"/>
      <c r="E196" s="44"/>
      <c r="F196" s="44"/>
      <c r="G196" s="44"/>
      <c r="H196" s="44"/>
      <c r="I196" s="44"/>
      <c r="J196" s="44"/>
      <c r="K196" s="44"/>
      <c r="L196" s="29"/>
      <c r="M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</row>
  </sheetData>
  <autoFilter ref="C134:K195"/>
  <mergeCells count="9">
    <mergeCell ref="E87:H87"/>
    <mergeCell ref="E125:H125"/>
    <mergeCell ref="E127:H127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jan.prokes</dc:creator>
  <cp:keywords/>
  <dc:description/>
  <cp:lastModifiedBy>Admin</cp:lastModifiedBy>
  <dcterms:created xsi:type="dcterms:W3CDTF">2022-05-09T10:06:07Z</dcterms:created>
  <dcterms:modified xsi:type="dcterms:W3CDTF">2022-05-10T06:08:19Z</dcterms:modified>
  <cp:category/>
  <cp:version/>
  <cp:contentType/>
  <cp:contentStatus/>
</cp:coreProperties>
</file>