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VZ Opravy podlah 2. patra RHB v ONN a.s\Podklady E-Zak\"/>
    </mc:Choice>
  </mc:AlternateContent>
  <xr:revisionPtr revIDLastSave="0" documentId="13_ncr:1_{E9F3F84B-FBFA-461C-8B82-20528C8BB219}" xr6:coauthVersionLast="47" xr6:coauthVersionMax="47" xr10:uidLastSave="{00000000-0000-0000-0000-000000000000}"/>
  <bookViews>
    <workbookView xWindow="22932" yWindow="-108" windowWidth="23256" windowHeight="12576" activeTab="1" xr2:uid="{00000000-000D-0000-FFFF-FFFF00000000}"/>
  </bookViews>
  <sheets>
    <sheet name="Rekapitulace stavby" sheetId="1" r:id="rId1"/>
    <sheet name="2021-05-01 - Rehabilitace..." sheetId="2" r:id="rId2"/>
  </sheets>
  <definedNames>
    <definedName name="_xlnm._FilterDatabase" localSheetId="1" hidden="1">'2021-05-01 - Rehabilitace...'!$C$115:$K$164</definedName>
    <definedName name="_xlnm.Print_Titles" localSheetId="1">'2021-05-01 - Rehabilitace...'!$115:$115</definedName>
    <definedName name="_xlnm.Print_Titles" localSheetId="0">'Rekapitulace stavby'!$92:$92</definedName>
    <definedName name="_xlnm.Print_Area" localSheetId="1">'2021-05-01 - Rehabilitace...'!$C$4:$J$76,'2021-05-01 - Rehabilitace...'!$C$82:$J$99,'2021-05-01 - Rehabilitace...'!$C$105:$K$164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1" i="2" l="1"/>
  <c r="J135" i="2"/>
  <c r="BI139" i="2"/>
  <c r="J143" i="2"/>
  <c r="J145" i="2"/>
  <c r="J147" i="2"/>
  <c r="J152" i="2"/>
  <c r="J154" i="2"/>
  <c r="BI162" i="2"/>
  <c r="J164" i="2"/>
  <c r="BI129" i="2"/>
  <c r="BI119" i="2"/>
  <c r="T137" i="2"/>
  <c r="BI145" i="2"/>
  <c r="T154" i="2"/>
  <c r="T162" i="2"/>
  <c r="P121" i="2"/>
  <c r="T125" i="2"/>
  <c r="J35" i="2"/>
  <c r="J34" i="2"/>
  <c r="AY95" i="1" s="1"/>
  <c r="J33" i="2"/>
  <c r="AX95" i="1" s="1"/>
  <c r="BG164" i="2"/>
  <c r="BF164" i="2"/>
  <c r="BE164" i="2"/>
  <c r="BD164" i="2"/>
  <c r="T164" i="2"/>
  <c r="R164" i="2"/>
  <c r="P164" i="2"/>
  <c r="BG162" i="2"/>
  <c r="BF162" i="2"/>
  <c r="BE162" i="2"/>
  <c r="BD162" i="2"/>
  <c r="R162" i="2"/>
  <c r="BG160" i="2"/>
  <c r="BF160" i="2"/>
  <c r="BE160" i="2"/>
  <c r="BD160" i="2"/>
  <c r="T160" i="2"/>
  <c r="R160" i="2"/>
  <c r="P160" i="2"/>
  <c r="BG157" i="2"/>
  <c r="BF157" i="2"/>
  <c r="BE157" i="2"/>
  <c r="BD157" i="2"/>
  <c r="T157" i="2"/>
  <c r="R157" i="2"/>
  <c r="P157" i="2"/>
  <c r="BG154" i="2"/>
  <c r="BF154" i="2"/>
  <c r="BE154" i="2"/>
  <c r="BD154" i="2"/>
  <c r="BG152" i="2"/>
  <c r="BF152" i="2"/>
  <c r="BE152" i="2"/>
  <c r="BD152" i="2"/>
  <c r="T152" i="2"/>
  <c r="R152" i="2"/>
  <c r="P152" i="2"/>
  <c r="BG150" i="2"/>
  <c r="BF150" i="2"/>
  <c r="BE150" i="2"/>
  <c r="BD150" i="2"/>
  <c r="T150" i="2"/>
  <c r="R150" i="2"/>
  <c r="P150" i="2"/>
  <c r="BG147" i="2"/>
  <c r="BF147" i="2"/>
  <c r="BE147" i="2"/>
  <c r="BD147" i="2"/>
  <c r="T147" i="2"/>
  <c r="R147" i="2"/>
  <c r="P147" i="2"/>
  <c r="BG145" i="2"/>
  <c r="BF145" i="2"/>
  <c r="BE145" i="2"/>
  <c r="BD145" i="2"/>
  <c r="P145" i="2"/>
  <c r="BG143" i="2"/>
  <c r="BF143" i="2"/>
  <c r="BE143" i="2"/>
  <c r="BD143" i="2"/>
  <c r="T143" i="2"/>
  <c r="R143" i="2"/>
  <c r="P143" i="2"/>
  <c r="BG141" i="2"/>
  <c r="BF141" i="2"/>
  <c r="BE141" i="2"/>
  <c r="BD141" i="2"/>
  <c r="T141" i="2"/>
  <c r="R141" i="2"/>
  <c r="P141" i="2"/>
  <c r="BG139" i="2"/>
  <c r="BF139" i="2"/>
  <c r="BE139" i="2"/>
  <c r="BD139" i="2"/>
  <c r="T139" i="2"/>
  <c r="R139" i="2"/>
  <c r="P139" i="2"/>
  <c r="BG137" i="2"/>
  <c r="BF137" i="2"/>
  <c r="BE137" i="2"/>
  <c r="BD137" i="2"/>
  <c r="BG135" i="2"/>
  <c r="BF135" i="2"/>
  <c r="BE135" i="2"/>
  <c r="BD135" i="2"/>
  <c r="T135" i="2"/>
  <c r="R135" i="2"/>
  <c r="P135" i="2"/>
  <c r="BG133" i="2"/>
  <c r="BF133" i="2"/>
  <c r="BE133" i="2"/>
  <c r="BD133" i="2"/>
  <c r="T133" i="2"/>
  <c r="R133" i="2"/>
  <c r="P133" i="2"/>
  <c r="BG131" i="2"/>
  <c r="BF131" i="2"/>
  <c r="BE131" i="2"/>
  <c r="BD131" i="2"/>
  <c r="T131" i="2"/>
  <c r="R131" i="2"/>
  <c r="P131" i="2"/>
  <c r="BG129" i="2"/>
  <c r="BF129" i="2"/>
  <c r="BE129" i="2"/>
  <c r="BD129" i="2"/>
  <c r="T129" i="2"/>
  <c r="R129" i="2"/>
  <c r="P129" i="2"/>
  <c r="BG125" i="2"/>
  <c r="BF125" i="2"/>
  <c r="BE125" i="2"/>
  <c r="BD125" i="2"/>
  <c r="BG123" i="2"/>
  <c r="BF123" i="2"/>
  <c r="BE123" i="2"/>
  <c r="BD123" i="2"/>
  <c r="T123" i="2"/>
  <c r="R123" i="2"/>
  <c r="P123" i="2"/>
  <c r="BG121" i="2"/>
  <c r="BF121" i="2"/>
  <c r="BE121" i="2"/>
  <c r="BD121" i="2"/>
  <c r="T121" i="2"/>
  <c r="R121" i="2"/>
  <c r="BG119" i="2"/>
  <c r="BF119" i="2"/>
  <c r="BE119" i="2"/>
  <c r="BD119" i="2"/>
  <c r="T119" i="2"/>
  <c r="R119" i="2"/>
  <c r="P119" i="2"/>
  <c r="F113" i="2"/>
  <c r="F112" i="2"/>
  <c r="F110" i="2"/>
  <c r="E108" i="2"/>
  <c r="F87" i="2"/>
  <c r="E85" i="2"/>
  <c r="J19" i="2"/>
  <c r="E19" i="2"/>
  <c r="J112" i="2" s="1"/>
  <c r="J18" i="2"/>
  <c r="L90" i="1"/>
  <c r="AM90" i="1"/>
  <c r="AM89" i="1"/>
  <c r="L89" i="1"/>
  <c r="AM87" i="1"/>
  <c r="L87" i="1"/>
  <c r="L85" i="1"/>
  <c r="L84" i="1"/>
  <c r="BI133" i="2"/>
  <c r="J123" i="2"/>
  <c r="AS94" i="1"/>
  <c r="BI160" i="2"/>
  <c r="J157" i="2"/>
  <c r="BI154" i="2"/>
  <c r="BI150" i="2"/>
  <c r="BI141" i="2"/>
  <c r="BI121" i="2"/>
  <c r="J150" i="2"/>
  <c r="BI147" i="2"/>
  <c r="J133" i="2"/>
  <c r="BI123" i="2"/>
  <c r="J121" i="2"/>
  <c r="J141" i="2"/>
  <c r="J160" i="2"/>
  <c r="BI157" i="2"/>
  <c r="BI152" i="2"/>
  <c r="BI135" i="2"/>
  <c r="J129" i="2"/>
  <c r="J162" i="2" l="1"/>
  <c r="BI143" i="2"/>
  <c r="J139" i="2"/>
  <c r="BI131" i="2"/>
  <c r="BI164" i="2"/>
  <c r="J119" i="2"/>
  <c r="BC119" i="2" s="1"/>
  <c r="R145" i="2"/>
  <c r="P162" i="2"/>
  <c r="P128" i="2" s="1"/>
  <c r="P127" i="2" s="1"/>
  <c r="T145" i="2"/>
  <c r="T128" i="2" s="1"/>
  <c r="T127" i="2" s="1"/>
  <c r="J137" i="2"/>
  <c r="P137" i="2"/>
  <c r="P154" i="2"/>
  <c r="R137" i="2"/>
  <c r="R154" i="2"/>
  <c r="BI137" i="2"/>
  <c r="J125" i="2"/>
  <c r="BC125" i="2" s="1"/>
  <c r="P125" i="2"/>
  <c r="P118" i="2" s="1"/>
  <c r="P117" i="2" s="1"/>
  <c r="R125" i="2"/>
  <c r="R118" i="2" s="1"/>
  <c r="R117" i="2" s="1"/>
  <c r="BI125" i="2"/>
  <c r="BI118" i="2" s="1"/>
  <c r="J118" i="2" s="1"/>
  <c r="J96" i="2" s="1"/>
  <c r="T118" i="2"/>
  <c r="T117" i="2" s="1"/>
  <c r="BC121" i="2"/>
  <c r="BC129" i="2"/>
  <c r="BC133" i="2"/>
  <c r="BC162" i="2"/>
  <c r="J89" i="2"/>
  <c r="BC123" i="2"/>
  <c r="BC139" i="2"/>
  <c r="BC145" i="2"/>
  <c r="BC131" i="2"/>
  <c r="BC135" i="2"/>
  <c r="BC137" i="2"/>
  <c r="BC141" i="2"/>
  <c r="BC143" i="2"/>
  <c r="BC152" i="2"/>
  <c r="BC147" i="2"/>
  <c r="BC150" i="2"/>
  <c r="BC154" i="2"/>
  <c r="BC157" i="2"/>
  <c r="BC164" i="2"/>
  <c r="BC160" i="2"/>
  <c r="F33" i="2"/>
  <c r="BB95" i="1" s="1"/>
  <c r="BB94" i="1" s="1"/>
  <c r="AX94" i="1" s="1"/>
  <c r="F35" i="2"/>
  <c r="BD95" i="1" s="1"/>
  <c r="BD94" i="1" s="1"/>
  <c r="W33" i="1" s="1"/>
  <c r="F32" i="2"/>
  <c r="BA95" i="1" s="1"/>
  <c r="BA94" i="1" s="1"/>
  <c r="W30" i="1" s="1"/>
  <c r="J32" i="2"/>
  <c r="AW95" i="1" s="1"/>
  <c r="F34" i="2"/>
  <c r="BC95" i="1" s="1"/>
  <c r="BC94" i="1" s="1"/>
  <c r="W32" i="1" s="1"/>
  <c r="BI128" i="2" l="1"/>
  <c r="J128" i="2" s="1"/>
  <c r="J98" i="2" s="1"/>
  <c r="R128" i="2"/>
  <c r="R127" i="2" s="1"/>
  <c r="R116" i="2" s="1"/>
  <c r="P116" i="2"/>
  <c r="AU95" i="1" s="1"/>
  <c r="AU94" i="1" s="1"/>
  <c r="T116" i="2"/>
  <c r="BI117" i="2"/>
  <c r="J117" i="2" s="1"/>
  <c r="J95" i="2" s="1"/>
  <c r="AW94" i="1"/>
  <c r="AK30" i="1" s="1"/>
  <c r="J31" i="2"/>
  <c r="AV95" i="1" s="1"/>
  <c r="AT95" i="1" s="1"/>
  <c r="W31" i="1"/>
  <c r="F31" i="2"/>
  <c r="AZ95" i="1" s="1"/>
  <c r="AZ94" i="1" s="1"/>
  <c r="W29" i="1" s="1"/>
  <c r="AY94" i="1"/>
  <c r="BI127" i="2" l="1"/>
  <c r="J127" i="2" s="1"/>
  <c r="J97" i="2" s="1"/>
  <c r="AV94" i="1"/>
  <c r="AK29" i="1" s="1"/>
  <c r="BI116" i="2" l="1"/>
  <c r="J116" i="2" s="1"/>
  <c r="J94" i="2" s="1"/>
  <c r="AT94" i="1"/>
  <c r="J28" i="2" l="1"/>
  <c r="AG95" i="1" s="1"/>
  <c r="AG94" i="1" s="1"/>
  <c r="AK26" i="1" s="1"/>
  <c r="AK35" i="1" s="1"/>
  <c r="AN95" i="1" l="1"/>
  <c r="AN94" i="1"/>
  <c r="J37" i="2"/>
</calcChain>
</file>

<file path=xl/sharedStrings.xml><?xml version="1.0" encoding="utf-8"?>
<sst xmlns="http://schemas.openxmlformats.org/spreadsheetml/2006/main" count="763" uniqueCount="211">
  <si>
    <t>Export Komplet</t>
  </si>
  <si>
    <t/>
  </si>
  <si>
    <t>2.0</t>
  </si>
  <si>
    <t>False</t>
  </si>
  <si>
    <t>{17fbb89f-3715-4420-b3c7-1d0556db95f3}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</si>
  <si>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</si>
  <si>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</si>
  <si>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</si>
  <si>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</si>
  <si>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</si>
  <si>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</si>
  <si>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</si>
  <si>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</si>
  <si>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2021-05-01</t>
  </si>
  <si>
    <t>Stavba:</t>
  </si>
  <si>
    <t>Rehabilitace podlahy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</si>
  <si>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</si>
  <si>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</si>
  <si>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</si>
  <si>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</si>
  <si>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</si>
  <si>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</si>
  <si>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</si>
  <si>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</si>
  <si>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</si>
  <si>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</si>
  <si>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</si>
  <si>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</si>
  <si>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</si>
  <si>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</si>
  <si>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</si>
  <si>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</si>
  <si>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</si>
  <si>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</si>
  <si>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</si>
  <si>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</si>
  <si>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</si>
  <si>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</si>
  <si>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</si>
  <si>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</si>
  <si>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</si>
  <si>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</si>
  <si>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</si>
  <si>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</si>
  <si>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</si>
  <si>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</si>
  <si>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</si>
  <si>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</si>
  <si>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</si>
  <si>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</si>
  <si>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</si>
  <si>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</si>
  <si>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</si>
  <si>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</si>
  <si>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</si>
  <si>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</si>
  <si>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</si>
  <si>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</si>
  <si>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</si>
  <si>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</si>
  <si>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</si>
  <si>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</si>
  <si>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</si>
  <si>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</si>
  <si>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</si>
  <si>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</si>
  <si>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</si>
  <si>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</si>
  <si>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</si>
  <si>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</si>
  <si>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</si>
  <si>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</si>
  <si>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</si>
  <si>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</si>
  <si>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</si>
  <si>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</si>
  <si>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</si>
  <si>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</si>
  <si>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</si>
  <si>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</si>
  <si>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</si>
  <si>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</si>
  <si>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</si>
  <si>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</si>
  <si>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</si>
  <si>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</si>
  <si>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</si>
  <si>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</si>
  <si>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</si>
  <si>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</si>
  <si>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</si>
  <si>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</si>
  <si>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</si>
  <si>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</si>
  <si>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</si>
  <si>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</si>
  <si>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</si>
  <si>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</si>
  <si>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</si>
  <si>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</si>
  <si>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</si>
  <si>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</si>
  <si>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</si>
  <si>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</si>
  <si>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</si>
  <si>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</si>
  <si>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997013153</t>
  </si>
  <si>
    <t>Vnitrostaveništní doprava suti a vybouraných hmot vodorovně do 50 m svisle s omezením mechanizace pro budovy a haly výšky přes 9 do 12 m</t>
  </si>
  <si>
    <t>t</t>
  </si>
  <si>
    <t>4</t>
  </si>
  <si>
    <t>-1867997794</t>
  </si>
  <si>
    <t>VV</t>
  </si>
  <si>
    <t>2,114</t>
  </si>
  <si>
    <t>16</t>
  </si>
  <si>
    <t>997013501</t>
  </si>
  <si>
    <t>Odvoz suti a vybouraných hmot na skládku nebo meziskládku se složením, na vzdálenost do 1 km</t>
  </si>
  <si>
    <t>-1593232581</t>
  </si>
  <si>
    <t>17</t>
  </si>
  <si>
    <t>997013509</t>
  </si>
  <si>
    <t>Odvoz suti a vybouraných hmot na skládku nebo meziskládku se složením, na vzdálenost Příplatek k ceně za každý další i započatý 1 km přes 1 km</t>
  </si>
  <si>
    <t>-1858465111</t>
  </si>
  <si>
    <t>2,114*35</t>
  </si>
  <si>
    <t>997013813</t>
  </si>
  <si>
    <t>Poplatek za uložení stavebního odpadu na skládce (skládkovné) z plastických hmot zatříděného do Katalogu odpadů pod kódem 17 02 03</t>
  </si>
  <si>
    <t>-1424153847</t>
  </si>
  <si>
    <t>PSV</t>
  </si>
  <si>
    <t>Práce a dodávky PSV</t>
  </si>
  <si>
    <t>776</t>
  </si>
  <si>
    <t>Podlahy povlakové</t>
  </si>
  <si>
    <t>7</t>
  </si>
  <si>
    <t>776410811</t>
  </si>
  <si>
    <t>Demontáž soklíků nebo lišt pryžových nebo plastových</t>
  </si>
  <si>
    <t>m</t>
  </si>
  <si>
    <t>1267286237</t>
  </si>
  <si>
    <t>445</t>
  </si>
  <si>
    <t>3</t>
  </si>
  <si>
    <t>776201811</t>
  </si>
  <si>
    <t>Demontáž povlakových podlahovin lepených ručně bez podložky</t>
  </si>
  <si>
    <t>m2</t>
  </si>
  <si>
    <t>599621585</t>
  </si>
  <si>
    <t>418</t>
  </si>
  <si>
    <t>23</t>
  </si>
  <si>
    <t>776111116</t>
  </si>
  <si>
    <t>Odstranění zbytků lepidla z podkladu povlakových podlah broušením</t>
  </si>
  <si>
    <t>6288545</t>
  </si>
  <si>
    <t>776111311</t>
  </si>
  <si>
    <t>Příprava podkladu vysátí podlah</t>
  </si>
  <si>
    <t>-920534552</t>
  </si>
  <si>
    <t>24</t>
  </si>
  <si>
    <t>776121111</t>
  </si>
  <si>
    <t>Vodou ředitelná penetrace savého podkladu povlakových podlah ředěná v poměru 1:3</t>
  </si>
  <si>
    <t>1577789177</t>
  </si>
  <si>
    <t>480</t>
  </si>
  <si>
    <t>26</t>
  </si>
  <si>
    <t>776141121</t>
  </si>
  <si>
    <t>Vyrovnání podkladu povlakových podlah stěrkou pevnosti 30 MPa tl 3 mm</t>
  </si>
  <si>
    <t>-916212961</t>
  </si>
  <si>
    <t>29</t>
  </si>
  <si>
    <t>776131111</t>
  </si>
  <si>
    <t>Vyztužení podkladu povlakových podlah armovacím pletivem ze skelných vláken - lokální</t>
  </si>
  <si>
    <t>1474616607</t>
  </si>
  <si>
    <t>25</t>
  </si>
  <si>
    <t>30</t>
  </si>
  <si>
    <t>776141123</t>
  </si>
  <si>
    <t>Vyrovnání podkladu povlakových podlah stěrkou pevnosti 30 MPa tl 8 mm</t>
  </si>
  <si>
    <t>-208851438</t>
  </si>
  <si>
    <t>5</t>
  </si>
  <si>
    <t>776251111</t>
  </si>
  <si>
    <t>Montáž podlahovin z přírodního linolea (marmolea) lepením standardním lepidlem z pásů standardních</t>
  </si>
  <si>
    <t>1593861687</t>
  </si>
  <si>
    <t>6</t>
  </si>
  <si>
    <t>M</t>
  </si>
  <si>
    <t>28411069</t>
  </si>
  <si>
    <t>Marmoleum LINOFLEX tl.2,5 mm vč.soklu</t>
  </si>
  <si>
    <t>32</t>
  </si>
  <si>
    <t>1606520997</t>
  </si>
  <si>
    <t>418*1,25 'Přepočtené koeficientem množství</t>
  </si>
  <si>
    <t>14</t>
  </si>
  <si>
    <t>776223111</t>
  </si>
  <si>
    <t>Spoj povlakových podlahovin z PVC svařováním za tepla</t>
  </si>
  <si>
    <t>-412780811</t>
  </si>
  <si>
    <t>595</t>
  </si>
  <si>
    <t>28</t>
  </si>
  <si>
    <t>776411112</t>
  </si>
  <si>
    <t>Montáž obvodových soklíků výšky do 100 mm</t>
  </si>
  <si>
    <t>345847337</t>
  </si>
  <si>
    <t>9</t>
  </si>
  <si>
    <t>28411009.R</t>
  </si>
  <si>
    <t>plastová soklová obruba (tzv. požlábek) poloměr 20mm, dl. á 2m</t>
  </si>
  <si>
    <t>-698337152</t>
  </si>
  <si>
    <t>445*1,05 'Přepočtené koeficientem množství</t>
  </si>
  <si>
    <t>11</t>
  </si>
  <si>
    <t>28411007.R</t>
  </si>
  <si>
    <t>čepcové těsnění výšky  42mm pro napojení na stěnu, dl. á 2,5m</t>
  </si>
  <si>
    <t>616801081</t>
  </si>
  <si>
    <t>27</t>
  </si>
  <si>
    <t>776991111</t>
  </si>
  <si>
    <t>Spárování silikonem - vrchní hrana</t>
  </si>
  <si>
    <t>596370485</t>
  </si>
  <si>
    <t>12</t>
  </si>
  <si>
    <t>776991121</t>
  </si>
  <si>
    <t>Ostatní práce údržba nových podlahovin po pokládce čištění základní</t>
  </si>
  <si>
    <t>-1874406586</t>
  </si>
  <si>
    <t>13</t>
  </si>
  <si>
    <t>998776202</t>
  </si>
  <si>
    <t>Přesun hmot pro podlahy povlakové stanovený procentní sazbou (%) z ceny vodorovná dopravní vzdálenost do 50 m v objektech výšky přes 6 do 12 m</t>
  </si>
  <si>
    <t>%</t>
  </si>
  <si>
    <t>320410184</t>
  </si>
  <si>
    <t>IČ: 25958984</t>
  </si>
  <si>
    <t>DIČ:CZ25958984</t>
  </si>
  <si>
    <t>„ONN a.s., RHB 2.NP opravy podlah“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</si>
</sst>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I13" sqref="AI1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" customHeight="1">
      <c r="AR2" s="170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5" t="s">
        <v>6</v>
      </c>
      <c r="BT2" s="15" t="s">
        <v>7</v>
      </c>
    </row>
    <row r="3" spans="1:7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s="1" customFormat="1" ht="12" customHeight="1">
      <c r="B5" s="18"/>
      <c r="D5" s="21" t="s">
        <v>12</v>
      </c>
      <c r="K5" s="198" t="s">
        <v>13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8"/>
      <c r="BS5" s="15" t="s">
        <v>6</v>
      </c>
    </row>
    <row r="6" spans="1:74" s="1" customFormat="1" ht="36.9" customHeight="1">
      <c r="B6" s="18"/>
      <c r="D6" s="23" t="s">
        <v>14</v>
      </c>
      <c r="K6" s="199" t="s">
        <v>210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8"/>
      <c r="BS6" s="15" t="s">
        <v>6</v>
      </c>
    </row>
    <row r="7" spans="1:74" s="1" customFormat="1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4" t="s">
        <v>18</v>
      </c>
      <c r="K8" s="22" t="s">
        <v>19</v>
      </c>
      <c r="AK8" s="24" t="s">
        <v>20</v>
      </c>
      <c r="AN8" s="169"/>
      <c r="AR8" s="18"/>
      <c r="BS8" s="15" t="s">
        <v>6</v>
      </c>
    </row>
    <row r="9" spans="1:74" s="1" customFormat="1" ht="14.4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21</v>
      </c>
      <c r="AK10" s="24" t="s">
        <v>22</v>
      </c>
      <c r="AN10" s="22" t="s">
        <v>1</v>
      </c>
      <c r="AR10" s="18"/>
      <c r="BS10" s="15" t="s">
        <v>6</v>
      </c>
    </row>
    <row r="11" spans="1:74" s="1" customFormat="1" ht="18.45" customHeight="1">
      <c r="B11" s="18"/>
      <c r="E11" s="22"/>
      <c r="AK11" s="24" t="s">
        <v>23</v>
      </c>
      <c r="AN11" s="22" t="s">
        <v>1</v>
      </c>
      <c r="AR11" s="18"/>
      <c r="BS11" s="15" t="s">
        <v>6</v>
      </c>
    </row>
    <row r="12" spans="1:74" s="1" customFormat="1" ht="6.9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24</v>
      </c>
      <c r="AK13" s="24" t="s">
        <v>208</v>
      </c>
      <c r="AN13" s="22" t="s">
        <v>1</v>
      </c>
      <c r="AR13" s="18"/>
      <c r="BS13" s="15" t="s">
        <v>6</v>
      </c>
    </row>
    <row r="14" spans="1:74" ht="13.2">
      <c r="B14" s="18"/>
      <c r="E14" s="22"/>
      <c r="AK14" s="24" t="s">
        <v>209</v>
      </c>
      <c r="AN14" s="22" t="s">
        <v>1</v>
      </c>
      <c r="AR14" s="18"/>
      <c r="BS14" s="15" t="s">
        <v>6</v>
      </c>
    </row>
    <row r="15" spans="1:74" s="1" customFormat="1" ht="6.9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25</v>
      </c>
      <c r="AK16" s="24" t="s">
        <v>22</v>
      </c>
      <c r="AN16" s="22" t="s">
        <v>1</v>
      </c>
      <c r="AR16" s="18"/>
      <c r="BS16" s="15" t="s">
        <v>3</v>
      </c>
    </row>
    <row r="17" spans="1:71" s="1" customFormat="1" ht="18.45" customHeight="1">
      <c r="B17" s="18"/>
      <c r="E17" s="22" t="s">
        <v>19</v>
      </c>
      <c r="AK17" s="24" t="s">
        <v>23</v>
      </c>
      <c r="AN17" s="22" t="s">
        <v>1</v>
      </c>
      <c r="AR17" s="18"/>
      <c r="BS17" s="15" t="s">
        <v>26</v>
      </c>
    </row>
    <row r="18" spans="1:71" s="1" customFormat="1" ht="6.9" customHeight="1">
      <c r="B18" s="18"/>
      <c r="AR18" s="18"/>
      <c r="BS18" s="15" t="s">
        <v>6</v>
      </c>
    </row>
    <row r="19" spans="1:71" s="1" customFormat="1" ht="12" customHeight="1">
      <c r="B19" s="18"/>
      <c r="D19" s="24" t="s">
        <v>27</v>
      </c>
      <c r="AK19" s="24" t="s">
        <v>22</v>
      </c>
      <c r="AN19" s="22" t="s">
        <v>1</v>
      </c>
      <c r="AR19" s="18"/>
      <c r="BS19" s="15" t="s">
        <v>6</v>
      </c>
    </row>
    <row r="20" spans="1:71" s="1" customFormat="1" ht="18.45" customHeight="1">
      <c r="B20" s="18"/>
      <c r="E20" s="22"/>
      <c r="AK20" s="24" t="s">
        <v>23</v>
      </c>
      <c r="AN20" s="22" t="s">
        <v>1</v>
      </c>
      <c r="AR20" s="18"/>
      <c r="BS20" s="15" t="s">
        <v>26</v>
      </c>
    </row>
    <row r="21" spans="1:71" s="1" customFormat="1" ht="6.9" customHeight="1">
      <c r="B21" s="18"/>
      <c r="AR21" s="18"/>
    </row>
    <row r="22" spans="1:71" s="1" customFormat="1" ht="12" customHeight="1">
      <c r="B22" s="18"/>
      <c r="D22" s="24" t="s">
        <v>28</v>
      </c>
      <c r="AR22" s="18"/>
    </row>
    <row r="23" spans="1:71" s="1" customFormat="1" ht="16.5" customHeight="1">
      <c r="B23" s="18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18"/>
    </row>
    <row r="24" spans="1:71" s="1" customFormat="1" ht="6.9" customHeight="1">
      <c r="B24" s="18"/>
      <c r="AR24" s="18"/>
    </row>
    <row r="25" spans="1:71" s="1" customFormat="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5" customHeight="1">
      <c r="A26" s="27"/>
      <c r="B26" s="28"/>
      <c r="C26" s="27"/>
      <c r="D26" s="29" t="s">
        <v>29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1">
        <f>ROUND(AG94,2)</f>
        <v>0</v>
      </c>
      <c r="AL26" s="202"/>
      <c r="AM26" s="202"/>
      <c r="AN26" s="202"/>
      <c r="AO26" s="202"/>
      <c r="AP26" s="27"/>
      <c r="AQ26" s="27"/>
      <c r="AR26" s="28"/>
      <c r="BE26" s="27"/>
    </row>
    <row r="27" spans="1:71" s="2" customFormat="1" ht="6.9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3.2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03" t="s">
        <v>30</v>
      </c>
      <c r="M28" s="203"/>
      <c r="N28" s="203"/>
      <c r="O28" s="203"/>
      <c r="P28" s="203"/>
      <c r="Q28" s="27"/>
      <c r="R28" s="27"/>
      <c r="S28" s="27"/>
      <c r="T28" s="27"/>
      <c r="U28" s="27"/>
      <c r="V28" s="27"/>
      <c r="W28" s="203" t="s">
        <v>31</v>
      </c>
      <c r="X28" s="203"/>
      <c r="Y28" s="203"/>
      <c r="Z28" s="203"/>
      <c r="AA28" s="203"/>
      <c r="AB28" s="203"/>
      <c r="AC28" s="203"/>
      <c r="AD28" s="203"/>
      <c r="AE28" s="203"/>
      <c r="AF28" s="27"/>
      <c r="AG28" s="27"/>
      <c r="AH28" s="27"/>
      <c r="AI28" s="27"/>
      <c r="AJ28" s="27"/>
      <c r="AK28" s="203" t="s">
        <v>32</v>
      </c>
      <c r="AL28" s="203"/>
      <c r="AM28" s="203"/>
      <c r="AN28" s="203"/>
      <c r="AO28" s="203"/>
      <c r="AP28" s="27"/>
      <c r="AQ28" s="27"/>
      <c r="AR28" s="28"/>
      <c r="BE28" s="27"/>
    </row>
    <row r="29" spans="1:71" s="3" customFormat="1" ht="14.4" customHeight="1">
      <c r="B29" s="32"/>
      <c r="D29" s="24" t="s">
        <v>33</v>
      </c>
      <c r="F29" s="24" t="s">
        <v>34</v>
      </c>
      <c r="L29" s="188">
        <v>0.21</v>
      </c>
      <c r="M29" s="187"/>
      <c r="N29" s="187"/>
      <c r="O29" s="187"/>
      <c r="P29" s="187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ROUND(AV94, 2)</f>
        <v>0</v>
      </c>
      <c r="AL29" s="187"/>
      <c r="AM29" s="187"/>
      <c r="AN29" s="187"/>
      <c r="AO29" s="187"/>
      <c r="AR29" s="32"/>
    </row>
    <row r="30" spans="1:71" s="3" customFormat="1" ht="14.4" customHeight="1">
      <c r="B30" s="32"/>
      <c r="F30" s="24" t="s">
        <v>35</v>
      </c>
      <c r="L30" s="188">
        <v>0.15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32"/>
    </row>
    <row r="31" spans="1:71" s="3" customFormat="1" ht="14.4" hidden="1" customHeight="1">
      <c r="B31" s="32"/>
      <c r="F31" s="24" t="s">
        <v>36</v>
      </c>
      <c r="L31" s="188">
        <v>0.21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2"/>
    </row>
    <row r="32" spans="1:71" s="3" customFormat="1" ht="14.4" hidden="1" customHeight="1">
      <c r="B32" s="32"/>
      <c r="F32" s="24" t="s">
        <v>37</v>
      </c>
      <c r="L32" s="188">
        <v>0.15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2"/>
    </row>
    <row r="33" spans="1:57" s="3" customFormat="1" ht="14.4" hidden="1" customHeight="1">
      <c r="B33" s="32"/>
      <c r="F33" s="24" t="s">
        <v>38</v>
      </c>
      <c r="L33" s="188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2"/>
    </row>
    <row r="34" spans="1:57" s="2" customFormat="1" ht="6.9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5" customHeight="1">
      <c r="A35" s="27"/>
      <c r="B35" s="28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89" t="s">
        <v>41</v>
      </c>
      <c r="Y35" s="190"/>
      <c r="Z35" s="190"/>
      <c r="AA35" s="190"/>
      <c r="AB35" s="190"/>
      <c r="AC35" s="35"/>
      <c r="AD35" s="35"/>
      <c r="AE35" s="35"/>
      <c r="AF35" s="35"/>
      <c r="AG35" s="35"/>
      <c r="AH35" s="35"/>
      <c r="AI35" s="35"/>
      <c r="AJ35" s="35"/>
      <c r="AK35" s="191">
        <f>SUM(AK26:AK33)</f>
        <v>0</v>
      </c>
      <c r="AL35" s="190"/>
      <c r="AM35" s="190"/>
      <c r="AN35" s="190"/>
      <c r="AO35" s="192"/>
      <c r="AP35" s="33"/>
      <c r="AQ35" s="33"/>
      <c r="AR35" s="28"/>
      <c r="BE35" s="27"/>
    </row>
    <row r="36" spans="1:57" s="2" customFormat="1" ht="6.9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" customHeight="1">
      <c r="B38" s="18"/>
      <c r="AR38" s="18"/>
    </row>
    <row r="39" spans="1:57" s="1" customFormat="1" ht="14.4" customHeight="1">
      <c r="B39" s="18"/>
      <c r="AR39" s="18"/>
    </row>
    <row r="40" spans="1:57" s="1" customFormat="1" ht="14.4" customHeight="1">
      <c r="B40" s="18"/>
      <c r="AR40" s="18"/>
    </row>
    <row r="41" spans="1:57" s="1" customFormat="1" ht="14.4" customHeight="1">
      <c r="B41" s="18"/>
      <c r="AR41" s="18"/>
    </row>
    <row r="42" spans="1:57" s="1" customFormat="1" ht="14.4" customHeight="1">
      <c r="B42" s="18"/>
      <c r="AR42" s="18"/>
    </row>
    <row r="43" spans="1:57" s="1" customFormat="1" ht="14.4" customHeight="1">
      <c r="B43" s="18"/>
      <c r="AR43" s="18"/>
    </row>
    <row r="44" spans="1:57" s="1" customFormat="1" ht="14.4" customHeight="1">
      <c r="B44" s="18"/>
      <c r="AR44" s="18"/>
    </row>
    <row r="45" spans="1:57" s="1" customFormat="1" ht="14.4" customHeight="1">
      <c r="B45" s="18"/>
      <c r="AR45" s="18"/>
    </row>
    <row r="46" spans="1:57" s="1" customFormat="1" ht="14.4" customHeight="1">
      <c r="B46" s="18"/>
      <c r="AR46" s="18"/>
    </row>
    <row r="47" spans="1:57" s="1" customFormat="1" ht="14.4" customHeight="1">
      <c r="B47" s="18"/>
      <c r="AR47" s="18"/>
    </row>
    <row r="48" spans="1:57" s="1" customFormat="1" ht="14.4" customHeight="1">
      <c r="B48" s="18"/>
      <c r="AR48" s="18"/>
    </row>
    <row r="49" spans="1:57" s="2" customFormat="1" ht="14.4" customHeight="1">
      <c r="B49" s="37"/>
      <c r="D49" s="38" t="s">
        <v>42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43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3.2">
      <c r="A60" s="27"/>
      <c r="B60" s="28"/>
      <c r="C60" s="27"/>
      <c r="D60" s="40" t="s">
        <v>44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44</v>
      </c>
      <c r="AI60" s="30"/>
      <c r="AJ60" s="30"/>
      <c r="AK60" s="30"/>
      <c r="AL60" s="30"/>
      <c r="AM60" s="40" t="s">
        <v>45</v>
      </c>
      <c r="AN60" s="30"/>
      <c r="AO60" s="30"/>
      <c r="AP60" s="27"/>
      <c r="AQ60" s="27"/>
      <c r="AR60" s="28"/>
      <c r="BE60" s="27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3.2">
      <c r="A64" s="27"/>
      <c r="B64" s="28"/>
      <c r="C64" s="27"/>
      <c r="D64" s="38" t="s">
        <v>46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47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3.2">
      <c r="A75" s="27"/>
      <c r="B75" s="28"/>
      <c r="C75" s="27"/>
      <c r="D75" s="40" t="s">
        <v>44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44</v>
      </c>
      <c r="AI75" s="30"/>
      <c r="AJ75" s="30"/>
      <c r="AK75" s="30"/>
      <c r="AL75" s="30"/>
      <c r="AM75" s="40" t="s">
        <v>45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0" s="2" customFormat="1" ht="6.9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0" s="2" customFormat="1" ht="24.9" customHeight="1">
      <c r="A82" s="27"/>
      <c r="B82" s="28"/>
      <c r="C82" s="19" t="s">
        <v>48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0" s="2" customFormat="1" ht="6.9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0" s="4" customFormat="1" ht="12" customHeight="1">
      <c r="B84" s="46"/>
      <c r="C84" s="24" t="s">
        <v>12</v>
      </c>
      <c r="L84" s="4" t="str">
        <f>K5</f>
        <v>2021-05-01</v>
      </c>
      <c r="AR84" s="46"/>
    </row>
    <row r="85" spans="1:90" s="5" customFormat="1" ht="36.9" customHeight="1">
      <c r="B85" s="47"/>
      <c r="C85" s="48" t="s">
        <v>14</v>
      </c>
      <c r="L85" s="177" t="str">
        <f>K6</f>
        <v>„ONN a.s., RHB 2.NP opravy podlah“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R85" s="47"/>
    </row>
    <row r="86" spans="1:90" s="2" customFormat="1" ht="6.9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0" s="2" customFormat="1" ht="12" customHeight="1">
      <c r="A87" s="27"/>
      <c r="B87" s="28"/>
      <c r="C87" s="24" t="s">
        <v>18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20</v>
      </c>
      <c r="AJ87" s="27"/>
      <c r="AK87" s="27"/>
      <c r="AL87" s="27"/>
      <c r="AM87" s="179" t="str">
        <f>IF(AN8= "","",AN8)</f>
        <v/>
      </c>
      <c r="AN87" s="179"/>
      <c r="AO87" s="27"/>
      <c r="AP87" s="27"/>
      <c r="AQ87" s="27"/>
      <c r="AR87" s="28"/>
      <c r="BE87" s="27"/>
    </row>
    <row r="88" spans="1:90" s="2" customFormat="1" ht="6.9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0" s="2" customFormat="1" ht="15.15" customHeight="1">
      <c r="A89" s="27"/>
      <c r="B89" s="28"/>
      <c r="C89" s="24" t="s">
        <v>21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/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25</v>
      </c>
      <c r="AJ89" s="27"/>
      <c r="AK89" s="27"/>
      <c r="AL89" s="27"/>
      <c r="AM89" s="180" t="str">
        <f>IF(E17="","",E17)</f>
        <v xml:space="preserve"> </v>
      </c>
      <c r="AN89" s="181"/>
      <c r="AO89" s="181"/>
      <c r="AP89" s="181"/>
      <c r="AQ89" s="27"/>
      <c r="AR89" s="28"/>
      <c r="AS89" s="182" t="s">
        <v>49</v>
      </c>
      <c r="AT89" s="183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0" s="2" customFormat="1" ht="15.15" customHeight="1">
      <c r="A90" s="27"/>
      <c r="B90" s="28"/>
      <c r="C90" s="24" t="s">
        <v>24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/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27</v>
      </c>
      <c r="AJ90" s="27"/>
      <c r="AK90" s="27"/>
      <c r="AL90" s="27"/>
      <c r="AM90" s="180" t="str">
        <f>IF(E20="","",E20)</f>
        <v/>
      </c>
      <c r="AN90" s="181"/>
      <c r="AO90" s="181"/>
      <c r="AP90" s="181"/>
      <c r="AQ90" s="27"/>
      <c r="AR90" s="28"/>
      <c r="AS90" s="184"/>
      <c r="AT90" s="185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0" s="2" customFormat="1" ht="10.95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84"/>
      <c r="AT91" s="185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0" s="2" customFormat="1" ht="29.25" customHeight="1">
      <c r="A92" s="27"/>
      <c r="B92" s="28"/>
      <c r="C92" s="172" t="s">
        <v>50</v>
      </c>
      <c r="D92" s="173"/>
      <c r="E92" s="173"/>
      <c r="F92" s="173"/>
      <c r="G92" s="173"/>
      <c r="H92" s="55"/>
      <c r="I92" s="174" t="s">
        <v>51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5" t="s">
        <v>52</v>
      </c>
      <c r="AH92" s="173"/>
      <c r="AI92" s="173"/>
      <c r="AJ92" s="173"/>
      <c r="AK92" s="173"/>
      <c r="AL92" s="173"/>
      <c r="AM92" s="173"/>
      <c r="AN92" s="174" t="s">
        <v>53</v>
      </c>
      <c r="AO92" s="173"/>
      <c r="AP92" s="176"/>
      <c r="AQ92" s="56" t="s">
        <v>54</v>
      </c>
      <c r="AR92" s="28"/>
      <c r="AS92" s="57" t="s">
        <v>55</v>
      </c>
      <c r="AT92" s="58" t="s">
        <v>56</v>
      </c>
      <c r="AU92" s="58" t="s">
        <v>57</v>
      </c>
      <c r="AV92" s="58" t="s">
        <v>58</v>
      </c>
      <c r="AW92" s="58" t="s">
        <v>59</v>
      </c>
      <c r="AX92" s="58" t="s">
        <v>60</v>
      </c>
      <c r="AY92" s="58" t="s">
        <v>61</v>
      </c>
      <c r="AZ92" s="58" t="s">
        <v>62</v>
      </c>
      <c r="BA92" s="58" t="s">
        <v>63</v>
      </c>
      <c r="BB92" s="58" t="s">
        <v>64</v>
      </c>
      <c r="BC92" s="58" t="s">
        <v>65</v>
      </c>
      <c r="BD92" s="59" t="s">
        <v>66</v>
      </c>
      <c r="BE92" s="27"/>
    </row>
    <row r="93" spans="1:90" s="2" customFormat="1" ht="10.9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0" s="6" customFormat="1" ht="32.4" customHeight="1">
      <c r="B94" s="63"/>
      <c r="C94" s="64" t="s">
        <v>67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6">
        <f>ROUND(AG95,2)</f>
        <v>0</v>
      </c>
      <c r="AH94" s="196"/>
      <c r="AI94" s="196"/>
      <c r="AJ94" s="196"/>
      <c r="AK94" s="196"/>
      <c r="AL94" s="196"/>
      <c r="AM94" s="196"/>
      <c r="AN94" s="197">
        <f>SUM(AG94,AT94)</f>
        <v>0</v>
      </c>
      <c r="AO94" s="197"/>
      <c r="AP94" s="197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463.23448000000002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68</v>
      </c>
      <c r="BT94" s="72" t="s">
        <v>69</v>
      </c>
      <c r="BV94" s="72" t="s">
        <v>70</v>
      </c>
      <c r="BW94" s="72" t="s">
        <v>4</v>
      </c>
      <c r="BX94" s="72" t="s">
        <v>71</v>
      </c>
      <c r="CL94" s="72" t="s">
        <v>1</v>
      </c>
    </row>
    <row r="95" spans="1:90" s="7" customFormat="1" ht="24.75" customHeight="1">
      <c r="A95" s="73" t="s">
        <v>72</v>
      </c>
      <c r="B95" s="74"/>
      <c r="C95" s="75"/>
      <c r="D95" s="195" t="s">
        <v>13</v>
      </c>
      <c r="E95" s="195"/>
      <c r="F95" s="195"/>
      <c r="G95" s="195"/>
      <c r="H95" s="195"/>
      <c r="I95" s="76"/>
      <c r="J95" s="195" t="s">
        <v>15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3">
        <f>'2021-05-01 - Rehabilitace...'!J28</f>
        <v>0</v>
      </c>
      <c r="AH95" s="194"/>
      <c r="AI95" s="194"/>
      <c r="AJ95" s="194"/>
      <c r="AK95" s="194"/>
      <c r="AL95" s="194"/>
      <c r="AM95" s="194"/>
      <c r="AN95" s="193">
        <f>SUM(AG95,AT95)</f>
        <v>0</v>
      </c>
      <c r="AO95" s="194"/>
      <c r="AP95" s="194"/>
      <c r="AQ95" s="77" t="s">
        <v>73</v>
      </c>
      <c r="AR95" s="74"/>
      <c r="AS95" s="78">
        <v>0</v>
      </c>
      <c r="AT95" s="79">
        <f>ROUND(SUM(AV95:AW95),2)</f>
        <v>0</v>
      </c>
      <c r="AU95" s="80">
        <f>'2021-05-01 - Rehabilitace...'!P116</f>
        <v>463.23448000000002</v>
      </c>
      <c r="AV95" s="79">
        <f>'2021-05-01 - Rehabilitace...'!J31</f>
        <v>0</v>
      </c>
      <c r="AW95" s="79">
        <f>'2021-05-01 - Rehabilitace...'!J32</f>
        <v>0</v>
      </c>
      <c r="AX95" s="79">
        <f>'2021-05-01 - Rehabilitace...'!J33</f>
        <v>0</v>
      </c>
      <c r="AY95" s="79">
        <f>'2021-05-01 - Rehabilitace...'!J34</f>
        <v>0</v>
      </c>
      <c r="AZ95" s="79">
        <f>'2021-05-01 - Rehabilitace...'!F31</f>
        <v>0</v>
      </c>
      <c r="BA95" s="79">
        <f>'2021-05-01 - Rehabilitace...'!F32</f>
        <v>0</v>
      </c>
      <c r="BB95" s="79">
        <f>'2021-05-01 - Rehabilitace...'!F33</f>
        <v>0</v>
      </c>
      <c r="BC95" s="79">
        <f>'2021-05-01 - Rehabilitace...'!F34</f>
        <v>0</v>
      </c>
      <c r="BD95" s="81">
        <f>'2021-05-01 - Rehabilitace...'!F35</f>
        <v>0</v>
      </c>
      <c r="BT95" s="82" t="s">
        <v>74</v>
      </c>
      <c r="BU95" s="82" t="s">
        <v>75</v>
      </c>
      <c r="BV95" s="82" t="s">
        <v>70</v>
      </c>
      <c r="BW95" s="82" t="s">
        <v>4</v>
      </c>
      <c r="BX95" s="82" t="s">
        <v>71</v>
      </c>
      <c r="CL95" s="82" t="s">
        <v>1</v>
      </c>
    </row>
    <row r="96" spans="1:90" s="2" customFormat="1" ht="30" customHeight="1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8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:57" s="2" customFormat="1" ht="6.9" customHeight="1">
      <c r="A97" s="27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8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021-05-01 - Rehabilitace...'!C2" display="/" xr:uid="{00000000-0004-0000-0000-000000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165"/>
  <sheetViews>
    <sheetView showGridLines="0" tabSelected="1" workbookViewId="0">
      <selection activeCell="D16" sqref="D15:D1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5" style="1" customWidth="1"/>
    <col min="24" max="24" width="11" style="1" customWidth="1"/>
    <col min="25" max="25" width="15" style="1" customWidth="1"/>
    <col min="26" max="26" width="16.28515625" style="1" customWidth="1"/>
    <col min="27" max="27" width="11" style="1" customWidth="1"/>
    <col min="28" max="28" width="15" style="1" customWidth="1"/>
    <col min="29" max="29" width="16.28515625" style="1" customWidth="1"/>
    <col min="42" max="63" width="9.28515625" style="1" hidden="1"/>
  </cols>
  <sheetData>
    <row r="1" spans="1:44">
      <c r="A1" s="83"/>
    </row>
    <row r="2" spans="1:44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AR2" s="15" t="s">
        <v>4</v>
      </c>
    </row>
    <row r="3" spans="1:4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R3" s="15" t="s">
        <v>76</v>
      </c>
    </row>
    <row r="4" spans="1:44" s="1" customFormat="1" ht="24.9" customHeight="1">
      <c r="B4" s="18"/>
      <c r="D4" s="19" t="s">
        <v>77</v>
      </c>
      <c r="L4" s="18"/>
      <c r="M4" s="84" t="s">
        <v>10</v>
      </c>
      <c r="AR4" s="15" t="s">
        <v>3</v>
      </c>
    </row>
    <row r="5" spans="1:44" s="1" customFormat="1" ht="6.9" customHeight="1">
      <c r="B5" s="18"/>
      <c r="L5" s="18"/>
    </row>
    <row r="6" spans="1:44" s="2" customFormat="1" ht="12" customHeight="1">
      <c r="A6" s="27"/>
      <c r="B6" s="28"/>
      <c r="C6" s="27"/>
      <c r="D6" s="24" t="s">
        <v>14</v>
      </c>
      <c r="E6" s="27"/>
      <c r="F6" s="27"/>
      <c r="G6" s="27"/>
      <c r="H6" s="27"/>
      <c r="I6" s="27"/>
      <c r="J6" s="27"/>
      <c r="K6" s="27"/>
      <c r="L6" s="3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44" s="2" customFormat="1" ht="16.5" customHeight="1">
      <c r="A7" s="27"/>
      <c r="B7" s="28"/>
      <c r="C7" s="27"/>
      <c r="D7" s="27"/>
      <c r="E7" s="177" t="s">
        <v>210</v>
      </c>
      <c r="F7" s="204"/>
      <c r="G7" s="204"/>
      <c r="H7" s="204"/>
      <c r="I7" s="27"/>
      <c r="J7" s="27"/>
      <c r="K7" s="27"/>
      <c r="L7" s="3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44" s="2" customFormat="1">
      <c r="A8" s="27"/>
      <c r="B8" s="28"/>
      <c r="C8" s="27"/>
      <c r="D8" s="27"/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44" s="2" customFormat="1" ht="12" customHeight="1">
      <c r="A9" s="27"/>
      <c r="B9" s="28"/>
      <c r="C9" s="27"/>
      <c r="D9" s="24" t="s">
        <v>16</v>
      </c>
      <c r="E9" s="27"/>
      <c r="F9" s="22" t="s">
        <v>1</v>
      </c>
      <c r="G9" s="27"/>
      <c r="H9" s="27"/>
      <c r="I9" s="24" t="s">
        <v>17</v>
      </c>
      <c r="J9" s="22" t="s">
        <v>1</v>
      </c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44" s="2" customFormat="1" ht="12" customHeight="1">
      <c r="A10" s="27"/>
      <c r="B10" s="28"/>
      <c r="C10" s="27"/>
      <c r="D10" s="24" t="s">
        <v>18</v>
      </c>
      <c r="E10" s="27"/>
      <c r="F10" s="22" t="s">
        <v>19</v>
      </c>
      <c r="G10" s="27"/>
      <c r="H10" s="27"/>
      <c r="I10" s="24" t="s">
        <v>20</v>
      </c>
      <c r="J10" s="50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44" s="2" customFormat="1" ht="10.95" customHeight="1">
      <c r="A11" s="27"/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44" s="2" customFormat="1" ht="12" customHeight="1">
      <c r="A12" s="27"/>
      <c r="B12" s="28"/>
      <c r="C12" s="27"/>
      <c r="D12" s="24" t="s">
        <v>21</v>
      </c>
      <c r="E12" s="27"/>
      <c r="F12" s="27"/>
      <c r="G12" s="27"/>
      <c r="H12" s="27"/>
      <c r="I12" s="24" t="s">
        <v>22</v>
      </c>
      <c r="J12" s="22" t="s">
        <v>1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44" s="2" customFormat="1" ht="18" customHeight="1">
      <c r="A13" s="27"/>
      <c r="B13" s="28"/>
      <c r="C13" s="27"/>
      <c r="D13" s="27"/>
      <c r="E13" s="22"/>
      <c r="F13" s="27"/>
      <c r="G13" s="27"/>
      <c r="H13" s="27"/>
      <c r="I13" s="24" t="s">
        <v>23</v>
      </c>
      <c r="J13" s="22" t="s">
        <v>1</v>
      </c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44" s="2" customFormat="1" ht="6.9" customHeigh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44" s="2" customFormat="1" ht="12" customHeight="1">
      <c r="A15" s="27"/>
      <c r="B15" s="28"/>
      <c r="C15" s="27"/>
      <c r="D15" s="24" t="s">
        <v>24</v>
      </c>
      <c r="E15" s="27"/>
      <c r="F15" s="27"/>
      <c r="G15" s="27"/>
      <c r="H15" s="27"/>
      <c r="I15" s="24" t="s">
        <v>208</v>
      </c>
      <c r="J15" s="167"/>
      <c r="K15" s="16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44" s="2" customFormat="1" ht="18" customHeight="1">
      <c r="A16" s="27"/>
      <c r="B16" s="28"/>
      <c r="C16" s="27"/>
      <c r="D16" s="27"/>
      <c r="E16" s="168"/>
      <c r="F16" s="27"/>
      <c r="G16" s="27"/>
      <c r="H16" s="27"/>
      <c r="I16" s="24" t="s">
        <v>209</v>
      </c>
      <c r="J16" s="167"/>
      <c r="K16" s="16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s="2" customFormat="1" ht="6.9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s="2" customFormat="1" ht="12" customHeight="1">
      <c r="A18" s="27"/>
      <c r="B18" s="28"/>
      <c r="C18" s="27"/>
      <c r="D18" s="24" t="s">
        <v>25</v>
      </c>
      <c r="E18" s="27"/>
      <c r="F18" s="27"/>
      <c r="G18" s="27"/>
      <c r="H18" s="27"/>
      <c r="I18" s="24" t="s">
        <v>22</v>
      </c>
      <c r="J18" s="22" t="str">
        <f>IF('Rekapitulace stavby'!AN16="","",'Rekapitulace stavby'!AN16)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s="2" customFormat="1" ht="18" customHeight="1">
      <c r="A19" s="27"/>
      <c r="B19" s="28"/>
      <c r="C19" s="27"/>
      <c r="D19" s="27"/>
      <c r="E19" s="22" t="str">
        <f>IF('Rekapitulace stavby'!E17="","",'Rekapitulace stavby'!E17)</f>
        <v xml:space="preserve"> </v>
      </c>
      <c r="F19" s="27"/>
      <c r="G19" s="27"/>
      <c r="H19" s="27"/>
      <c r="I19" s="24" t="s">
        <v>23</v>
      </c>
      <c r="J19" s="22" t="str">
        <f>IF('Rekapitulace stavby'!AN17="","",'Rekapitulace stavby'!AN17)</f>
        <v/>
      </c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s="2" customFormat="1" ht="6.9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s="2" customFormat="1" ht="12" customHeight="1">
      <c r="A21" s="27"/>
      <c r="B21" s="28"/>
      <c r="C21" s="27"/>
      <c r="D21" s="24" t="s">
        <v>27</v>
      </c>
      <c r="E21" s="27"/>
      <c r="F21" s="27"/>
      <c r="G21" s="27"/>
      <c r="H21" s="27"/>
      <c r="I21" s="24" t="s">
        <v>22</v>
      </c>
      <c r="J21" s="22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s="2" customFormat="1" ht="18" customHeight="1">
      <c r="A22" s="27"/>
      <c r="B22" s="28"/>
      <c r="C22" s="27"/>
      <c r="D22" s="27"/>
      <c r="E22" s="22"/>
      <c r="F22" s="27"/>
      <c r="G22" s="27"/>
      <c r="H22" s="27"/>
      <c r="I22" s="24" t="s">
        <v>23</v>
      </c>
      <c r="J22" s="22" t="s">
        <v>1</v>
      </c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s="2" customFormat="1" ht="6.9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s="2" customFormat="1" ht="12" customHeight="1">
      <c r="A24" s="27"/>
      <c r="B24" s="28"/>
      <c r="C24" s="27"/>
      <c r="D24" s="24" t="s">
        <v>28</v>
      </c>
      <c r="E24" s="27"/>
      <c r="F24" s="27"/>
      <c r="G24" s="27"/>
      <c r="H24" s="27"/>
      <c r="I24" s="27"/>
      <c r="J24" s="27"/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s="8" customFormat="1" ht="16.5" customHeight="1">
      <c r="A25" s="85"/>
      <c r="B25" s="86"/>
      <c r="C25" s="85"/>
      <c r="D25" s="85"/>
      <c r="E25" s="200" t="s">
        <v>1</v>
      </c>
      <c r="F25" s="200"/>
      <c r="G25" s="200"/>
      <c r="H25" s="200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s="2" customFormat="1" ht="6.9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s="2" customFormat="1" ht="6.9" customHeight="1">
      <c r="A27" s="27"/>
      <c r="B27" s="28"/>
      <c r="C27" s="27"/>
      <c r="D27" s="61"/>
      <c r="E27" s="61"/>
      <c r="F27" s="61"/>
      <c r="G27" s="61"/>
      <c r="H27" s="61"/>
      <c r="I27" s="61"/>
      <c r="J27" s="61"/>
      <c r="K27" s="61"/>
      <c r="L27" s="3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s="2" customFormat="1" ht="25.35" customHeight="1">
      <c r="A28" s="27"/>
      <c r="B28" s="28"/>
      <c r="C28" s="27"/>
      <c r="D28" s="88" t="s">
        <v>29</v>
      </c>
      <c r="E28" s="27"/>
      <c r="F28" s="27"/>
      <c r="G28" s="27"/>
      <c r="H28" s="27"/>
      <c r="I28" s="27"/>
      <c r="J28" s="66">
        <f>ROUND(J116, 2)</f>
        <v>0</v>
      </c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s="2" customFormat="1" ht="6.9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s="2" customFormat="1" ht="14.4" customHeight="1">
      <c r="A30" s="27"/>
      <c r="B30" s="28"/>
      <c r="C30" s="27"/>
      <c r="D30" s="27"/>
      <c r="E30" s="27"/>
      <c r="F30" s="31" t="s">
        <v>31</v>
      </c>
      <c r="G30" s="27"/>
      <c r="H30" s="27"/>
      <c r="I30" s="31" t="s">
        <v>30</v>
      </c>
      <c r="J30" s="31" t="s">
        <v>32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s="2" customFormat="1" ht="14.4" customHeight="1">
      <c r="A31" s="27"/>
      <c r="B31" s="28"/>
      <c r="C31" s="27"/>
      <c r="D31" s="89" t="s">
        <v>33</v>
      </c>
      <c r="E31" s="24" t="s">
        <v>34</v>
      </c>
      <c r="F31" s="90">
        <f>ROUND((SUM(BC116:BC164)),  2)</f>
        <v>0</v>
      </c>
      <c r="G31" s="27"/>
      <c r="H31" s="27"/>
      <c r="I31" s="91">
        <v>0.21</v>
      </c>
      <c r="J31" s="90">
        <f>ROUND(((SUM(BC116:BC164))*I31),  2)</f>
        <v>0</v>
      </c>
      <c r="K31" s="27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s="2" customFormat="1" ht="14.4" customHeight="1">
      <c r="A32" s="27"/>
      <c r="B32" s="28"/>
      <c r="C32" s="27"/>
      <c r="D32" s="27"/>
      <c r="E32" s="24" t="s">
        <v>35</v>
      </c>
      <c r="F32" s="90">
        <f>ROUND((SUM(BD116:BD164)),  2)</f>
        <v>0</v>
      </c>
      <c r="G32" s="27"/>
      <c r="H32" s="27"/>
      <c r="I32" s="91">
        <v>0.15</v>
      </c>
      <c r="J32" s="90">
        <f>ROUND(((SUM(BD116:BD164))*I32),  2)</f>
        <v>0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s="2" customFormat="1" ht="14.4" hidden="1" customHeight="1">
      <c r="A33" s="27"/>
      <c r="B33" s="28"/>
      <c r="C33" s="27"/>
      <c r="D33" s="27"/>
      <c r="E33" s="24" t="s">
        <v>36</v>
      </c>
      <c r="F33" s="90">
        <f>ROUND((SUM(BE116:BE164)),  2)</f>
        <v>0</v>
      </c>
      <c r="G33" s="27"/>
      <c r="H33" s="27"/>
      <c r="I33" s="91">
        <v>0.21</v>
      </c>
      <c r="J33" s="90">
        <f>0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s="2" customFormat="1" ht="14.4" hidden="1" customHeight="1">
      <c r="A34" s="27"/>
      <c r="B34" s="28"/>
      <c r="C34" s="27"/>
      <c r="D34" s="27"/>
      <c r="E34" s="24" t="s">
        <v>37</v>
      </c>
      <c r="F34" s="90">
        <f>ROUND((SUM(BF116:BF164)),  2)</f>
        <v>0</v>
      </c>
      <c r="G34" s="27"/>
      <c r="H34" s="27"/>
      <c r="I34" s="91">
        <v>0.15</v>
      </c>
      <c r="J34" s="90">
        <f>0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s="2" customFormat="1" ht="14.4" hidden="1" customHeight="1">
      <c r="A35" s="27"/>
      <c r="B35" s="28"/>
      <c r="C35" s="27"/>
      <c r="D35" s="27"/>
      <c r="E35" s="24" t="s">
        <v>38</v>
      </c>
      <c r="F35" s="90">
        <f>ROUND((SUM(BG116:BG164)),  2)</f>
        <v>0</v>
      </c>
      <c r="G35" s="27"/>
      <c r="H35" s="27"/>
      <c r="I35" s="91">
        <v>0</v>
      </c>
      <c r="J35" s="90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s="2" customFormat="1" ht="6.9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s="2" customFormat="1" ht="25.35" customHeight="1">
      <c r="A37" s="27"/>
      <c r="B37" s="28"/>
      <c r="C37" s="92"/>
      <c r="D37" s="93" t="s">
        <v>39</v>
      </c>
      <c r="E37" s="55"/>
      <c r="F37" s="55"/>
      <c r="G37" s="94" t="s">
        <v>40</v>
      </c>
      <c r="H37" s="95" t="s">
        <v>41</v>
      </c>
      <c r="I37" s="55"/>
      <c r="J37" s="96">
        <f>SUM(J28:J35)</f>
        <v>0</v>
      </c>
      <c r="K37" s="9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s="2" customFormat="1" ht="14.4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s="1" customFormat="1" ht="14.4" customHeight="1">
      <c r="B39" s="18"/>
      <c r="L39" s="18"/>
    </row>
    <row r="40" spans="1:29" s="1" customFormat="1" ht="14.4" customHeight="1">
      <c r="B40" s="18"/>
      <c r="L40" s="18"/>
    </row>
    <row r="41" spans="1:29" s="1" customFormat="1" ht="14.4" customHeight="1">
      <c r="B41" s="18"/>
      <c r="L41" s="18"/>
    </row>
    <row r="42" spans="1:29" s="1" customFormat="1" ht="14.4" customHeight="1">
      <c r="B42" s="18"/>
      <c r="L42" s="18"/>
    </row>
    <row r="43" spans="1:29" s="1" customFormat="1" ht="14.4" customHeight="1">
      <c r="B43" s="18"/>
      <c r="L43" s="18"/>
    </row>
    <row r="44" spans="1:29" s="1" customFormat="1" ht="14.4" customHeight="1">
      <c r="B44" s="18"/>
      <c r="L44" s="18"/>
    </row>
    <row r="45" spans="1:29" s="1" customFormat="1" ht="14.4" customHeight="1">
      <c r="B45" s="18"/>
      <c r="L45" s="18"/>
    </row>
    <row r="46" spans="1:29" s="1" customFormat="1" ht="14.4" customHeight="1">
      <c r="B46" s="18"/>
      <c r="L46" s="18"/>
    </row>
    <row r="47" spans="1:29" s="1" customFormat="1" ht="14.4" customHeight="1">
      <c r="B47" s="18"/>
      <c r="L47" s="18"/>
    </row>
    <row r="48" spans="1:29" s="1" customFormat="1" ht="14.4" customHeight="1">
      <c r="B48" s="18"/>
      <c r="L48" s="18"/>
    </row>
    <row r="49" spans="1:29" s="1" customFormat="1" ht="14.4" customHeight="1">
      <c r="B49" s="18"/>
      <c r="L49" s="18"/>
    </row>
    <row r="50" spans="1:29" s="2" customFormat="1" ht="14.4" customHeight="1">
      <c r="B50" s="37"/>
      <c r="D50" s="38" t="s">
        <v>42</v>
      </c>
      <c r="E50" s="39"/>
      <c r="F50" s="39"/>
      <c r="G50" s="38" t="s">
        <v>43</v>
      </c>
      <c r="H50" s="39"/>
      <c r="I50" s="39"/>
      <c r="J50" s="39"/>
      <c r="K50" s="39"/>
      <c r="L50" s="37"/>
    </row>
    <row r="51" spans="1:29">
      <c r="B51" s="18"/>
      <c r="L51" s="18"/>
    </row>
    <row r="52" spans="1:29">
      <c r="B52" s="18"/>
      <c r="L52" s="18"/>
    </row>
    <row r="53" spans="1:29">
      <c r="B53" s="18"/>
      <c r="L53" s="18"/>
    </row>
    <row r="54" spans="1:29">
      <c r="B54" s="18"/>
      <c r="L54" s="18"/>
    </row>
    <row r="55" spans="1:29">
      <c r="B55" s="18"/>
      <c r="L55" s="18"/>
    </row>
    <row r="56" spans="1:29">
      <c r="B56" s="18"/>
      <c r="L56" s="18"/>
    </row>
    <row r="57" spans="1:29">
      <c r="B57" s="18"/>
      <c r="L57" s="18"/>
    </row>
    <row r="58" spans="1:29">
      <c r="B58" s="18"/>
      <c r="L58" s="18"/>
    </row>
    <row r="59" spans="1:29">
      <c r="B59" s="18"/>
      <c r="L59" s="18"/>
    </row>
    <row r="60" spans="1:29">
      <c r="B60" s="18"/>
      <c r="L60" s="18"/>
    </row>
    <row r="61" spans="1:29" s="2" customFormat="1" ht="13.2">
      <c r="A61" s="27"/>
      <c r="B61" s="28"/>
      <c r="C61" s="27"/>
      <c r="D61" s="40" t="s">
        <v>44</v>
      </c>
      <c r="E61" s="30"/>
      <c r="F61" s="98" t="s">
        <v>45</v>
      </c>
      <c r="G61" s="40" t="s">
        <v>44</v>
      </c>
      <c r="H61" s="30"/>
      <c r="I61" s="30"/>
      <c r="J61" s="99" t="s">
        <v>45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>
      <c r="B62" s="18"/>
      <c r="L62" s="18"/>
    </row>
    <row r="63" spans="1:29">
      <c r="B63" s="18"/>
      <c r="L63" s="18"/>
    </row>
    <row r="64" spans="1:29">
      <c r="B64" s="18"/>
      <c r="L64" s="18"/>
    </row>
    <row r="65" spans="1:29" s="2" customFormat="1" ht="13.2">
      <c r="A65" s="27"/>
      <c r="B65" s="28"/>
      <c r="C65" s="27"/>
      <c r="D65" s="38" t="s">
        <v>46</v>
      </c>
      <c r="E65" s="41"/>
      <c r="F65" s="41"/>
      <c r="G65" s="38" t="s">
        <v>47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>
      <c r="B66" s="18"/>
      <c r="L66" s="18"/>
    </row>
    <row r="67" spans="1:29">
      <c r="B67" s="18"/>
      <c r="L67" s="18"/>
    </row>
    <row r="68" spans="1:29">
      <c r="B68" s="18"/>
      <c r="L68" s="18"/>
    </row>
    <row r="69" spans="1:29">
      <c r="B69" s="18"/>
      <c r="L69" s="18"/>
    </row>
    <row r="70" spans="1:29">
      <c r="B70" s="18"/>
      <c r="L70" s="18"/>
    </row>
    <row r="71" spans="1:29">
      <c r="B71" s="18"/>
      <c r="L71" s="18"/>
    </row>
    <row r="72" spans="1:29">
      <c r="B72" s="18"/>
      <c r="L72" s="18"/>
    </row>
    <row r="73" spans="1:29">
      <c r="B73" s="18"/>
      <c r="L73" s="18"/>
    </row>
    <row r="74" spans="1:29">
      <c r="B74" s="18"/>
      <c r="L74" s="18"/>
    </row>
    <row r="75" spans="1:29">
      <c r="B75" s="18"/>
      <c r="L75" s="18"/>
    </row>
    <row r="76" spans="1:29" s="2" customFormat="1" ht="13.2">
      <c r="A76" s="27"/>
      <c r="B76" s="28"/>
      <c r="C76" s="27"/>
      <c r="D76" s="40" t="s">
        <v>44</v>
      </c>
      <c r="E76" s="30"/>
      <c r="F76" s="98" t="s">
        <v>45</v>
      </c>
      <c r="G76" s="40" t="s">
        <v>44</v>
      </c>
      <c r="H76" s="30"/>
      <c r="I76" s="30"/>
      <c r="J76" s="99" t="s">
        <v>45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s="2" customFormat="1" ht="14.4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81" spans="1:45" s="2" customFormat="1" ht="6.9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45" s="2" customFormat="1" ht="24.9" customHeight="1">
      <c r="A82" s="27"/>
      <c r="B82" s="28"/>
      <c r="C82" s="19" t="s">
        <v>78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45" s="2" customFormat="1" ht="6.9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45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45" s="2" customFormat="1" ht="16.5" customHeight="1">
      <c r="A85" s="27"/>
      <c r="B85" s="28"/>
      <c r="C85" s="27"/>
      <c r="D85" s="27"/>
      <c r="E85" s="177" t="str">
        <f>E7</f>
        <v>„ONN a.s., RHB 2.NP opravy podlah“</v>
      </c>
      <c r="F85" s="204"/>
      <c r="G85" s="204"/>
      <c r="H85" s="204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45" s="2" customFormat="1" ht="6.9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45" s="2" customFormat="1" ht="12" customHeight="1">
      <c r="A87" s="27"/>
      <c r="B87" s="28"/>
      <c r="C87" s="24" t="s">
        <v>18</v>
      </c>
      <c r="D87" s="27"/>
      <c r="E87" s="27"/>
      <c r="F87" s="22" t="str">
        <f>F10</f>
        <v xml:space="preserve"> </v>
      </c>
      <c r="G87" s="27"/>
      <c r="H87" s="27"/>
      <c r="I87" s="24" t="s">
        <v>20</v>
      </c>
      <c r="J87" s="50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45" s="2" customFormat="1" ht="6.9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45" s="2" customFormat="1" ht="15.15" customHeight="1">
      <c r="A89" s="27"/>
      <c r="B89" s="28"/>
      <c r="C89" s="24" t="s">
        <v>21</v>
      </c>
      <c r="D89" s="27"/>
      <c r="E89" s="27"/>
      <c r="F89" s="22"/>
      <c r="G89" s="27"/>
      <c r="H89" s="27"/>
      <c r="I89" s="24" t="s">
        <v>25</v>
      </c>
      <c r="J89" s="25" t="str">
        <f>E19</f>
        <v xml:space="preserve"> 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45" s="2" customFormat="1" ht="15.15" customHeight="1">
      <c r="A90" s="27"/>
      <c r="B90" s="28"/>
      <c r="C90" s="24" t="s">
        <v>24</v>
      </c>
      <c r="D90" s="27"/>
      <c r="E90" s="27"/>
      <c r="F90" s="22"/>
      <c r="G90" s="27"/>
      <c r="H90" s="27"/>
      <c r="I90" s="24" t="s">
        <v>27</v>
      </c>
      <c r="J90" s="25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45" s="2" customFormat="1" ht="10.35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45" s="2" customFormat="1" ht="29.25" customHeight="1">
      <c r="A92" s="27"/>
      <c r="B92" s="28"/>
      <c r="C92" s="100" t="s">
        <v>79</v>
      </c>
      <c r="D92" s="92"/>
      <c r="E92" s="92"/>
      <c r="F92" s="92"/>
      <c r="G92" s="92"/>
      <c r="H92" s="92"/>
      <c r="I92" s="92"/>
      <c r="J92" s="101" t="s">
        <v>80</v>
      </c>
      <c r="K92" s="92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45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45" s="2" customFormat="1" ht="22.95" customHeight="1">
      <c r="A94" s="27"/>
      <c r="B94" s="28"/>
      <c r="C94" s="102" t="s">
        <v>81</v>
      </c>
      <c r="D94" s="27"/>
      <c r="E94" s="27"/>
      <c r="F94" s="27"/>
      <c r="G94" s="27"/>
      <c r="H94" s="27"/>
      <c r="I94" s="27"/>
      <c r="J94" s="66">
        <f>J116</f>
        <v>0</v>
      </c>
      <c r="K94" s="2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S94" s="15" t="s">
        <v>82</v>
      </c>
    </row>
    <row r="95" spans="1:45" s="9" customFormat="1" ht="24.9" customHeight="1">
      <c r="B95" s="103"/>
      <c r="D95" s="104" t="s">
        <v>83</v>
      </c>
      <c r="E95" s="105"/>
      <c r="F95" s="105"/>
      <c r="G95" s="105"/>
      <c r="H95" s="105"/>
      <c r="I95" s="105"/>
      <c r="J95" s="106">
        <f>J117</f>
        <v>0</v>
      </c>
      <c r="L95" s="103"/>
    </row>
    <row r="96" spans="1:45" s="10" customFormat="1" ht="19.95" customHeight="1">
      <c r="B96" s="107"/>
      <c r="D96" s="108" t="s">
        <v>84</v>
      </c>
      <c r="E96" s="109"/>
      <c r="F96" s="109"/>
      <c r="G96" s="109"/>
      <c r="H96" s="109"/>
      <c r="I96" s="109"/>
      <c r="J96" s="110">
        <f>J118</f>
        <v>0</v>
      </c>
      <c r="L96" s="107"/>
    </row>
    <row r="97" spans="1:29" s="9" customFormat="1" ht="24.9" customHeight="1">
      <c r="B97" s="103"/>
      <c r="D97" s="104" t="s">
        <v>85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1:29" s="10" customFormat="1" ht="19.95" customHeight="1">
      <c r="B98" s="107"/>
      <c r="D98" s="108" t="s">
        <v>86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1:29" s="2" customFormat="1" ht="21.75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3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s="2" customFormat="1" ht="6.9" customHeight="1">
      <c r="A100" s="27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4" spans="1:29" s="2" customFormat="1" ht="6.9" customHeight="1">
      <c r="A104" s="27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s="2" customFormat="1" ht="24.9" customHeight="1">
      <c r="A105" s="27"/>
      <c r="B105" s="28"/>
      <c r="C105" s="19" t="s">
        <v>87</v>
      </c>
      <c r="D105" s="27"/>
      <c r="E105" s="27"/>
      <c r="F105" s="27"/>
      <c r="G105" s="27"/>
      <c r="H105" s="27"/>
      <c r="I105" s="27"/>
      <c r="J105" s="27"/>
      <c r="K105" s="27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s="2" customFormat="1" ht="6.9" customHeight="1">
      <c r="A106" s="27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s="2" customFormat="1" ht="12" customHeight="1">
      <c r="A107" s="27"/>
      <c r="B107" s="28"/>
      <c r="C107" s="24" t="s">
        <v>14</v>
      </c>
      <c r="D107" s="27"/>
      <c r="E107" s="27"/>
      <c r="F107" s="27"/>
      <c r="G107" s="27"/>
      <c r="H107" s="27"/>
      <c r="I107" s="27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s="2" customFormat="1" ht="16.5" customHeight="1">
      <c r="A108" s="27"/>
      <c r="B108" s="28"/>
      <c r="C108" s="27"/>
      <c r="D108" s="27"/>
      <c r="E108" s="177" t="str">
        <f>E7</f>
        <v>„ONN a.s., RHB 2.NP opravy podlah“</v>
      </c>
      <c r="F108" s="204"/>
      <c r="G108" s="204"/>
      <c r="H108" s="204"/>
      <c r="I108" s="27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s="2" customFormat="1" ht="6.9" customHeight="1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s="2" customFormat="1" ht="12" customHeight="1">
      <c r="A110" s="27"/>
      <c r="B110" s="28"/>
      <c r="C110" s="24" t="s">
        <v>18</v>
      </c>
      <c r="D110" s="27"/>
      <c r="E110" s="27"/>
      <c r="F110" s="22" t="str">
        <f>F10</f>
        <v xml:space="preserve"> </v>
      </c>
      <c r="G110" s="27"/>
      <c r="H110" s="27"/>
      <c r="I110" s="24" t="s">
        <v>20</v>
      </c>
      <c r="J110" s="50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s="2" customFormat="1" ht="6.9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s="2" customFormat="1" ht="15.15" customHeight="1">
      <c r="A112" s="27"/>
      <c r="B112" s="28"/>
      <c r="C112" s="24" t="s">
        <v>21</v>
      </c>
      <c r="D112" s="27"/>
      <c r="E112" s="27"/>
      <c r="F112" s="22">
        <f>E13</f>
        <v>0</v>
      </c>
      <c r="G112" s="27"/>
      <c r="H112" s="27"/>
      <c r="I112" s="24" t="s">
        <v>25</v>
      </c>
      <c r="J112" s="25" t="str">
        <f>E19</f>
        <v xml:space="preserve"> </v>
      </c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63" s="2" customFormat="1" ht="15.15" customHeight="1">
      <c r="A113" s="27"/>
      <c r="B113" s="28"/>
      <c r="C113" s="24" t="s">
        <v>24</v>
      </c>
      <c r="D113" s="27"/>
      <c r="E113" s="27"/>
      <c r="F113" s="22" t="str">
        <f>IF(E16="","",E16)</f>
        <v/>
      </c>
      <c r="G113" s="27"/>
      <c r="H113" s="27"/>
      <c r="I113" s="24" t="s">
        <v>27</v>
      </c>
      <c r="J113" s="25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63" s="2" customFormat="1" ht="10.35" customHeight="1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63" s="11" customFormat="1" ht="29.25" customHeight="1">
      <c r="A115" s="111"/>
      <c r="B115" s="112"/>
      <c r="C115" s="113" t="s">
        <v>88</v>
      </c>
      <c r="D115" s="114" t="s">
        <v>54</v>
      </c>
      <c r="E115" s="114" t="s">
        <v>50</v>
      </c>
      <c r="F115" s="114" t="s">
        <v>51</v>
      </c>
      <c r="G115" s="114" t="s">
        <v>89</v>
      </c>
      <c r="H115" s="114" t="s">
        <v>90</v>
      </c>
      <c r="I115" s="114" t="s">
        <v>91</v>
      </c>
      <c r="J115" s="114" t="s">
        <v>80</v>
      </c>
      <c r="K115" s="115" t="s">
        <v>92</v>
      </c>
      <c r="L115" s="116"/>
      <c r="M115" s="57" t="s">
        <v>1</v>
      </c>
      <c r="N115" s="58" t="s">
        <v>33</v>
      </c>
      <c r="O115" s="58" t="s">
        <v>93</v>
      </c>
      <c r="P115" s="58" t="s">
        <v>94</v>
      </c>
      <c r="Q115" s="58" t="s">
        <v>95</v>
      </c>
      <c r="R115" s="58" t="s">
        <v>96</v>
      </c>
      <c r="S115" s="58" t="s">
        <v>97</v>
      </c>
      <c r="T115" s="59" t="s">
        <v>98</v>
      </c>
      <c r="U115" s="111"/>
      <c r="V115" s="111"/>
      <c r="W115" s="111"/>
      <c r="X115" s="111"/>
      <c r="Y115" s="111"/>
      <c r="Z115" s="111"/>
      <c r="AA115" s="111"/>
      <c r="AB115" s="111"/>
      <c r="AC115" s="111"/>
    </row>
    <row r="116" spans="1:63" s="2" customFormat="1" ht="22.95" customHeight="1">
      <c r="A116" s="27"/>
      <c r="B116" s="28"/>
      <c r="C116" s="64" t="s">
        <v>99</v>
      </c>
      <c r="D116" s="27"/>
      <c r="E116" s="27"/>
      <c r="F116" s="27"/>
      <c r="G116" s="27"/>
      <c r="H116" s="27"/>
      <c r="I116" s="27"/>
      <c r="J116" s="117">
        <f>BI116</f>
        <v>0</v>
      </c>
      <c r="K116" s="27"/>
      <c r="L116" s="28"/>
      <c r="M116" s="60"/>
      <c r="N116" s="51"/>
      <c r="O116" s="61"/>
      <c r="P116" s="118">
        <f>P117+P127</f>
        <v>463.23448000000002</v>
      </c>
      <c r="Q116" s="61"/>
      <c r="R116" s="118">
        <f>R117+R127</f>
        <v>3.5868287599999991</v>
      </c>
      <c r="S116" s="61"/>
      <c r="T116" s="119">
        <f>T117+T127</f>
        <v>1.521325</v>
      </c>
      <c r="U116" s="27"/>
      <c r="V116" s="27"/>
      <c r="W116" s="27"/>
      <c r="X116" s="27"/>
      <c r="Y116" s="27"/>
      <c r="Z116" s="27"/>
      <c r="AA116" s="27"/>
      <c r="AB116" s="27"/>
      <c r="AC116" s="27"/>
      <c r="AR116" s="15" t="s">
        <v>68</v>
      </c>
      <c r="AS116" s="15" t="s">
        <v>82</v>
      </c>
      <c r="BI116" s="120">
        <f>BI117+BI127</f>
        <v>0</v>
      </c>
    </row>
    <row r="117" spans="1:63" s="12" customFormat="1" ht="25.95" customHeight="1">
      <c r="B117" s="121"/>
      <c r="D117" s="122" t="s">
        <v>68</v>
      </c>
      <c r="E117" s="123" t="s">
        <v>100</v>
      </c>
      <c r="F117" s="123" t="s">
        <v>101</v>
      </c>
      <c r="J117" s="124">
        <f>BI117</f>
        <v>0</v>
      </c>
      <c r="L117" s="121"/>
      <c r="M117" s="125"/>
      <c r="N117" s="126"/>
      <c r="O117" s="126"/>
      <c r="P117" s="127">
        <f>P118</f>
        <v>7.7055299999999995</v>
      </c>
      <c r="Q117" s="126"/>
      <c r="R117" s="127">
        <f>R118</f>
        <v>0</v>
      </c>
      <c r="S117" s="126"/>
      <c r="T117" s="128">
        <f>T118</f>
        <v>0</v>
      </c>
      <c r="AP117" s="122" t="s">
        <v>74</v>
      </c>
      <c r="AR117" s="129" t="s">
        <v>68</v>
      </c>
      <c r="AS117" s="129" t="s">
        <v>69</v>
      </c>
      <c r="AW117" s="122" t="s">
        <v>102</v>
      </c>
      <c r="BI117" s="130">
        <f>BI118</f>
        <v>0</v>
      </c>
    </row>
    <row r="118" spans="1:63" s="12" customFormat="1" ht="22.95" customHeight="1">
      <c r="B118" s="121"/>
      <c r="D118" s="122" t="s">
        <v>68</v>
      </c>
      <c r="E118" s="131" t="s">
        <v>103</v>
      </c>
      <c r="F118" s="131" t="s">
        <v>104</v>
      </c>
      <c r="J118" s="132">
        <f>BI118</f>
        <v>0</v>
      </c>
      <c r="L118" s="121"/>
      <c r="M118" s="125"/>
      <c r="N118" s="126"/>
      <c r="O118" s="126"/>
      <c r="P118" s="127">
        <f>SUM(P119:P126)</f>
        <v>7.7055299999999995</v>
      </c>
      <c r="Q118" s="126"/>
      <c r="R118" s="127">
        <f>SUM(R119:R126)</f>
        <v>0</v>
      </c>
      <c r="S118" s="126"/>
      <c r="T118" s="128">
        <f>SUM(T119:T126)</f>
        <v>0</v>
      </c>
      <c r="AP118" s="122" t="s">
        <v>74</v>
      </c>
      <c r="AR118" s="129" t="s">
        <v>68</v>
      </c>
      <c r="AS118" s="129" t="s">
        <v>74</v>
      </c>
      <c r="AW118" s="122" t="s">
        <v>102</v>
      </c>
      <c r="BI118" s="130">
        <f>SUM(BI119:BI126)</f>
        <v>0</v>
      </c>
    </row>
    <row r="119" spans="1:63" s="2" customFormat="1" ht="44.25" customHeight="1">
      <c r="A119" s="27"/>
      <c r="B119" s="133"/>
      <c r="C119" s="134" t="s">
        <v>8</v>
      </c>
      <c r="D119" s="134" t="s">
        <v>105</v>
      </c>
      <c r="E119" s="135" t="s">
        <v>106</v>
      </c>
      <c r="F119" s="136" t="s">
        <v>107</v>
      </c>
      <c r="G119" s="137" t="s">
        <v>108</v>
      </c>
      <c r="H119" s="138">
        <v>2.1139999999999999</v>
      </c>
      <c r="I119" s="139"/>
      <c r="J119" s="139">
        <f>ROUND(I119*H119,2)</f>
        <v>0</v>
      </c>
      <c r="K119" s="136"/>
      <c r="L119" s="28"/>
      <c r="M119" s="140" t="s">
        <v>1</v>
      </c>
      <c r="N119" s="141" t="s">
        <v>34</v>
      </c>
      <c r="O119" s="142">
        <v>3.31</v>
      </c>
      <c r="P119" s="142">
        <f>O119*H119</f>
        <v>6.9973399999999994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U119" s="27"/>
      <c r="V119" s="27"/>
      <c r="W119" s="27"/>
      <c r="X119" s="27"/>
      <c r="Y119" s="27"/>
      <c r="Z119" s="27"/>
      <c r="AA119" s="27"/>
      <c r="AB119" s="27"/>
      <c r="AC119" s="27"/>
      <c r="AP119" s="144" t="s">
        <v>109</v>
      </c>
      <c r="AR119" s="144" t="s">
        <v>105</v>
      </c>
      <c r="AS119" s="144" t="s">
        <v>76</v>
      </c>
      <c r="AW119" s="15" t="s">
        <v>102</v>
      </c>
      <c r="BC119" s="145">
        <f>IF(N119="základní",J119,0)</f>
        <v>0</v>
      </c>
      <c r="BD119" s="145">
        <f>IF(N119="snížená",J119,0)</f>
        <v>0</v>
      </c>
      <c r="BE119" s="145">
        <f>IF(N119="zákl. přenesená",J119,0)</f>
        <v>0</v>
      </c>
      <c r="BF119" s="145">
        <f>IF(N119="sníž. přenesená",J119,0)</f>
        <v>0</v>
      </c>
      <c r="BG119" s="145">
        <f>IF(N119="nulová",J119,0)</f>
        <v>0</v>
      </c>
      <c r="BH119" s="15" t="s">
        <v>74</v>
      </c>
      <c r="BI119" s="145">
        <f>ROUND(I119*H119,2)</f>
        <v>0</v>
      </c>
      <c r="BJ119" s="15" t="s">
        <v>109</v>
      </c>
      <c r="BK119" s="144" t="s">
        <v>110</v>
      </c>
    </row>
    <row r="120" spans="1:63" s="13" customFormat="1" ht="11.4" hidden="1">
      <c r="B120" s="146"/>
      <c r="D120" s="147" t="s">
        <v>111</v>
      </c>
      <c r="E120" s="148" t="s">
        <v>1</v>
      </c>
      <c r="F120" s="149" t="s">
        <v>112</v>
      </c>
      <c r="H120" s="150">
        <v>2.1139999999999999</v>
      </c>
      <c r="I120" s="139"/>
      <c r="L120" s="146"/>
      <c r="M120" s="151"/>
      <c r="N120" s="152"/>
      <c r="O120" s="152"/>
      <c r="P120" s="152"/>
      <c r="Q120" s="152"/>
      <c r="R120" s="152"/>
      <c r="S120" s="152"/>
      <c r="T120" s="153"/>
      <c r="AR120" s="148" t="s">
        <v>111</v>
      </c>
      <c r="AS120" s="148" t="s">
        <v>76</v>
      </c>
      <c r="AT120" s="13" t="s">
        <v>76</v>
      </c>
      <c r="AU120" s="13" t="s">
        <v>26</v>
      </c>
      <c r="AV120" s="13" t="s">
        <v>74</v>
      </c>
      <c r="AW120" s="148" t="s">
        <v>102</v>
      </c>
    </row>
    <row r="121" spans="1:63" s="2" customFormat="1" ht="33" customHeight="1">
      <c r="A121" s="27"/>
      <c r="B121" s="133"/>
      <c r="C121" s="134" t="s">
        <v>113</v>
      </c>
      <c r="D121" s="134" t="s">
        <v>105</v>
      </c>
      <c r="E121" s="135" t="s">
        <v>114</v>
      </c>
      <c r="F121" s="136" t="s">
        <v>115</v>
      </c>
      <c r="G121" s="137" t="s">
        <v>108</v>
      </c>
      <c r="H121" s="138">
        <v>2.1139999999999999</v>
      </c>
      <c r="I121" s="139"/>
      <c r="J121" s="139">
        <f>ROUND(I121*H121,2)</f>
        <v>0</v>
      </c>
      <c r="K121" s="136"/>
      <c r="L121" s="28"/>
      <c r="M121" s="140" t="s">
        <v>1</v>
      </c>
      <c r="N121" s="141" t="s">
        <v>34</v>
      </c>
      <c r="O121" s="142">
        <v>0.125</v>
      </c>
      <c r="P121" s="142">
        <f>O121*H121</f>
        <v>0.26424999999999998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P121" s="144" t="s">
        <v>109</v>
      </c>
      <c r="AR121" s="144" t="s">
        <v>105</v>
      </c>
      <c r="AS121" s="144" t="s">
        <v>76</v>
      </c>
      <c r="AW121" s="15" t="s">
        <v>102</v>
      </c>
      <c r="BC121" s="145">
        <f>IF(N121="základní",J121,0)</f>
        <v>0</v>
      </c>
      <c r="BD121" s="145">
        <f>IF(N121="snížená",J121,0)</f>
        <v>0</v>
      </c>
      <c r="BE121" s="145">
        <f>IF(N121="zákl. přenesená",J121,0)</f>
        <v>0</v>
      </c>
      <c r="BF121" s="145">
        <f>IF(N121="sníž. přenesená",J121,0)</f>
        <v>0</v>
      </c>
      <c r="BG121" s="145">
        <f>IF(N121="nulová",J121,0)</f>
        <v>0</v>
      </c>
      <c r="BH121" s="15" t="s">
        <v>74</v>
      </c>
      <c r="BI121" s="145">
        <f>ROUND(I121*H121,2)</f>
        <v>0</v>
      </c>
      <c r="BJ121" s="15" t="s">
        <v>109</v>
      </c>
      <c r="BK121" s="144" t="s">
        <v>116</v>
      </c>
    </row>
    <row r="122" spans="1:63" s="13" customFormat="1" ht="11.4" hidden="1">
      <c r="B122" s="146"/>
      <c r="D122" s="147" t="s">
        <v>111</v>
      </c>
      <c r="E122" s="148" t="s">
        <v>1</v>
      </c>
      <c r="F122" s="149" t="s">
        <v>112</v>
      </c>
      <c r="H122" s="150">
        <v>2.1139999999999999</v>
      </c>
      <c r="I122" s="139"/>
      <c r="L122" s="146"/>
      <c r="M122" s="151"/>
      <c r="N122" s="152"/>
      <c r="O122" s="152"/>
      <c r="P122" s="152"/>
      <c r="Q122" s="152"/>
      <c r="R122" s="152"/>
      <c r="S122" s="152"/>
      <c r="T122" s="153"/>
      <c r="AR122" s="148" t="s">
        <v>111</v>
      </c>
      <c r="AS122" s="148" t="s">
        <v>76</v>
      </c>
      <c r="AT122" s="13" t="s">
        <v>76</v>
      </c>
      <c r="AU122" s="13" t="s">
        <v>26</v>
      </c>
      <c r="AV122" s="13" t="s">
        <v>74</v>
      </c>
      <c r="AW122" s="148" t="s">
        <v>102</v>
      </c>
    </row>
    <row r="123" spans="1:63" s="2" customFormat="1" ht="44.25" customHeight="1">
      <c r="A123" s="27"/>
      <c r="B123" s="133"/>
      <c r="C123" s="134" t="s">
        <v>117</v>
      </c>
      <c r="D123" s="134" t="s">
        <v>105</v>
      </c>
      <c r="E123" s="135" t="s">
        <v>118</v>
      </c>
      <c r="F123" s="136" t="s">
        <v>119</v>
      </c>
      <c r="G123" s="137" t="s">
        <v>108</v>
      </c>
      <c r="H123" s="138">
        <v>73.989999999999995</v>
      </c>
      <c r="I123" s="139"/>
      <c r="J123" s="139">
        <f>ROUND(I123*H123,2)</f>
        <v>0</v>
      </c>
      <c r="K123" s="136"/>
      <c r="L123" s="28"/>
      <c r="M123" s="140" t="s">
        <v>1</v>
      </c>
      <c r="N123" s="141" t="s">
        <v>34</v>
      </c>
      <c r="O123" s="142">
        <v>6.0000000000000001E-3</v>
      </c>
      <c r="P123" s="142">
        <f>O123*H123</f>
        <v>0.44394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P123" s="144" t="s">
        <v>109</v>
      </c>
      <c r="AR123" s="144" t="s">
        <v>105</v>
      </c>
      <c r="AS123" s="144" t="s">
        <v>76</v>
      </c>
      <c r="AW123" s="15" t="s">
        <v>102</v>
      </c>
      <c r="BC123" s="145">
        <f>IF(N123="základní",J123,0)</f>
        <v>0</v>
      </c>
      <c r="BD123" s="145">
        <f>IF(N123="snížená",J123,0)</f>
        <v>0</v>
      </c>
      <c r="BE123" s="145">
        <f>IF(N123="zákl. přenesená",J123,0)</f>
        <v>0</v>
      </c>
      <c r="BF123" s="145">
        <f>IF(N123="sníž. přenesená",J123,0)</f>
        <v>0</v>
      </c>
      <c r="BG123" s="145">
        <f>IF(N123="nulová",J123,0)</f>
        <v>0</v>
      </c>
      <c r="BH123" s="15" t="s">
        <v>74</v>
      </c>
      <c r="BI123" s="145">
        <f>ROUND(I123*H123,2)</f>
        <v>0</v>
      </c>
      <c r="BJ123" s="15" t="s">
        <v>109</v>
      </c>
      <c r="BK123" s="144" t="s">
        <v>120</v>
      </c>
    </row>
    <row r="124" spans="1:63" s="13" customFormat="1" ht="11.4" hidden="1">
      <c r="B124" s="146"/>
      <c r="D124" s="147" t="s">
        <v>111</v>
      </c>
      <c r="E124" s="148" t="s">
        <v>1</v>
      </c>
      <c r="F124" s="149" t="s">
        <v>121</v>
      </c>
      <c r="H124" s="150">
        <v>73.989999999999995</v>
      </c>
      <c r="I124" s="139"/>
      <c r="L124" s="146"/>
      <c r="M124" s="151"/>
      <c r="N124" s="152"/>
      <c r="O124" s="152"/>
      <c r="P124" s="152"/>
      <c r="Q124" s="152"/>
      <c r="R124" s="152"/>
      <c r="S124" s="152"/>
      <c r="T124" s="153"/>
      <c r="AR124" s="148" t="s">
        <v>111</v>
      </c>
      <c r="AS124" s="148" t="s">
        <v>76</v>
      </c>
      <c r="AT124" s="13" t="s">
        <v>76</v>
      </c>
      <c r="AU124" s="13" t="s">
        <v>26</v>
      </c>
      <c r="AV124" s="13" t="s">
        <v>74</v>
      </c>
      <c r="AW124" s="148" t="s">
        <v>102</v>
      </c>
    </row>
    <row r="125" spans="1:63" s="2" customFormat="1" ht="44.25" customHeight="1">
      <c r="A125" s="27"/>
      <c r="B125" s="133"/>
      <c r="C125" s="134" t="s">
        <v>7</v>
      </c>
      <c r="D125" s="134" t="s">
        <v>105</v>
      </c>
      <c r="E125" s="135" t="s">
        <v>122</v>
      </c>
      <c r="F125" s="136" t="s">
        <v>123</v>
      </c>
      <c r="G125" s="137" t="s">
        <v>108</v>
      </c>
      <c r="H125" s="138">
        <v>2.1139999999999999</v>
      </c>
      <c r="I125" s="139"/>
      <c r="J125" s="139">
        <f>ROUND(I125*H125,2)</f>
        <v>0</v>
      </c>
      <c r="K125" s="136"/>
      <c r="L125" s="28"/>
      <c r="M125" s="140" t="s">
        <v>1</v>
      </c>
      <c r="N125" s="141" t="s">
        <v>34</v>
      </c>
      <c r="O125" s="142">
        <v>0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P125" s="144" t="s">
        <v>109</v>
      </c>
      <c r="AR125" s="144" t="s">
        <v>105</v>
      </c>
      <c r="AS125" s="144" t="s">
        <v>76</v>
      </c>
      <c r="AW125" s="15" t="s">
        <v>102</v>
      </c>
      <c r="BC125" s="145">
        <f>IF(N125="základní",J125,0)</f>
        <v>0</v>
      </c>
      <c r="BD125" s="145">
        <f>IF(N125="snížená",J125,0)</f>
        <v>0</v>
      </c>
      <c r="BE125" s="145">
        <f>IF(N125="zákl. přenesená",J125,0)</f>
        <v>0</v>
      </c>
      <c r="BF125" s="145">
        <f>IF(N125="sníž. přenesená",J125,0)</f>
        <v>0</v>
      </c>
      <c r="BG125" s="145">
        <f>IF(N125="nulová",J125,0)</f>
        <v>0</v>
      </c>
      <c r="BH125" s="15" t="s">
        <v>74</v>
      </c>
      <c r="BI125" s="145">
        <f>ROUND(I125*H125,2)</f>
        <v>0</v>
      </c>
      <c r="BJ125" s="15" t="s">
        <v>109</v>
      </c>
      <c r="BK125" s="144" t="s">
        <v>124</v>
      </c>
    </row>
    <row r="126" spans="1:63" s="13" customFormat="1" hidden="1">
      <c r="B126" s="146"/>
      <c r="D126" s="147" t="s">
        <v>111</v>
      </c>
      <c r="E126" s="148" t="s">
        <v>1</v>
      </c>
      <c r="F126" s="149" t="s">
        <v>112</v>
      </c>
      <c r="H126" s="150">
        <v>2.1139999999999999</v>
      </c>
      <c r="L126" s="146"/>
      <c r="M126" s="151"/>
      <c r="N126" s="152"/>
      <c r="O126" s="152"/>
      <c r="P126" s="152"/>
      <c r="Q126" s="152"/>
      <c r="R126" s="152"/>
      <c r="S126" s="152"/>
      <c r="T126" s="153"/>
      <c r="AR126" s="148" t="s">
        <v>111</v>
      </c>
      <c r="AS126" s="148" t="s">
        <v>76</v>
      </c>
      <c r="AT126" s="13" t="s">
        <v>76</v>
      </c>
      <c r="AU126" s="13" t="s">
        <v>26</v>
      </c>
      <c r="AV126" s="13" t="s">
        <v>74</v>
      </c>
      <c r="AW126" s="148" t="s">
        <v>102</v>
      </c>
    </row>
    <row r="127" spans="1:63" s="12" customFormat="1" ht="25.95" customHeight="1">
      <c r="B127" s="121"/>
      <c r="D127" s="122" t="s">
        <v>68</v>
      </c>
      <c r="E127" s="123" t="s">
        <v>125</v>
      </c>
      <c r="F127" s="123" t="s">
        <v>126</v>
      </c>
      <c r="J127" s="124">
        <f>BI127</f>
        <v>0</v>
      </c>
      <c r="L127" s="121"/>
      <c r="M127" s="125"/>
      <c r="N127" s="126"/>
      <c r="O127" s="126"/>
      <c r="P127" s="127">
        <f>P128</f>
        <v>455.52895000000001</v>
      </c>
      <c r="Q127" s="126"/>
      <c r="R127" s="127">
        <f>R128</f>
        <v>3.5868287599999991</v>
      </c>
      <c r="S127" s="126"/>
      <c r="T127" s="128">
        <f>T128</f>
        <v>1.521325</v>
      </c>
      <c r="AP127" s="122" t="s">
        <v>76</v>
      </c>
      <c r="AR127" s="129" t="s">
        <v>68</v>
      </c>
      <c r="AS127" s="129" t="s">
        <v>69</v>
      </c>
      <c r="AW127" s="122" t="s">
        <v>102</v>
      </c>
      <c r="BI127" s="130">
        <f>BI128</f>
        <v>0</v>
      </c>
    </row>
    <row r="128" spans="1:63" s="12" customFormat="1" ht="22.95" customHeight="1">
      <c r="B128" s="121"/>
      <c r="D128" s="122" t="s">
        <v>68</v>
      </c>
      <c r="E128" s="131" t="s">
        <v>127</v>
      </c>
      <c r="F128" s="131" t="s">
        <v>128</v>
      </c>
      <c r="J128" s="132">
        <f>BI128</f>
        <v>0</v>
      </c>
      <c r="L128" s="121"/>
      <c r="M128" s="125"/>
      <c r="N128" s="126"/>
      <c r="O128" s="126"/>
      <c r="P128" s="127">
        <f>SUM(P129:P164)</f>
        <v>455.52895000000001</v>
      </c>
      <c r="Q128" s="126"/>
      <c r="R128" s="127">
        <f>SUM(R129:R164)</f>
        <v>3.5868287599999991</v>
      </c>
      <c r="S128" s="126"/>
      <c r="T128" s="128">
        <f>SUM(T129:T164)</f>
        <v>1.521325</v>
      </c>
      <c r="AP128" s="122" t="s">
        <v>76</v>
      </c>
      <c r="AR128" s="129" t="s">
        <v>68</v>
      </c>
      <c r="AS128" s="129" t="s">
        <v>74</v>
      </c>
      <c r="AW128" s="122" t="s">
        <v>102</v>
      </c>
      <c r="BI128" s="130">
        <f>SUM(BI129:BI164)</f>
        <v>0</v>
      </c>
    </row>
    <row r="129" spans="1:63" s="2" customFormat="1" ht="21.75" customHeight="1">
      <c r="A129" s="27"/>
      <c r="B129" s="133"/>
      <c r="C129" s="134" t="s">
        <v>129</v>
      </c>
      <c r="D129" s="134" t="s">
        <v>105</v>
      </c>
      <c r="E129" s="135" t="s">
        <v>130</v>
      </c>
      <c r="F129" s="136" t="s">
        <v>131</v>
      </c>
      <c r="G129" s="137" t="s">
        <v>132</v>
      </c>
      <c r="H129" s="138">
        <v>338.65</v>
      </c>
      <c r="I129" s="139"/>
      <c r="J129" s="139">
        <f>ROUND(I129*H129,2)</f>
        <v>0</v>
      </c>
      <c r="K129" s="136"/>
      <c r="L129" s="28"/>
      <c r="M129" s="140" t="s">
        <v>1</v>
      </c>
      <c r="N129" s="141" t="s">
        <v>34</v>
      </c>
      <c r="O129" s="142">
        <v>3.5000000000000003E-2</v>
      </c>
      <c r="P129" s="142">
        <f>O129*H129</f>
        <v>11.85275</v>
      </c>
      <c r="Q129" s="142">
        <v>0</v>
      </c>
      <c r="R129" s="142">
        <f>Q129*H129</f>
        <v>0</v>
      </c>
      <c r="S129" s="142">
        <v>1.2999999999999999E-3</v>
      </c>
      <c r="T129" s="143">
        <f>S129*H129</f>
        <v>0.44024499999999994</v>
      </c>
      <c r="U129" s="27"/>
      <c r="V129" s="27"/>
      <c r="W129" s="27"/>
      <c r="X129" s="27"/>
      <c r="Y129" s="27"/>
      <c r="Z129" s="27"/>
      <c r="AA129" s="27"/>
      <c r="AB129" s="27"/>
      <c r="AC129" s="27"/>
      <c r="AP129" s="144" t="s">
        <v>113</v>
      </c>
      <c r="AR129" s="144" t="s">
        <v>105</v>
      </c>
      <c r="AS129" s="144" t="s">
        <v>76</v>
      </c>
      <c r="AW129" s="15" t="s">
        <v>102</v>
      </c>
      <c r="BC129" s="145">
        <f>IF(N129="základní",J129,0)</f>
        <v>0</v>
      </c>
      <c r="BD129" s="145">
        <f>IF(N129="snížená",J129,0)</f>
        <v>0</v>
      </c>
      <c r="BE129" s="145">
        <f>IF(N129="zákl. přenesená",J129,0)</f>
        <v>0</v>
      </c>
      <c r="BF129" s="145">
        <f>IF(N129="sníž. přenesená",J129,0)</f>
        <v>0</v>
      </c>
      <c r="BG129" s="145">
        <f>IF(N129="nulová",J129,0)</f>
        <v>0</v>
      </c>
      <c r="BH129" s="15" t="s">
        <v>74</v>
      </c>
      <c r="BI129" s="145">
        <f>ROUND(I129*H129,2)</f>
        <v>0</v>
      </c>
      <c r="BJ129" s="15" t="s">
        <v>113</v>
      </c>
      <c r="BK129" s="144" t="s">
        <v>133</v>
      </c>
    </row>
    <row r="130" spans="1:63" s="13" customFormat="1" ht="11.4" hidden="1">
      <c r="B130" s="146"/>
      <c r="D130" s="147" t="s">
        <v>111</v>
      </c>
      <c r="E130" s="148" t="s">
        <v>1</v>
      </c>
      <c r="F130" s="149" t="s">
        <v>134</v>
      </c>
      <c r="H130" s="150">
        <v>445</v>
      </c>
      <c r="I130" s="139"/>
      <c r="L130" s="146"/>
      <c r="M130" s="151"/>
      <c r="N130" s="152"/>
      <c r="O130" s="152"/>
      <c r="P130" s="152"/>
      <c r="Q130" s="152"/>
      <c r="R130" s="152"/>
      <c r="S130" s="152"/>
      <c r="T130" s="153"/>
      <c r="AR130" s="148" t="s">
        <v>111</v>
      </c>
      <c r="AS130" s="148" t="s">
        <v>76</v>
      </c>
      <c r="AT130" s="13" t="s">
        <v>76</v>
      </c>
      <c r="AU130" s="13" t="s">
        <v>26</v>
      </c>
      <c r="AV130" s="13" t="s">
        <v>74</v>
      </c>
      <c r="AW130" s="148" t="s">
        <v>102</v>
      </c>
    </row>
    <row r="131" spans="1:63" s="2" customFormat="1" ht="22.8">
      <c r="A131" s="27"/>
      <c r="B131" s="133"/>
      <c r="C131" s="134" t="s">
        <v>135</v>
      </c>
      <c r="D131" s="134" t="s">
        <v>105</v>
      </c>
      <c r="E131" s="135" t="s">
        <v>136</v>
      </c>
      <c r="F131" s="136" t="s">
        <v>137</v>
      </c>
      <c r="G131" s="137" t="s">
        <v>138</v>
      </c>
      <c r="H131" s="138">
        <v>280.8</v>
      </c>
      <c r="I131" s="139"/>
      <c r="J131" s="139">
        <f>ROUND(I131*H131,2)</f>
        <v>0</v>
      </c>
      <c r="K131" s="136"/>
      <c r="L131" s="28"/>
      <c r="M131" s="140" t="s">
        <v>1</v>
      </c>
      <c r="N131" s="141" t="s">
        <v>34</v>
      </c>
      <c r="O131" s="142">
        <v>0.105</v>
      </c>
      <c r="P131" s="142">
        <f>O131*H131</f>
        <v>29.484000000000002</v>
      </c>
      <c r="Q131" s="142">
        <v>0</v>
      </c>
      <c r="R131" s="142">
        <f>Q131*H131</f>
        <v>0</v>
      </c>
      <c r="S131" s="142">
        <v>3.8500000000000001E-3</v>
      </c>
      <c r="T131" s="143">
        <f>S131*H131</f>
        <v>1.08108</v>
      </c>
      <c r="U131" s="27"/>
      <c r="V131" s="27"/>
      <c r="W131" s="27"/>
      <c r="X131" s="27"/>
      <c r="Y131" s="27"/>
      <c r="Z131" s="27"/>
      <c r="AA131" s="27"/>
      <c r="AB131" s="27"/>
      <c r="AC131" s="27"/>
      <c r="AP131" s="144" t="s">
        <v>113</v>
      </c>
      <c r="AR131" s="144" t="s">
        <v>105</v>
      </c>
      <c r="AS131" s="144" t="s">
        <v>76</v>
      </c>
      <c r="AW131" s="15" t="s">
        <v>102</v>
      </c>
      <c r="BC131" s="145">
        <f>IF(N131="základní",J131,0)</f>
        <v>0</v>
      </c>
      <c r="BD131" s="145">
        <f>IF(N131="snížená",J131,0)</f>
        <v>0</v>
      </c>
      <c r="BE131" s="145">
        <f>IF(N131="zákl. přenesená",J131,0)</f>
        <v>0</v>
      </c>
      <c r="BF131" s="145">
        <f>IF(N131="sníž. přenesená",J131,0)</f>
        <v>0</v>
      </c>
      <c r="BG131" s="145">
        <f>IF(N131="nulová",J131,0)</f>
        <v>0</v>
      </c>
      <c r="BH131" s="15" t="s">
        <v>74</v>
      </c>
      <c r="BI131" s="145">
        <f>ROUND(I131*H131,2)</f>
        <v>0</v>
      </c>
      <c r="BJ131" s="15" t="s">
        <v>113</v>
      </c>
      <c r="BK131" s="144" t="s">
        <v>139</v>
      </c>
    </row>
    <row r="132" spans="1:63" s="13" customFormat="1" ht="11.4" hidden="1">
      <c r="B132" s="146"/>
      <c r="D132" s="147" t="s">
        <v>111</v>
      </c>
      <c r="E132" s="148" t="s">
        <v>1</v>
      </c>
      <c r="F132" s="149" t="s">
        <v>140</v>
      </c>
      <c r="H132" s="150">
        <v>418</v>
      </c>
      <c r="I132" s="139"/>
      <c r="L132" s="146"/>
      <c r="M132" s="151"/>
      <c r="N132" s="152"/>
      <c r="O132" s="152"/>
      <c r="P132" s="152"/>
      <c r="Q132" s="152"/>
      <c r="R132" s="152"/>
      <c r="S132" s="152"/>
      <c r="T132" s="153"/>
      <c r="AR132" s="148" t="s">
        <v>111</v>
      </c>
      <c r="AS132" s="148" t="s">
        <v>76</v>
      </c>
      <c r="AT132" s="13" t="s">
        <v>76</v>
      </c>
      <c r="AU132" s="13" t="s">
        <v>26</v>
      </c>
      <c r="AV132" s="13" t="s">
        <v>74</v>
      </c>
      <c r="AW132" s="148" t="s">
        <v>102</v>
      </c>
    </row>
    <row r="133" spans="1:63" s="2" customFormat="1" ht="22.8">
      <c r="A133" s="27"/>
      <c r="B133" s="133"/>
      <c r="C133" s="134" t="s">
        <v>141</v>
      </c>
      <c r="D133" s="134" t="s">
        <v>105</v>
      </c>
      <c r="E133" s="135" t="s">
        <v>142</v>
      </c>
      <c r="F133" s="136" t="s">
        <v>143</v>
      </c>
      <c r="G133" s="137" t="s">
        <v>138</v>
      </c>
      <c r="H133" s="138">
        <v>280.8</v>
      </c>
      <c r="I133" s="139"/>
      <c r="J133" s="139">
        <f>ROUND(I133*H133,2)</f>
        <v>0</v>
      </c>
      <c r="K133" s="136"/>
      <c r="L133" s="28"/>
      <c r="M133" s="140" t="s">
        <v>1</v>
      </c>
      <c r="N133" s="141" t="s">
        <v>34</v>
      </c>
      <c r="O133" s="142">
        <v>7.2999999999999995E-2</v>
      </c>
      <c r="P133" s="142">
        <f>O133*H133</f>
        <v>20.4984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P133" s="144" t="s">
        <v>113</v>
      </c>
      <c r="AR133" s="144" t="s">
        <v>105</v>
      </c>
      <c r="AS133" s="144" t="s">
        <v>76</v>
      </c>
      <c r="AW133" s="15" t="s">
        <v>102</v>
      </c>
      <c r="BC133" s="145">
        <f>IF(N133="základní",J133,0)</f>
        <v>0</v>
      </c>
      <c r="BD133" s="145">
        <f>IF(N133="snížená",J133,0)</f>
        <v>0</v>
      </c>
      <c r="BE133" s="145">
        <f>IF(N133="zákl. přenesená",J133,0)</f>
        <v>0</v>
      </c>
      <c r="BF133" s="145">
        <f>IF(N133="sníž. přenesená",J133,0)</f>
        <v>0</v>
      </c>
      <c r="BG133" s="145">
        <f>IF(N133="nulová",J133,0)</f>
        <v>0</v>
      </c>
      <c r="BH133" s="15" t="s">
        <v>74</v>
      </c>
      <c r="BI133" s="145">
        <f>ROUND(I133*H133,2)</f>
        <v>0</v>
      </c>
      <c r="BJ133" s="15" t="s">
        <v>113</v>
      </c>
      <c r="BK133" s="144" t="s">
        <v>144</v>
      </c>
    </row>
    <row r="134" spans="1:63" s="13" customFormat="1" ht="11.4" hidden="1">
      <c r="B134" s="146"/>
      <c r="D134" s="147" t="s">
        <v>111</v>
      </c>
      <c r="E134" s="148" t="s">
        <v>1</v>
      </c>
      <c r="F134" s="149" t="s">
        <v>140</v>
      </c>
      <c r="H134" s="150">
        <v>418</v>
      </c>
      <c r="I134" s="139"/>
      <c r="L134" s="146"/>
      <c r="M134" s="151"/>
      <c r="N134" s="152"/>
      <c r="O134" s="152"/>
      <c r="P134" s="152"/>
      <c r="Q134" s="152"/>
      <c r="R134" s="152"/>
      <c r="S134" s="152"/>
      <c r="T134" s="153"/>
      <c r="AR134" s="148" t="s">
        <v>111</v>
      </c>
      <c r="AS134" s="148" t="s">
        <v>76</v>
      </c>
      <c r="AT134" s="13" t="s">
        <v>76</v>
      </c>
      <c r="AU134" s="13" t="s">
        <v>26</v>
      </c>
      <c r="AV134" s="13" t="s">
        <v>74</v>
      </c>
      <c r="AW134" s="148" t="s">
        <v>102</v>
      </c>
    </row>
    <row r="135" spans="1:63" s="2" customFormat="1" ht="16.5" customHeight="1">
      <c r="A135" s="27"/>
      <c r="B135" s="133"/>
      <c r="C135" s="134" t="s">
        <v>74</v>
      </c>
      <c r="D135" s="134" t="s">
        <v>105</v>
      </c>
      <c r="E135" s="135" t="s">
        <v>145</v>
      </c>
      <c r="F135" s="136" t="s">
        <v>146</v>
      </c>
      <c r="G135" s="137" t="s">
        <v>138</v>
      </c>
      <c r="H135" s="138">
        <v>280.8</v>
      </c>
      <c r="I135" s="139"/>
      <c r="J135" s="139">
        <f>ROUND(I135*H135,2)</f>
        <v>0</v>
      </c>
      <c r="K135" s="136"/>
      <c r="L135" s="28"/>
      <c r="M135" s="140" t="s">
        <v>1</v>
      </c>
      <c r="N135" s="141" t="s">
        <v>34</v>
      </c>
      <c r="O135" s="142">
        <v>2.4E-2</v>
      </c>
      <c r="P135" s="142">
        <f>O135*H135</f>
        <v>6.7392000000000003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P135" s="144" t="s">
        <v>113</v>
      </c>
      <c r="AR135" s="144" t="s">
        <v>105</v>
      </c>
      <c r="AS135" s="144" t="s">
        <v>76</v>
      </c>
      <c r="AW135" s="15" t="s">
        <v>102</v>
      </c>
      <c r="BC135" s="145">
        <f>IF(N135="základní",J135,0)</f>
        <v>0</v>
      </c>
      <c r="BD135" s="145">
        <f>IF(N135="snížená",J135,0)</f>
        <v>0</v>
      </c>
      <c r="BE135" s="145">
        <f>IF(N135="zákl. přenesená",J135,0)</f>
        <v>0</v>
      </c>
      <c r="BF135" s="145">
        <f>IF(N135="sníž. přenesená",J135,0)</f>
        <v>0</v>
      </c>
      <c r="BG135" s="145">
        <f>IF(N135="nulová",J135,0)</f>
        <v>0</v>
      </c>
      <c r="BH135" s="15" t="s">
        <v>74</v>
      </c>
      <c r="BI135" s="145">
        <f>ROUND(I135*H135,2)</f>
        <v>0</v>
      </c>
      <c r="BJ135" s="15" t="s">
        <v>113</v>
      </c>
      <c r="BK135" s="144" t="s">
        <v>147</v>
      </c>
    </row>
    <row r="136" spans="1:63" s="13" customFormat="1" ht="11.4" hidden="1">
      <c r="B136" s="146"/>
      <c r="D136" s="147" t="s">
        <v>111</v>
      </c>
      <c r="E136" s="148" t="s">
        <v>1</v>
      </c>
      <c r="F136" s="149" t="s">
        <v>140</v>
      </c>
      <c r="H136" s="150">
        <v>418</v>
      </c>
      <c r="I136" s="139"/>
      <c r="L136" s="146"/>
      <c r="M136" s="151"/>
      <c r="N136" s="152"/>
      <c r="O136" s="152"/>
      <c r="P136" s="152"/>
      <c r="Q136" s="152"/>
      <c r="R136" s="152"/>
      <c r="S136" s="152"/>
      <c r="T136" s="153"/>
      <c r="AR136" s="148" t="s">
        <v>111</v>
      </c>
      <c r="AS136" s="148" t="s">
        <v>76</v>
      </c>
      <c r="AT136" s="13" t="s">
        <v>76</v>
      </c>
      <c r="AU136" s="13" t="s">
        <v>26</v>
      </c>
      <c r="AV136" s="13" t="s">
        <v>74</v>
      </c>
      <c r="AW136" s="148" t="s">
        <v>102</v>
      </c>
    </row>
    <row r="137" spans="1:63" s="2" customFormat="1" ht="22.8">
      <c r="A137" s="27"/>
      <c r="B137" s="133"/>
      <c r="C137" s="134" t="s">
        <v>148</v>
      </c>
      <c r="D137" s="134" t="s">
        <v>105</v>
      </c>
      <c r="E137" s="135" t="s">
        <v>149</v>
      </c>
      <c r="F137" s="136" t="s">
        <v>150</v>
      </c>
      <c r="G137" s="137" t="s">
        <v>138</v>
      </c>
      <c r="H137" s="138">
        <v>334.4</v>
      </c>
      <c r="I137" s="139"/>
      <c r="J137" s="139">
        <f>ROUND(I137*H137,2)</f>
        <v>0</v>
      </c>
      <c r="K137" s="136"/>
      <c r="L137" s="28"/>
      <c r="M137" s="140" t="s">
        <v>1</v>
      </c>
      <c r="N137" s="141" t="s">
        <v>34</v>
      </c>
      <c r="O137" s="142">
        <v>5.8000000000000003E-2</v>
      </c>
      <c r="P137" s="142">
        <f>O137*H137</f>
        <v>19.395199999999999</v>
      </c>
      <c r="Q137" s="142">
        <v>3.0000000000000001E-5</v>
      </c>
      <c r="R137" s="142">
        <f>Q137*H137</f>
        <v>1.0031999999999999E-2</v>
      </c>
      <c r="S137" s="142">
        <v>0</v>
      </c>
      <c r="T137" s="143">
        <f>S137*H137</f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P137" s="144" t="s">
        <v>113</v>
      </c>
      <c r="AR137" s="144" t="s">
        <v>105</v>
      </c>
      <c r="AS137" s="144" t="s">
        <v>76</v>
      </c>
      <c r="AW137" s="15" t="s">
        <v>102</v>
      </c>
      <c r="BC137" s="145">
        <f>IF(N137="základní",J137,0)</f>
        <v>0</v>
      </c>
      <c r="BD137" s="145">
        <f>IF(N137="snížená",J137,0)</f>
        <v>0</v>
      </c>
      <c r="BE137" s="145">
        <f>IF(N137="zákl. přenesená",J137,0)</f>
        <v>0</v>
      </c>
      <c r="BF137" s="145">
        <f>IF(N137="sníž. přenesená",J137,0)</f>
        <v>0</v>
      </c>
      <c r="BG137" s="145">
        <f>IF(N137="nulová",J137,0)</f>
        <v>0</v>
      </c>
      <c r="BH137" s="15" t="s">
        <v>74</v>
      </c>
      <c r="BI137" s="145">
        <f>ROUND(I137*H137,2)</f>
        <v>0</v>
      </c>
      <c r="BJ137" s="15" t="s">
        <v>113</v>
      </c>
      <c r="BK137" s="144" t="s">
        <v>151</v>
      </c>
    </row>
    <row r="138" spans="1:63" s="13" customFormat="1" ht="11.4" hidden="1">
      <c r="B138" s="146"/>
      <c r="D138" s="147" t="s">
        <v>111</v>
      </c>
      <c r="E138" s="148" t="s">
        <v>1</v>
      </c>
      <c r="F138" s="149" t="s">
        <v>152</v>
      </c>
      <c r="H138" s="150">
        <v>480</v>
      </c>
      <c r="I138" s="139"/>
      <c r="L138" s="146"/>
      <c r="M138" s="151"/>
      <c r="N138" s="152"/>
      <c r="O138" s="152"/>
      <c r="P138" s="152"/>
      <c r="Q138" s="152"/>
      <c r="R138" s="152"/>
      <c r="S138" s="152"/>
      <c r="T138" s="153"/>
      <c r="AR138" s="148" t="s">
        <v>111</v>
      </c>
      <c r="AS138" s="148" t="s">
        <v>76</v>
      </c>
      <c r="AT138" s="13" t="s">
        <v>76</v>
      </c>
      <c r="AU138" s="13" t="s">
        <v>26</v>
      </c>
      <c r="AV138" s="13" t="s">
        <v>74</v>
      </c>
      <c r="AW138" s="148" t="s">
        <v>102</v>
      </c>
    </row>
    <row r="139" spans="1:63" s="2" customFormat="1" ht="22.8">
      <c r="A139" s="27"/>
      <c r="B139" s="133"/>
      <c r="C139" s="134" t="s">
        <v>153</v>
      </c>
      <c r="D139" s="134" t="s">
        <v>105</v>
      </c>
      <c r="E139" s="135" t="s">
        <v>154</v>
      </c>
      <c r="F139" s="136" t="s">
        <v>155</v>
      </c>
      <c r="G139" s="137" t="s">
        <v>138</v>
      </c>
      <c r="H139" s="138">
        <v>418</v>
      </c>
      <c r="I139" s="139"/>
      <c r="J139" s="139">
        <f>ROUND(I139*H139,2)</f>
        <v>0</v>
      </c>
      <c r="K139" s="136"/>
      <c r="L139" s="28"/>
      <c r="M139" s="140" t="s">
        <v>1</v>
      </c>
      <c r="N139" s="141" t="s">
        <v>34</v>
      </c>
      <c r="O139" s="142">
        <v>0.192</v>
      </c>
      <c r="P139" s="142">
        <f>O139*H139</f>
        <v>80.256</v>
      </c>
      <c r="Q139" s="142">
        <v>4.4999999999999997E-3</v>
      </c>
      <c r="R139" s="142">
        <f>Q139*H139</f>
        <v>1.8809999999999998</v>
      </c>
      <c r="S139" s="142">
        <v>0</v>
      </c>
      <c r="T139" s="143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P139" s="144" t="s">
        <v>113</v>
      </c>
      <c r="AR139" s="144" t="s">
        <v>105</v>
      </c>
      <c r="AS139" s="144" t="s">
        <v>76</v>
      </c>
      <c r="AW139" s="15" t="s">
        <v>102</v>
      </c>
      <c r="BC139" s="145">
        <f>IF(N139="základní",J139,0)</f>
        <v>0</v>
      </c>
      <c r="BD139" s="145">
        <f>IF(N139="snížená",J139,0)</f>
        <v>0</v>
      </c>
      <c r="BE139" s="145">
        <f>IF(N139="zákl. přenesená",J139,0)</f>
        <v>0</v>
      </c>
      <c r="BF139" s="145">
        <f>IF(N139="sníž. přenesená",J139,0)</f>
        <v>0</v>
      </c>
      <c r="BG139" s="145">
        <f>IF(N139="nulová",J139,0)</f>
        <v>0</v>
      </c>
      <c r="BH139" s="15" t="s">
        <v>74</v>
      </c>
      <c r="BI139" s="145">
        <f>ROUND(I139*H139,2)</f>
        <v>0</v>
      </c>
      <c r="BJ139" s="15" t="s">
        <v>113</v>
      </c>
      <c r="BK139" s="144" t="s">
        <v>156</v>
      </c>
    </row>
    <row r="140" spans="1:63" s="13" customFormat="1" ht="11.4" hidden="1">
      <c r="B140" s="146"/>
      <c r="D140" s="147" t="s">
        <v>111</v>
      </c>
      <c r="E140" s="148" t="s">
        <v>1</v>
      </c>
      <c r="F140" s="149" t="s">
        <v>140</v>
      </c>
      <c r="H140" s="150">
        <v>418</v>
      </c>
      <c r="I140" s="139"/>
      <c r="L140" s="146"/>
      <c r="M140" s="151"/>
      <c r="N140" s="152"/>
      <c r="O140" s="152"/>
      <c r="P140" s="152"/>
      <c r="Q140" s="152"/>
      <c r="R140" s="152"/>
      <c r="S140" s="152"/>
      <c r="T140" s="153"/>
      <c r="AR140" s="148" t="s">
        <v>111</v>
      </c>
      <c r="AS140" s="148" t="s">
        <v>76</v>
      </c>
      <c r="AT140" s="13" t="s">
        <v>76</v>
      </c>
      <c r="AU140" s="13" t="s">
        <v>26</v>
      </c>
      <c r="AV140" s="13" t="s">
        <v>74</v>
      </c>
      <c r="AW140" s="148" t="s">
        <v>102</v>
      </c>
    </row>
    <row r="141" spans="1:63" s="2" customFormat="1" ht="22.8">
      <c r="A141" s="27"/>
      <c r="B141" s="133"/>
      <c r="C141" s="134" t="s">
        <v>157</v>
      </c>
      <c r="D141" s="134" t="s">
        <v>105</v>
      </c>
      <c r="E141" s="135" t="s">
        <v>158</v>
      </c>
      <c r="F141" s="136" t="s">
        <v>159</v>
      </c>
      <c r="G141" s="137" t="s">
        <v>138</v>
      </c>
      <c r="H141" s="138">
        <v>25</v>
      </c>
      <c r="I141" s="139"/>
      <c r="J141" s="139">
        <f>ROUND(I141*H141,2)</f>
        <v>0</v>
      </c>
      <c r="K141" s="136"/>
      <c r="L141" s="28"/>
      <c r="M141" s="140" t="s">
        <v>1</v>
      </c>
      <c r="N141" s="141" t="s">
        <v>34</v>
      </c>
      <c r="O141" s="142">
        <v>7.0000000000000007E-2</v>
      </c>
      <c r="P141" s="142">
        <f>O141*H141</f>
        <v>1.7500000000000002</v>
      </c>
      <c r="Q141" s="142">
        <v>1.2E-4</v>
      </c>
      <c r="R141" s="142">
        <f>Q141*H141</f>
        <v>3.0000000000000001E-3</v>
      </c>
      <c r="S141" s="142">
        <v>0</v>
      </c>
      <c r="T141" s="143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P141" s="144" t="s">
        <v>113</v>
      </c>
      <c r="AR141" s="144" t="s">
        <v>105</v>
      </c>
      <c r="AS141" s="144" t="s">
        <v>76</v>
      </c>
      <c r="AW141" s="15" t="s">
        <v>102</v>
      </c>
      <c r="BC141" s="145">
        <f>IF(N141="základní",J141,0)</f>
        <v>0</v>
      </c>
      <c r="BD141" s="145">
        <f>IF(N141="snížená",J141,0)</f>
        <v>0</v>
      </c>
      <c r="BE141" s="145">
        <f>IF(N141="zákl. přenesená",J141,0)</f>
        <v>0</v>
      </c>
      <c r="BF141" s="145">
        <f>IF(N141="sníž. přenesená",J141,0)</f>
        <v>0</v>
      </c>
      <c r="BG141" s="145">
        <f>IF(N141="nulová",J141,0)</f>
        <v>0</v>
      </c>
      <c r="BH141" s="15" t="s">
        <v>74</v>
      </c>
      <c r="BI141" s="145">
        <f>ROUND(I141*H141,2)</f>
        <v>0</v>
      </c>
      <c r="BJ141" s="15" t="s">
        <v>113</v>
      </c>
      <c r="BK141" s="144" t="s">
        <v>160</v>
      </c>
    </row>
    <row r="142" spans="1:63" s="13" customFormat="1" ht="11.4" hidden="1">
      <c r="B142" s="146"/>
      <c r="D142" s="147" t="s">
        <v>111</v>
      </c>
      <c r="E142" s="148" t="s">
        <v>1</v>
      </c>
      <c r="F142" s="149" t="s">
        <v>161</v>
      </c>
      <c r="H142" s="150">
        <v>25</v>
      </c>
      <c r="I142" s="139"/>
      <c r="L142" s="146"/>
      <c r="M142" s="151"/>
      <c r="N142" s="152"/>
      <c r="O142" s="152"/>
      <c r="P142" s="152"/>
      <c r="Q142" s="152"/>
      <c r="R142" s="152"/>
      <c r="S142" s="152"/>
      <c r="T142" s="153"/>
      <c r="AR142" s="148" t="s">
        <v>111</v>
      </c>
      <c r="AS142" s="148" t="s">
        <v>76</v>
      </c>
      <c r="AT142" s="13" t="s">
        <v>76</v>
      </c>
      <c r="AU142" s="13" t="s">
        <v>26</v>
      </c>
      <c r="AV142" s="13" t="s">
        <v>74</v>
      </c>
      <c r="AW142" s="148" t="s">
        <v>102</v>
      </c>
    </row>
    <row r="143" spans="1:63" s="2" customFormat="1" ht="22.8">
      <c r="A143" s="27"/>
      <c r="B143" s="133"/>
      <c r="C143" s="134" t="s">
        <v>162</v>
      </c>
      <c r="D143" s="134" t="s">
        <v>105</v>
      </c>
      <c r="E143" s="135" t="s">
        <v>163</v>
      </c>
      <c r="F143" s="136" t="s">
        <v>164</v>
      </c>
      <c r="G143" s="137" t="s">
        <v>138</v>
      </c>
      <c r="H143" s="138">
        <v>25</v>
      </c>
      <c r="I143" s="139"/>
      <c r="J143" s="139">
        <f>ROUND(I143*H143,2)</f>
        <v>0</v>
      </c>
      <c r="K143" s="136"/>
      <c r="L143" s="28"/>
      <c r="M143" s="140" t="s">
        <v>1</v>
      </c>
      <c r="N143" s="141" t="s">
        <v>34</v>
      </c>
      <c r="O143" s="142">
        <v>0.29199999999999998</v>
      </c>
      <c r="P143" s="142">
        <f>O143*H143</f>
        <v>7.3</v>
      </c>
      <c r="Q143" s="142">
        <v>1.2E-2</v>
      </c>
      <c r="R143" s="142">
        <f>Q143*H143</f>
        <v>0.3</v>
      </c>
      <c r="S143" s="142">
        <v>0</v>
      </c>
      <c r="T143" s="143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P143" s="144" t="s">
        <v>113</v>
      </c>
      <c r="AR143" s="144" t="s">
        <v>105</v>
      </c>
      <c r="AS143" s="144" t="s">
        <v>76</v>
      </c>
      <c r="AW143" s="15" t="s">
        <v>102</v>
      </c>
      <c r="BC143" s="145">
        <f>IF(N143="základní",J143,0)</f>
        <v>0</v>
      </c>
      <c r="BD143" s="145">
        <f>IF(N143="snížená",J143,0)</f>
        <v>0</v>
      </c>
      <c r="BE143" s="145">
        <f>IF(N143="zákl. přenesená",J143,0)</f>
        <v>0</v>
      </c>
      <c r="BF143" s="145">
        <f>IF(N143="sníž. přenesená",J143,0)</f>
        <v>0</v>
      </c>
      <c r="BG143" s="145">
        <f>IF(N143="nulová",J143,0)</f>
        <v>0</v>
      </c>
      <c r="BH143" s="15" t="s">
        <v>74</v>
      </c>
      <c r="BI143" s="145">
        <f>ROUND(I143*H143,2)</f>
        <v>0</v>
      </c>
      <c r="BJ143" s="15" t="s">
        <v>113</v>
      </c>
      <c r="BK143" s="144" t="s">
        <v>165</v>
      </c>
    </row>
    <row r="144" spans="1:63" s="13" customFormat="1" ht="11.4" hidden="1">
      <c r="B144" s="146"/>
      <c r="D144" s="147" t="s">
        <v>111</v>
      </c>
      <c r="E144" s="148" t="s">
        <v>1</v>
      </c>
      <c r="F144" s="149" t="s">
        <v>161</v>
      </c>
      <c r="H144" s="150">
        <v>25</v>
      </c>
      <c r="I144" s="139"/>
      <c r="L144" s="146"/>
      <c r="M144" s="151"/>
      <c r="N144" s="152"/>
      <c r="O144" s="152"/>
      <c r="P144" s="152"/>
      <c r="Q144" s="152"/>
      <c r="R144" s="152"/>
      <c r="S144" s="152"/>
      <c r="T144" s="153"/>
      <c r="AR144" s="148" t="s">
        <v>111</v>
      </c>
      <c r="AS144" s="148" t="s">
        <v>76</v>
      </c>
      <c r="AT144" s="13" t="s">
        <v>76</v>
      </c>
      <c r="AU144" s="13" t="s">
        <v>26</v>
      </c>
      <c r="AV144" s="13" t="s">
        <v>74</v>
      </c>
      <c r="AW144" s="148" t="s">
        <v>102</v>
      </c>
    </row>
    <row r="145" spans="1:63" s="2" customFormat="1" ht="33" customHeight="1">
      <c r="A145" s="27"/>
      <c r="B145" s="133"/>
      <c r="C145" s="134" t="s">
        <v>166</v>
      </c>
      <c r="D145" s="134" t="s">
        <v>105</v>
      </c>
      <c r="E145" s="135" t="s">
        <v>167</v>
      </c>
      <c r="F145" s="136" t="s">
        <v>168</v>
      </c>
      <c r="G145" s="137" t="s">
        <v>138</v>
      </c>
      <c r="H145" s="138">
        <v>280.8</v>
      </c>
      <c r="I145" s="139"/>
      <c r="J145" s="139">
        <f>ROUND(I145*H145,2)</f>
        <v>0</v>
      </c>
      <c r="K145" s="136"/>
      <c r="L145" s="28"/>
      <c r="M145" s="140" t="s">
        <v>1</v>
      </c>
      <c r="N145" s="141" t="s">
        <v>34</v>
      </c>
      <c r="O145" s="142">
        <v>0.25900000000000001</v>
      </c>
      <c r="P145" s="142">
        <f>O145*H145</f>
        <v>72.727200000000011</v>
      </c>
      <c r="Q145" s="142">
        <v>4.0000000000000002E-4</v>
      </c>
      <c r="R145" s="142">
        <f>Q145*H145</f>
        <v>0.11232</v>
      </c>
      <c r="S145" s="142">
        <v>0</v>
      </c>
      <c r="T145" s="143">
        <f>S145*H145</f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P145" s="144" t="s">
        <v>113</v>
      </c>
      <c r="AR145" s="144" t="s">
        <v>105</v>
      </c>
      <c r="AS145" s="144" t="s">
        <v>76</v>
      </c>
      <c r="AW145" s="15" t="s">
        <v>102</v>
      </c>
      <c r="BC145" s="145">
        <f>IF(N145="základní",J145,0)</f>
        <v>0</v>
      </c>
      <c r="BD145" s="145">
        <f>IF(N145="snížená",J145,0)</f>
        <v>0</v>
      </c>
      <c r="BE145" s="145">
        <f>IF(N145="zákl. přenesená",J145,0)</f>
        <v>0</v>
      </c>
      <c r="BF145" s="145">
        <f>IF(N145="sníž. přenesená",J145,0)</f>
        <v>0</v>
      </c>
      <c r="BG145" s="145">
        <f>IF(N145="nulová",J145,0)</f>
        <v>0</v>
      </c>
      <c r="BH145" s="15" t="s">
        <v>74</v>
      </c>
      <c r="BI145" s="145">
        <f>ROUND(I145*H145,2)</f>
        <v>0</v>
      </c>
      <c r="BJ145" s="15" t="s">
        <v>113</v>
      </c>
      <c r="BK145" s="144" t="s">
        <v>169</v>
      </c>
    </row>
    <row r="146" spans="1:63" s="13" customFormat="1" ht="11.4" hidden="1">
      <c r="B146" s="146"/>
      <c r="D146" s="147" t="s">
        <v>111</v>
      </c>
      <c r="E146" s="148" t="s">
        <v>1</v>
      </c>
      <c r="F146" s="149" t="s">
        <v>140</v>
      </c>
      <c r="H146" s="150">
        <v>418</v>
      </c>
      <c r="I146" s="139"/>
      <c r="L146" s="146"/>
      <c r="M146" s="151"/>
      <c r="N146" s="152"/>
      <c r="O146" s="152"/>
      <c r="P146" s="152"/>
      <c r="Q146" s="152"/>
      <c r="R146" s="152"/>
      <c r="S146" s="152"/>
      <c r="T146" s="153"/>
      <c r="AR146" s="148" t="s">
        <v>111</v>
      </c>
      <c r="AS146" s="148" t="s">
        <v>76</v>
      </c>
      <c r="AT146" s="13" t="s">
        <v>76</v>
      </c>
      <c r="AU146" s="13" t="s">
        <v>26</v>
      </c>
      <c r="AV146" s="13" t="s">
        <v>74</v>
      </c>
      <c r="AW146" s="148" t="s">
        <v>102</v>
      </c>
    </row>
    <row r="147" spans="1:63" s="2" customFormat="1" ht="16.5" customHeight="1">
      <c r="A147" s="27"/>
      <c r="B147" s="133"/>
      <c r="C147" s="154" t="s">
        <v>170</v>
      </c>
      <c r="D147" s="154" t="s">
        <v>171</v>
      </c>
      <c r="E147" s="155" t="s">
        <v>172</v>
      </c>
      <c r="F147" s="156" t="s">
        <v>173</v>
      </c>
      <c r="G147" s="157" t="s">
        <v>138</v>
      </c>
      <c r="H147" s="158">
        <v>368.3</v>
      </c>
      <c r="I147" s="139"/>
      <c r="J147" s="159">
        <f>ROUND(I147*H147,2)</f>
        <v>0</v>
      </c>
      <c r="K147" s="156"/>
      <c r="L147" s="160"/>
      <c r="M147" s="161" t="s">
        <v>1</v>
      </c>
      <c r="N147" s="162" t="s">
        <v>34</v>
      </c>
      <c r="O147" s="142">
        <v>0</v>
      </c>
      <c r="P147" s="142">
        <f>O147*H147</f>
        <v>0</v>
      </c>
      <c r="Q147" s="142">
        <v>3.3999999999999998E-3</v>
      </c>
      <c r="R147" s="142">
        <f>Q147*H147</f>
        <v>1.2522199999999999</v>
      </c>
      <c r="S147" s="142">
        <v>0</v>
      </c>
      <c r="T147" s="143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P147" s="144" t="s">
        <v>174</v>
      </c>
      <c r="AR147" s="144" t="s">
        <v>171</v>
      </c>
      <c r="AS147" s="144" t="s">
        <v>76</v>
      </c>
      <c r="AW147" s="15" t="s">
        <v>102</v>
      </c>
      <c r="BC147" s="145">
        <f>IF(N147="základní",J147,0)</f>
        <v>0</v>
      </c>
      <c r="BD147" s="145">
        <f>IF(N147="snížená",J147,0)</f>
        <v>0</v>
      </c>
      <c r="BE147" s="145">
        <f>IF(N147="zákl. přenesená",J147,0)</f>
        <v>0</v>
      </c>
      <c r="BF147" s="145">
        <f>IF(N147="sníž. přenesená",J147,0)</f>
        <v>0</v>
      </c>
      <c r="BG147" s="145">
        <f>IF(N147="nulová",J147,0)</f>
        <v>0</v>
      </c>
      <c r="BH147" s="15" t="s">
        <v>74</v>
      </c>
      <c r="BI147" s="145">
        <f>ROUND(I147*H147,2)</f>
        <v>0</v>
      </c>
      <c r="BJ147" s="15" t="s">
        <v>113</v>
      </c>
      <c r="BK147" s="144" t="s">
        <v>175</v>
      </c>
    </row>
    <row r="148" spans="1:63" s="13" customFormat="1" ht="11.4" hidden="1">
      <c r="B148" s="146"/>
      <c r="D148" s="147" t="s">
        <v>111</v>
      </c>
      <c r="E148" s="148" t="s">
        <v>1</v>
      </c>
      <c r="F148" s="149" t="s">
        <v>140</v>
      </c>
      <c r="H148" s="150">
        <v>418</v>
      </c>
      <c r="I148" s="139"/>
      <c r="L148" s="146"/>
      <c r="M148" s="151"/>
      <c r="N148" s="152"/>
      <c r="O148" s="152"/>
      <c r="P148" s="152"/>
      <c r="Q148" s="152"/>
      <c r="R148" s="152"/>
      <c r="S148" s="152"/>
      <c r="T148" s="153"/>
      <c r="AR148" s="148" t="s">
        <v>111</v>
      </c>
      <c r="AS148" s="148" t="s">
        <v>76</v>
      </c>
      <c r="AT148" s="13" t="s">
        <v>76</v>
      </c>
      <c r="AU148" s="13" t="s">
        <v>26</v>
      </c>
      <c r="AV148" s="13" t="s">
        <v>74</v>
      </c>
      <c r="AW148" s="148" t="s">
        <v>102</v>
      </c>
    </row>
    <row r="149" spans="1:63" s="13" customFormat="1" ht="11.4" hidden="1">
      <c r="B149" s="146"/>
      <c r="D149" s="147" t="s">
        <v>111</v>
      </c>
      <c r="F149" s="149" t="s">
        <v>176</v>
      </c>
      <c r="H149" s="150">
        <v>522.5</v>
      </c>
      <c r="I149" s="139"/>
      <c r="L149" s="146"/>
      <c r="M149" s="151"/>
      <c r="N149" s="152"/>
      <c r="O149" s="152"/>
      <c r="P149" s="152"/>
      <c r="Q149" s="152"/>
      <c r="R149" s="152"/>
      <c r="S149" s="152"/>
      <c r="T149" s="153"/>
      <c r="AR149" s="148" t="s">
        <v>111</v>
      </c>
      <c r="AS149" s="148" t="s">
        <v>76</v>
      </c>
      <c r="AT149" s="13" t="s">
        <v>76</v>
      </c>
      <c r="AU149" s="13" t="s">
        <v>3</v>
      </c>
      <c r="AV149" s="13" t="s">
        <v>74</v>
      </c>
      <c r="AW149" s="148" t="s">
        <v>102</v>
      </c>
    </row>
    <row r="150" spans="1:63" s="2" customFormat="1" ht="22.8">
      <c r="A150" s="27"/>
      <c r="B150" s="133"/>
      <c r="C150" s="134" t="s">
        <v>177</v>
      </c>
      <c r="D150" s="134" t="s">
        <v>105</v>
      </c>
      <c r="E150" s="135" t="s">
        <v>178</v>
      </c>
      <c r="F150" s="136" t="s">
        <v>179</v>
      </c>
      <c r="G150" s="137" t="s">
        <v>132</v>
      </c>
      <c r="H150" s="138">
        <v>431.4</v>
      </c>
      <c r="I150" s="139"/>
      <c r="J150" s="139">
        <f>ROUND(I150*H150,2)</f>
        <v>0</v>
      </c>
      <c r="K150" s="136"/>
      <c r="L150" s="28"/>
      <c r="M150" s="140" t="s">
        <v>1</v>
      </c>
      <c r="N150" s="141" t="s">
        <v>34</v>
      </c>
      <c r="O150" s="142">
        <v>0.10199999999999999</v>
      </c>
      <c r="P150" s="142">
        <f>O150*H150</f>
        <v>44.002799999999993</v>
      </c>
      <c r="Q150" s="142">
        <v>1.84E-5</v>
      </c>
      <c r="R150" s="142">
        <f>Q150*H150</f>
        <v>7.9377600000000003E-3</v>
      </c>
      <c r="S150" s="142">
        <v>0</v>
      </c>
      <c r="T150" s="143">
        <f>S150*H150</f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P150" s="144" t="s">
        <v>113</v>
      </c>
      <c r="AR150" s="144" t="s">
        <v>105</v>
      </c>
      <c r="AS150" s="144" t="s">
        <v>76</v>
      </c>
      <c r="AW150" s="15" t="s">
        <v>102</v>
      </c>
      <c r="BC150" s="145">
        <f>IF(N150="základní",J150,0)</f>
        <v>0</v>
      </c>
      <c r="BD150" s="145">
        <f>IF(N150="snížená",J150,0)</f>
        <v>0</v>
      </c>
      <c r="BE150" s="145">
        <f>IF(N150="zákl. přenesená",J150,0)</f>
        <v>0</v>
      </c>
      <c r="BF150" s="145">
        <f>IF(N150="sníž. přenesená",J150,0)</f>
        <v>0</v>
      </c>
      <c r="BG150" s="145">
        <f>IF(N150="nulová",J150,0)</f>
        <v>0</v>
      </c>
      <c r="BH150" s="15" t="s">
        <v>74</v>
      </c>
      <c r="BI150" s="145">
        <f>ROUND(I150*H150,2)</f>
        <v>0</v>
      </c>
      <c r="BJ150" s="15" t="s">
        <v>113</v>
      </c>
      <c r="BK150" s="144" t="s">
        <v>180</v>
      </c>
    </row>
    <row r="151" spans="1:63" s="13" customFormat="1" ht="11.4" hidden="1">
      <c r="B151" s="146"/>
      <c r="D151" s="147" t="s">
        <v>111</v>
      </c>
      <c r="E151" s="148" t="s">
        <v>1</v>
      </c>
      <c r="F151" s="149" t="s">
        <v>181</v>
      </c>
      <c r="H151" s="150">
        <v>595</v>
      </c>
      <c r="I151" s="139"/>
      <c r="L151" s="146"/>
      <c r="M151" s="151"/>
      <c r="N151" s="152"/>
      <c r="O151" s="152"/>
      <c r="P151" s="152"/>
      <c r="Q151" s="152"/>
      <c r="R151" s="152"/>
      <c r="S151" s="152"/>
      <c r="T151" s="153"/>
      <c r="AR151" s="148" t="s">
        <v>111</v>
      </c>
      <c r="AS151" s="148" t="s">
        <v>76</v>
      </c>
      <c r="AT151" s="13" t="s">
        <v>76</v>
      </c>
      <c r="AU151" s="13" t="s">
        <v>26</v>
      </c>
      <c r="AV151" s="13" t="s">
        <v>74</v>
      </c>
      <c r="AW151" s="148" t="s">
        <v>102</v>
      </c>
    </row>
    <row r="152" spans="1:63" s="2" customFormat="1" ht="16.5" customHeight="1">
      <c r="A152" s="27"/>
      <c r="B152" s="133"/>
      <c r="C152" s="134" t="s">
        <v>182</v>
      </c>
      <c r="D152" s="134" t="s">
        <v>105</v>
      </c>
      <c r="E152" s="135" t="s">
        <v>183</v>
      </c>
      <c r="F152" s="136" t="s">
        <v>184</v>
      </c>
      <c r="G152" s="137" t="s">
        <v>132</v>
      </c>
      <c r="H152" s="138">
        <v>338.65</v>
      </c>
      <c r="I152" s="139"/>
      <c r="J152" s="139">
        <f>ROUND(I152*H152,2)</f>
        <v>0</v>
      </c>
      <c r="K152" s="136"/>
      <c r="L152" s="28"/>
      <c r="M152" s="140" t="s">
        <v>1</v>
      </c>
      <c r="N152" s="141" t="s">
        <v>34</v>
      </c>
      <c r="O152" s="142">
        <v>0.30599999999999999</v>
      </c>
      <c r="P152" s="142">
        <f>O152*H152</f>
        <v>103.62689999999999</v>
      </c>
      <c r="Q152" s="142">
        <v>3.0000000000000001E-5</v>
      </c>
      <c r="R152" s="142">
        <f>Q152*H152</f>
        <v>1.01595E-2</v>
      </c>
      <c r="S152" s="142">
        <v>0</v>
      </c>
      <c r="T152" s="143">
        <f>S152*H152</f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P152" s="144" t="s">
        <v>113</v>
      </c>
      <c r="AR152" s="144" t="s">
        <v>105</v>
      </c>
      <c r="AS152" s="144" t="s">
        <v>76</v>
      </c>
      <c r="AW152" s="15" t="s">
        <v>102</v>
      </c>
      <c r="BC152" s="145">
        <f>IF(N152="základní",J152,0)</f>
        <v>0</v>
      </c>
      <c r="BD152" s="145">
        <f>IF(N152="snížená",J152,0)</f>
        <v>0</v>
      </c>
      <c r="BE152" s="145">
        <f>IF(N152="zákl. přenesená",J152,0)</f>
        <v>0</v>
      </c>
      <c r="BF152" s="145">
        <f>IF(N152="sníž. přenesená",J152,0)</f>
        <v>0</v>
      </c>
      <c r="BG152" s="145">
        <f>IF(N152="nulová",J152,0)</f>
        <v>0</v>
      </c>
      <c r="BH152" s="15" t="s">
        <v>74</v>
      </c>
      <c r="BI152" s="145">
        <f>ROUND(I152*H152,2)</f>
        <v>0</v>
      </c>
      <c r="BJ152" s="15" t="s">
        <v>113</v>
      </c>
      <c r="BK152" s="144" t="s">
        <v>185</v>
      </c>
    </row>
    <row r="153" spans="1:63" s="13" customFormat="1" ht="11.4" hidden="1">
      <c r="B153" s="146"/>
      <c r="D153" s="147" t="s">
        <v>111</v>
      </c>
      <c r="E153" s="148" t="s">
        <v>1</v>
      </c>
      <c r="F153" s="149" t="s">
        <v>134</v>
      </c>
      <c r="H153" s="150">
        <v>445</v>
      </c>
      <c r="I153" s="139"/>
      <c r="L153" s="146"/>
      <c r="M153" s="151"/>
      <c r="N153" s="152"/>
      <c r="O153" s="152"/>
      <c r="P153" s="152"/>
      <c r="Q153" s="152"/>
      <c r="R153" s="152"/>
      <c r="S153" s="152"/>
      <c r="T153" s="153"/>
      <c r="AR153" s="148" t="s">
        <v>111</v>
      </c>
      <c r="AS153" s="148" t="s">
        <v>76</v>
      </c>
      <c r="AT153" s="13" t="s">
        <v>76</v>
      </c>
      <c r="AU153" s="13" t="s">
        <v>26</v>
      </c>
      <c r="AV153" s="13" t="s">
        <v>74</v>
      </c>
      <c r="AW153" s="148" t="s">
        <v>102</v>
      </c>
    </row>
    <row r="154" spans="1:63" s="2" customFormat="1" ht="22.8">
      <c r="A154" s="27"/>
      <c r="B154" s="133"/>
      <c r="C154" s="154" t="s">
        <v>186</v>
      </c>
      <c r="D154" s="154" t="s">
        <v>171</v>
      </c>
      <c r="E154" s="155" t="s">
        <v>187</v>
      </c>
      <c r="F154" s="156" t="s">
        <v>188</v>
      </c>
      <c r="G154" s="157" t="s">
        <v>132</v>
      </c>
      <c r="H154" s="158">
        <v>355.55</v>
      </c>
      <c r="I154" s="139"/>
      <c r="J154" s="159">
        <f>ROUND(I154*H154,2)</f>
        <v>0</v>
      </c>
      <c r="K154" s="156"/>
      <c r="L154" s="160"/>
      <c r="M154" s="161" t="s">
        <v>1</v>
      </c>
      <c r="N154" s="162" t="s">
        <v>34</v>
      </c>
      <c r="O154" s="142">
        <v>0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P154" s="144" t="s">
        <v>174</v>
      </c>
      <c r="AR154" s="144" t="s">
        <v>171</v>
      </c>
      <c r="AS154" s="144" t="s">
        <v>76</v>
      </c>
      <c r="AW154" s="15" t="s">
        <v>102</v>
      </c>
      <c r="BC154" s="145">
        <f>IF(N154="základní",J154,0)</f>
        <v>0</v>
      </c>
      <c r="BD154" s="145">
        <f>IF(N154="snížená",J154,0)</f>
        <v>0</v>
      </c>
      <c r="BE154" s="145">
        <f>IF(N154="zákl. přenesená",J154,0)</f>
        <v>0</v>
      </c>
      <c r="BF154" s="145">
        <f>IF(N154="sníž. přenesená",J154,0)</f>
        <v>0</v>
      </c>
      <c r="BG154" s="145">
        <f>IF(N154="nulová",J154,0)</f>
        <v>0</v>
      </c>
      <c r="BH154" s="15" t="s">
        <v>74</v>
      </c>
      <c r="BI154" s="145">
        <f>ROUND(I154*H154,2)</f>
        <v>0</v>
      </c>
      <c r="BJ154" s="15" t="s">
        <v>113</v>
      </c>
      <c r="BK154" s="144" t="s">
        <v>189</v>
      </c>
    </row>
    <row r="155" spans="1:63" s="13" customFormat="1" ht="11.4" hidden="1">
      <c r="B155" s="146"/>
      <c r="D155" s="147" t="s">
        <v>111</v>
      </c>
      <c r="E155" s="148" t="s">
        <v>1</v>
      </c>
      <c r="F155" s="149" t="s">
        <v>134</v>
      </c>
      <c r="H155" s="150">
        <v>445</v>
      </c>
      <c r="I155" s="139"/>
      <c r="L155" s="146"/>
      <c r="M155" s="151"/>
      <c r="N155" s="152"/>
      <c r="O155" s="152"/>
      <c r="P155" s="152"/>
      <c r="Q155" s="152"/>
      <c r="R155" s="152"/>
      <c r="S155" s="152"/>
      <c r="T155" s="153"/>
      <c r="AR155" s="148" t="s">
        <v>111</v>
      </c>
      <c r="AS155" s="148" t="s">
        <v>76</v>
      </c>
      <c r="AT155" s="13" t="s">
        <v>76</v>
      </c>
      <c r="AU155" s="13" t="s">
        <v>26</v>
      </c>
      <c r="AV155" s="13" t="s">
        <v>74</v>
      </c>
      <c r="AW155" s="148" t="s">
        <v>102</v>
      </c>
    </row>
    <row r="156" spans="1:63" s="13" customFormat="1" ht="11.4" hidden="1">
      <c r="B156" s="146"/>
      <c r="D156" s="147" t="s">
        <v>111</v>
      </c>
      <c r="F156" s="149" t="s">
        <v>190</v>
      </c>
      <c r="H156" s="150">
        <v>467.25</v>
      </c>
      <c r="I156" s="139"/>
      <c r="L156" s="146"/>
      <c r="M156" s="151"/>
      <c r="N156" s="152"/>
      <c r="O156" s="152"/>
      <c r="P156" s="152"/>
      <c r="Q156" s="152"/>
      <c r="R156" s="152"/>
      <c r="S156" s="152"/>
      <c r="T156" s="153"/>
      <c r="AR156" s="148" t="s">
        <v>111</v>
      </c>
      <c r="AS156" s="148" t="s">
        <v>76</v>
      </c>
      <c r="AT156" s="13" t="s">
        <v>76</v>
      </c>
      <c r="AU156" s="13" t="s">
        <v>3</v>
      </c>
      <c r="AV156" s="13" t="s">
        <v>74</v>
      </c>
      <c r="AW156" s="148" t="s">
        <v>102</v>
      </c>
    </row>
    <row r="157" spans="1:63" s="2" customFormat="1" ht="22.8">
      <c r="A157" s="27"/>
      <c r="B157" s="133"/>
      <c r="C157" s="154" t="s">
        <v>191</v>
      </c>
      <c r="D157" s="154" t="s">
        <v>171</v>
      </c>
      <c r="E157" s="155" t="s">
        <v>192</v>
      </c>
      <c r="F157" s="156" t="s">
        <v>193</v>
      </c>
      <c r="G157" s="157" t="s">
        <v>132</v>
      </c>
      <c r="H157" s="158">
        <v>355.55</v>
      </c>
      <c r="I157" s="139"/>
      <c r="J157" s="159">
        <f>ROUND(I157*H157,2)</f>
        <v>0</v>
      </c>
      <c r="K157" s="156"/>
      <c r="L157" s="160"/>
      <c r="M157" s="161" t="s">
        <v>1</v>
      </c>
      <c r="N157" s="162" t="s">
        <v>34</v>
      </c>
      <c r="O157" s="142">
        <v>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P157" s="144" t="s">
        <v>174</v>
      </c>
      <c r="AR157" s="144" t="s">
        <v>171</v>
      </c>
      <c r="AS157" s="144" t="s">
        <v>76</v>
      </c>
      <c r="AW157" s="15" t="s">
        <v>102</v>
      </c>
      <c r="BC157" s="145">
        <f>IF(N157="základní",J157,0)</f>
        <v>0</v>
      </c>
      <c r="BD157" s="145">
        <f>IF(N157="snížená",J157,0)</f>
        <v>0</v>
      </c>
      <c r="BE157" s="145">
        <f>IF(N157="zákl. přenesená",J157,0)</f>
        <v>0</v>
      </c>
      <c r="BF157" s="145">
        <f>IF(N157="sníž. přenesená",J157,0)</f>
        <v>0</v>
      </c>
      <c r="BG157" s="145">
        <f>IF(N157="nulová",J157,0)</f>
        <v>0</v>
      </c>
      <c r="BH157" s="15" t="s">
        <v>74</v>
      </c>
      <c r="BI157" s="145">
        <f>ROUND(I157*H157,2)</f>
        <v>0</v>
      </c>
      <c r="BJ157" s="15" t="s">
        <v>113</v>
      </c>
      <c r="BK157" s="144" t="s">
        <v>194</v>
      </c>
    </row>
    <row r="158" spans="1:63" s="13" customFormat="1" ht="11.4" hidden="1">
      <c r="B158" s="146"/>
      <c r="D158" s="147" t="s">
        <v>111</v>
      </c>
      <c r="E158" s="148" t="s">
        <v>1</v>
      </c>
      <c r="F158" s="149" t="s">
        <v>134</v>
      </c>
      <c r="H158" s="150">
        <v>445</v>
      </c>
      <c r="I158" s="139"/>
      <c r="L158" s="146"/>
      <c r="M158" s="151"/>
      <c r="N158" s="152"/>
      <c r="O158" s="152"/>
      <c r="P158" s="152"/>
      <c r="Q158" s="152"/>
      <c r="R158" s="152"/>
      <c r="S158" s="152"/>
      <c r="T158" s="153"/>
      <c r="AR158" s="148" t="s">
        <v>111</v>
      </c>
      <c r="AS158" s="148" t="s">
        <v>76</v>
      </c>
      <c r="AT158" s="13" t="s">
        <v>76</v>
      </c>
      <c r="AU158" s="13" t="s">
        <v>26</v>
      </c>
      <c r="AV158" s="13" t="s">
        <v>74</v>
      </c>
      <c r="AW158" s="148" t="s">
        <v>102</v>
      </c>
    </row>
    <row r="159" spans="1:63" s="13" customFormat="1" ht="11.4" hidden="1">
      <c r="B159" s="146"/>
      <c r="D159" s="147" t="s">
        <v>111</v>
      </c>
      <c r="F159" s="149" t="s">
        <v>190</v>
      </c>
      <c r="H159" s="150">
        <v>467.25</v>
      </c>
      <c r="I159" s="139"/>
      <c r="L159" s="146"/>
      <c r="M159" s="151"/>
      <c r="N159" s="152"/>
      <c r="O159" s="152"/>
      <c r="P159" s="152"/>
      <c r="Q159" s="152"/>
      <c r="R159" s="152"/>
      <c r="S159" s="152"/>
      <c r="T159" s="153"/>
      <c r="AR159" s="148" t="s">
        <v>111</v>
      </c>
      <c r="AS159" s="148" t="s">
        <v>76</v>
      </c>
      <c r="AT159" s="13" t="s">
        <v>76</v>
      </c>
      <c r="AU159" s="13" t="s">
        <v>3</v>
      </c>
      <c r="AV159" s="13" t="s">
        <v>74</v>
      </c>
      <c r="AW159" s="148" t="s">
        <v>102</v>
      </c>
    </row>
    <row r="160" spans="1:63" s="2" customFormat="1" ht="16.5" customHeight="1">
      <c r="A160" s="27"/>
      <c r="B160" s="133"/>
      <c r="C160" s="134" t="s">
        <v>195</v>
      </c>
      <c r="D160" s="134" t="s">
        <v>105</v>
      </c>
      <c r="E160" s="135" t="s">
        <v>196</v>
      </c>
      <c r="F160" s="136" t="s">
        <v>197</v>
      </c>
      <c r="G160" s="137" t="s">
        <v>132</v>
      </c>
      <c r="H160" s="138">
        <v>338.65</v>
      </c>
      <c r="I160" s="139"/>
      <c r="J160" s="139">
        <f>ROUND(I160*H160,2)</f>
        <v>0</v>
      </c>
      <c r="K160" s="136"/>
      <c r="L160" s="28"/>
      <c r="M160" s="140" t="s">
        <v>1</v>
      </c>
      <c r="N160" s="141" t="s">
        <v>34</v>
      </c>
      <c r="O160" s="142">
        <v>0.05</v>
      </c>
      <c r="P160" s="142">
        <f>O160*H160</f>
        <v>16.932500000000001</v>
      </c>
      <c r="Q160" s="142">
        <v>3.0000000000000001E-5</v>
      </c>
      <c r="R160" s="142">
        <f>Q160*H160</f>
        <v>1.01595E-2</v>
      </c>
      <c r="S160" s="142">
        <v>0</v>
      </c>
      <c r="T160" s="143">
        <f>S160*H160</f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P160" s="144" t="s">
        <v>113</v>
      </c>
      <c r="AR160" s="144" t="s">
        <v>105</v>
      </c>
      <c r="AS160" s="144" t="s">
        <v>76</v>
      </c>
      <c r="AW160" s="15" t="s">
        <v>102</v>
      </c>
      <c r="BC160" s="145">
        <f>IF(N160="základní",J160,0)</f>
        <v>0</v>
      </c>
      <c r="BD160" s="145">
        <f>IF(N160="snížená",J160,0)</f>
        <v>0</v>
      </c>
      <c r="BE160" s="145">
        <f>IF(N160="zákl. přenesená",J160,0)</f>
        <v>0</v>
      </c>
      <c r="BF160" s="145">
        <f>IF(N160="sníž. přenesená",J160,0)</f>
        <v>0</v>
      </c>
      <c r="BG160" s="145">
        <f>IF(N160="nulová",J160,0)</f>
        <v>0</v>
      </c>
      <c r="BH160" s="15" t="s">
        <v>74</v>
      </c>
      <c r="BI160" s="145">
        <f>ROUND(I160*H160,2)</f>
        <v>0</v>
      </c>
      <c r="BJ160" s="15" t="s">
        <v>113</v>
      </c>
      <c r="BK160" s="144" t="s">
        <v>198</v>
      </c>
    </row>
    <row r="161" spans="1:63" s="13" customFormat="1" ht="11.4" hidden="1">
      <c r="B161" s="146"/>
      <c r="D161" s="147" t="s">
        <v>111</v>
      </c>
      <c r="E161" s="148" t="s">
        <v>1</v>
      </c>
      <c r="F161" s="149" t="s">
        <v>134</v>
      </c>
      <c r="H161" s="150">
        <v>445</v>
      </c>
      <c r="I161" s="139"/>
      <c r="L161" s="146"/>
      <c r="M161" s="151"/>
      <c r="N161" s="152"/>
      <c r="O161" s="152"/>
      <c r="P161" s="152"/>
      <c r="Q161" s="152"/>
      <c r="R161" s="152"/>
      <c r="S161" s="152"/>
      <c r="T161" s="153"/>
      <c r="AR161" s="148" t="s">
        <v>111</v>
      </c>
      <c r="AS161" s="148" t="s">
        <v>76</v>
      </c>
      <c r="AT161" s="13" t="s">
        <v>76</v>
      </c>
      <c r="AU161" s="13" t="s">
        <v>26</v>
      </c>
      <c r="AV161" s="13" t="s">
        <v>74</v>
      </c>
      <c r="AW161" s="148" t="s">
        <v>102</v>
      </c>
    </row>
    <row r="162" spans="1:63" s="2" customFormat="1" ht="22.8">
      <c r="A162" s="27"/>
      <c r="B162" s="133"/>
      <c r="C162" s="134" t="s">
        <v>199</v>
      </c>
      <c r="D162" s="134" t="s">
        <v>105</v>
      </c>
      <c r="E162" s="135" t="s">
        <v>200</v>
      </c>
      <c r="F162" s="136" t="s">
        <v>201</v>
      </c>
      <c r="G162" s="137" t="s">
        <v>138</v>
      </c>
      <c r="H162" s="138">
        <v>418</v>
      </c>
      <c r="I162" s="139"/>
      <c r="J162" s="139">
        <f>ROUND(I162*H162,2)</f>
        <v>0</v>
      </c>
      <c r="K162" s="136"/>
      <c r="L162" s="28"/>
      <c r="M162" s="140" t="s">
        <v>1</v>
      </c>
      <c r="N162" s="141" t="s">
        <v>34</v>
      </c>
      <c r="O162" s="142">
        <v>9.8000000000000004E-2</v>
      </c>
      <c r="P162" s="142">
        <f>O162*H162</f>
        <v>40.963999999999999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P162" s="144" t="s">
        <v>113</v>
      </c>
      <c r="AR162" s="144" t="s">
        <v>105</v>
      </c>
      <c r="AS162" s="144" t="s">
        <v>76</v>
      </c>
      <c r="AW162" s="15" t="s">
        <v>102</v>
      </c>
      <c r="BC162" s="145">
        <f>IF(N162="základní",J162,0)</f>
        <v>0</v>
      </c>
      <c r="BD162" s="145">
        <f>IF(N162="snížená",J162,0)</f>
        <v>0</v>
      </c>
      <c r="BE162" s="145">
        <f>IF(N162="zákl. přenesená",J162,0)</f>
        <v>0</v>
      </c>
      <c r="BF162" s="145">
        <f>IF(N162="sníž. přenesená",J162,0)</f>
        <v>0</v>
      </c>
      <c r="BG162" s="145">
        <f>IF(N162="nulová",J162,0)</f>
        <v>0</v>
      </c>
      <c r="BH162" s="15" t="s">
        <v>74</v>
      </c>
      <c r="BI162" s="145">
        <f>ROUND(I162*H162,2)</f>
        <v>0</v>
      </c>
      <c r="BJ162" s="15" t="s">
        <v>113</v>
      </c>
      <c r="BK162" s="144" t="s">
        <v>202</v>
      </c>
    </row>
    <row r="163" spans="1:63" s="13" customFormat="1" ht="11.4" hidden="1">
      <c r="B163" s="146"/>
      <c r="D163" s="147" t="s">
        <v>111</v>
      </c>
      <c r="E163" s="148" t="s">
        <v>1</v>
      </c>
      <c r="F163" s="149" t="s">
        <v>140</v>
      </c>
      <c r="H163" s="150">
        <v>418</v>
      </c>
      <c r="I163" s="139"/>
      <c r="L163" s="146"/>
      <c r="M163" s="151"/>
      <c r="N163" s="152"/>
      <c r="O163" s="152"/>
      <c r="P163" s="152"/>
      <c r="Q163" s="152"/>
      <c r="R163" s="152"/>
      <c r="S163" s="152"/>
      <c r="T163" s="153"/>
      <c r="AR163" s="148" t="s">
        <v>111</v>
      </c>
      <c r="AS163" s="148" t="s">
        <v>76</v>
      </c>
      <c r="AT163" s="13" t="s">
        <v>76</v>
      </c>
      <c r="AU163" s="13" t="s">
        <v>26</v>
      </c>
      <c r="AV163" s="13" t="s">
        <v>74</v>
      </c>
      <c r="AW163" s="148" t="s">
        <v>102</v>
      </c>
    </row>
    <row r="164" spans="1:63" s="2" customFormat="1" ht="44.25" customHeight="1">
      <c r="A164" s="27"/>
      <c r="B164" s="133"/>
      <c r="C164" s="134" t="s">
        <v>203</v>
      </c>
      <c r="D164" s="134" t="s">
        <v>105</v>
      </c>
      <c r="E164" s="135" t="s">
        <v>204</v>
      </c>
      <c r="F164" s="136" t="s">
        <v>205</v>
      </c>
      <c r="G164" s="137" t="s">
        <v>206</v>
      </c>
      <c r="H164" s="138">
        <v>7629</v>
      </c>
      <c r="I164" s="139"/>
      <c r="J164" s="139">
        <f>ROUND(I164*H164,2)</f>
        <v>0</v>
      </c>
      <c r="K164" s="136"/>
      <c r="L164" s="28"/>
      <c r="M164" s="163" t="s">
        <v>1</v>
      </c>
      <c r="N164" s="164" t="s">
        <v>34</v>
      </c>
      <c r="O164" s="165">
        <v>0</v>
      </c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P164" s="144" t="s">
        <v>113</v>
      </c>
      <c r="AR164" s="144" t="s">
        <v>105</v>
      </c>
      <c r="AS164" s="144" t="s">
        <v>76</v>
      </c>
      <c r="AW164" s="15" t="s">
        <v>102</v>
      </c>
      <c r="BC164" s="145">
        <f>IF(N164="základní",J164,0)</f>
        <v>0</v>
      </c>
      <c r="BD164" s="145">
        <f>IF(N164="snížená",J164,0)</f>
        <v>0</v>
      </c>
      <c r="BE164" s="145">
        <f>IF(N164="zákl. přenesená",J164,0)</f>
        <v>0</v>
      </c>
      <c r="BF164" s="145">
        <f>IF(N164="sníž. přenesená",J164,0)</f>
        <v>0</v>
      </c>
      <c r="BG164" s="145">
        <f>IF(N164="nulová",J164,0)</f>
        <v>0</v>
      </c>
      <c r="BH164" s="15" t="s">
        <v>74</v>
      </c>
      <c r="BI164" s="145">
        <f>ROUND(I164*H164,2)</f>
        <v>0</v>
      </c>
      <c r="BJ164" s="15" t="s">
        <v>113</v>
      </c>
      <c r="BK164" s="144" t="s">
        <v>207</v>
      </c>
    </row>
    <row r="165" spans="1:63" s="2" customFormat="1" ht="6.9" customHeight="1">
      <c r="A165" s="27"/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28"/>
      <c r="M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</sheetData>
  <autoFilter ref="C115:K164" xr:uid="{00000000-0009-0000-0000-000001000000}"/>
  <mergeCells count="5">
    <mergeCell ref="E7:H7"/>
    <mergeCell ref="E25:H25"/>
    <mergeCell ref="E85:H85"/>
    <mergeCell ref="E108:H108"/>
    <mergeCell ref="L2:U2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2021-05-01 - Rehabilitace...</vt:lpstr>
      <vt:lpstr>'2021-05-01 - Rehabilitace...'!Názvy_tisku</vt:lpstr>
      <vt:lpstr>'Rekapitulace stavby'!Názvy_tisku</vt:lpstr>
      <vt:lpstr>'2021-05-01 - Rehabilitace...'!Oblast_tisku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Čejchan</dc:creator>
  <cp:lastModifiedBy>Kateřina Svobodová</cp:lastModifiedBy>
  <cp:lastPrinted>2021-12-06T06:49:57Z</cp:lastPrinted>
  <dcterms:created xsi:type="dcterms:W3CDTF">2021-06-29T13:07:20Z</dcterms:created>
  <dcterms:modified xsi:type="dcterms:W3CDTF">2021-12-06T06:50:38Z</dcterms:modified>
</cp:coreProperties>
</file>