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 defaultThemeVersion="166925"/>
  <bookViews>
    <workbookView xWindow="22932" yWindow="65428" windowWidth="23256" windowHeight="12576" activeTab="2"/>
  </bookViews>
  <sheets>
    <sheet name="Rekapitulace staveb" sheetId="1" r:id="rId1"/>
    <sheet name="01 - Schodiště" sheetId="2" r:id="rId2"/>
    <sheet name="02 - Schodiště" sheetId="4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<sst xmlns="http://schemas.openxmlformats.org/spreadsheetml/2006/main" count="2597" uniqueCount="393">
  <si>
    <t>Export Komplet</t>
  </si>
  <si>
    <t/>
  </si>
  <si>
    <t>2.0</t>
  </si>
  <si>
    <t>ZAMOK</t>
  </si>
  <si>
    <t>False</t>
  </si>
  <si>
    <t>{68ca251b-ad86-4a73-b88a-85a402c0f296}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</si>
  <si>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</si>
  <si>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</si>
  <si>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</si>
  <si>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</si>
  <si>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</si>
  <si>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</si>
  <si>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</si>
  <si>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</si>
  <si>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</si>
  <si>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</si>
  <si>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</si>
  <si>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</si>
  <si>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</si>
  <si>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</si>
  <si>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</si>
  <si>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</si>
  <si>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</si>
  <si>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</si>
  <si>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</si>
  <si>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</si>
  <si>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</si>
  <si>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</si>
  <si>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</si>
  <si>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</si>
  <si>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</si>
  <si>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</si>
  <si>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</si>
  <si>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</si>
  <si>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</si>
  <si>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</si>
  <si>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</si>
  <si>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</si>
  <si>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</si>
  <si>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</si>
  <si>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</si>
  <si>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</si>
  <si>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</si>
  <si>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</si>
  <si>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</si>
  <si>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</si>
  <si>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</si>
  <si>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</si>
  <si>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</si>
  <si>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</si>
  <si>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</si>
  <si>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</si>
  <si>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</si>
  <si>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</si>
  <si>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</si>
  <si>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</si>
  <si>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</si>
  <si>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</si>
  <si>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</si>
  <si>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</si>
  <si>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</si>
  <si>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</si>
  <si>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</si>
  <si>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</si>
  <si>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</si>
  <si>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</si>
  <si>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</si>
  <si>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</si>
  <si>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</si>
  <si>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</si>
  <si>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</si>
  <si>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</si>
  <si>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</si>
  <si>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Schodiště</t>
  </si>
  <si>
    <t>STA</t>
  </si>
  <si>
    <t>1</t>
  </si>
  <si>
    <t>{01ff9c3c-249c-4eb7-8e87-b8dcdecf0cea}</t>
  </si>
  <si>
    <t>2</t>
  </si>
  <si>
    <t>02</t>
  </si>
  <si>
    <t>KRYCÍ LIST SOUPISU PRACÍ</t>
  </si>
  <si>
    <t>Objekt:</t>
  </si>
  <si>
    <t>01 - Schodiště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</si>
  <si>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</si>
  <si>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</si>
  <si>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</si>
  <si>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</si>
  <si>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</si>
  <si>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</si>
  <si>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</si>
  <si>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</si>
  <si>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</si>
  <si>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</si>
  <si>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</si>
  <si>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</si>
  <si>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</si>
  <si>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</si>
  <si>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</si>
  <si>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761 - Konstrukce prosvětlovací</t>
  </si>
  <si>
    <t xml:space="preserve">    767 - Konstrukce zámečnické</t>
  </si>
  <si>
    <t xml:space="preserve">    783 - Dokončovací práce - nátěry</t>
  </si>
  <si>
    <t>VRN - Vedlejší rozpočtové náklady</t>
  </si>
  <si>
    <t xml:space="preserve">    VRN3 - Zařízení staveniště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</si>
  <si>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</si>
  <si>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</si>
  <si>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</si>
  <si>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</si>
  <si>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</si>
  <si>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</si>
  <si>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</si>
  <si>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Náklady soupisu celkem</t>
  </si>
  <si>
    <t>HSV</t>
  </si>
  <si>
    <t>Práce a dodávky HSV</t>
  </si>
  <si>
    <t>ROZPOCET</t>
  </si>
  <si>
    <t>Zemní práce</t>
  </si>
  <si>
    <t>3</t>
  </si>
  <si>
    <t>K</t>
  </si>
  <si>
    <t>111111102</t>
  </si>
  <si>
    <t>Odstranění travin ve svahu přes 1:5 ručně</t>
  </si>
  <si>
    <t>m2</t>
  </si>
  <si>
    <t>CS ÚRS 2021 01</t>
  </si>
  <si>
    <t>4</t>
  </si>
  <si>
    <t>-1681004219</t>
  </si>
  <si>
    <t>VV</t>
  </si>
  <si>
    <t>3*0,3*2*4+2,1*0,3*2</t>
  </si>
  <si>
    <t>111211201</t>
  </si>
  <si>
    <t>Odstranění křovin a stromů průměru kmene do 100 mm i s kořeny sklonu terénu přes 1:5 ručně</t>
  </si>
  <si>
    <t>-752610406</t>
  </si>
  <si>
    <t>8,46</t>
  </si>
  <si>
    <t>113106023</t>
  </si>
  <si>
    <t>Rozebrání dlažeb při překopech komunikací pro pěší ze zámkové dlažby ručně</t>
  </si>
  <si>
    <t>-1201750662</t>
  </si>
  <si>
    <t>"nástup a výstup"3*0,5*2</t>
  </si>
  <si>
    <t>"mezipodesta"3*2,2</t>
  </si>
  <si>
    <t>Součet</t>
  </si>
  <si>
    <t>38</t>
  </si>
  <si>
    <t>113107111</t>
  </si>
  <si>
    <t>Odstranění podkladu z kameniva těženého tl 100 mm ručně</t>
  </si>
  <si>
    <t>-1583489565</t>
  </si>
  <si>
    <t>9,6</t>
  </si>
  <si>
    <t>39</t>
  </si>
  <si>
    <t>113107131</t>
  </si>
  <si>
    <t>Odstranění podkladu z betonu prostého tl 150 mm ručně</t>
  </si>
  <si>
    <t>-354830011</t>
  </si>
  <si>
    <t>37</t>
  </si>
  <si>
    <t>113202111</t>
  </si>
  <si>
    <t>Vytrhání obrub krajníků obrubníků stojatých</t>
  </si>
  <si>
    <t>m</t>
  </si>
  <si>
    <t>-1060938829</t>
  </si>
  <si>
    <t>2,2*2</t>
  </si>
  <si>
    <t>27</t>
  </si>
  <si>
    <t>132212111</t>
  </si>
  <si>
    <t>Hloubení rýh š do 800 mm v soudržných horninách třídy těžitelnosti I, skupiny 3 ručně</t>
  </si>
  <si>
    <t>m3</t>
  </si>
  <si>
    <t>16</t>
  </si>
  <si>
    <t>328812674</t>
  </si>
  <si>
    <t>"rýhy pro stupně nástupní výstupní"3*0,3*0,3*4</t>
  </si>
  <si>
    <t>"rýhy podél stupnic"3*0,3*0,5*4</t>
  </si>
  <si>
    <t>"obruby mezipodesty"2,2*0,3*0,3*2</t>
  </si>
  <si>
    <t>26</t>
  </si>
  <si>
    <t>181912112</t>
  </si>
  <si>
    <t>Úprava pláně v hornině třídy těžitelnosti I, skupiny 3 se zhutněním ručně</t>
  </si>
  <si>
    <t>957574430</t>
  </si>
  <si>
    <t>30</t>
  </si>
  <si>
    <t>Svislé a kompletní konstrukce</t>
  </si>
  <si>
    <t>67</t>
  </si>
  <si>
    <t>348262424</t>
  </si>
  <si>
    <t>Plot z betonových bloků ukončení plotového sloupku zákrytovou deskou 500x400 mm přírodní</t>
  </si>
  <si>
    <t>kus</t>
  </si>
  <si>
    <t>1847731222</t>
  </si>
  <si>
    <t>Vodorovné konstrukce</t>
  </si>
  <si>
    <t>49</t>
  </si>
  <si>
    <t>430321414</t>
  </si>
  <si>
    <t>Schodišťová konstrukce a rampa ze ŽB tř. C 25/30</t>
  </si>
  <si>
    <t>1003960665</t>
  </si>
  <si>
    <t>2,8*3*0,1+20*3*0,15*0,3</t>
  </si>
  <si>
    <t>45</t>
  </si>
  <si>
    <t>430361121</t>
  </si>
  <si>
    <t>Výztuž schodišťové konstrukce a rampy betonářskou ocelí 10 216</t>
  </si>
  <si>
    <t>t</t>
  </si>
  <si>
    <t>74361516</t>
  </si>
  <si>
    <t>180*0,0012+20*3*0,0012</t>
  </si>
  <si>
    <t>46</t>
  </si>
  <si>
    <t>434121416</t>
  </si>
  <si>
    <t>Osazení ŽB schodišťových stupňů drsných na schodnice</t>
  </si>
  <si>
    <t>40937249</t>
  </si>
  <si>
    <t>20*3</t>
  </si>
  <si>
    <t>47</t>
  </si>
  <si>
    <t>M</t>
  </si>
  <si>
    <t>BET.CANC01</t>
  </si>
  <si>
    <t>BEST-CANTO/17CM PŘÍRODNÍ</t>
  </si>
  <si>
    <t>8</t>
  </si>
  <si>
    <t>-1790556515</t>
  </si>
  <si>
    <t>(20*3)*3</t>
  </si>
  <si>
    <t>5</t>
  </si>
  <si>
    <t>Komunikace pozemní</t>
  </si>
  <si>
    <t>54</t>
  </si>
  <si>
    <t>564851111</t>
  </si>
  <si>
    <t>Podklad ze štěrkodrtě ŠD tl 150 mm</t>
  </si>
  <si>
    <t>-1806055860</t>
  </si>
  <si>
    <t>68</t>
  </si>
  <si>
    <t>567120109</t>
  </si>
  <si>
    <t>Podklad ze směsi stmelené cementem SC C 1,5/2,0 (SC II) tl 100 mm</t>
  </si>
  <si>
    <t>-785995058</t>
  </si>
  <si>
    <t>53</t>
  </si>
  <si>
    <t>571908113</t>
  </si>
  <si>
    <t>Kryt vymývaným dekoračním kamenivem (kačírkem) tl 400 mm</t>
  </si>
  <si>
    <t>601626028</t>
  </si>
  <si>
    <t>"rýhy podél stupnic"3*0,3*4</t>
  </si>
  <si>
    <t>69</t>
  </si>
  <si>
    <t>596211110</t>
  </si>
  <si>
    <t>Kladení zámkové dlažby komunikací pro pěší tl 60 mm skupiny A pl do 50 m2</t>
  </si>
  <si>
    <t>-1848925814</t>
  </si>
  <si>
    <t>70</t>
  </si>
  <si>
    <t>59245015</t>
  </si>
  <si>
    <t>dlažba zámková tvaru I 200x165x60mm přírodní</t>
  </si>
  <si>
    <t>1248420816</t>
  </si>
  <si>
    <t>9,6*1,03 'Přepočtené koeficientem množství</t>
  </si>
  <si>
    <t>71</t>
  </si>
  <si>
    <t>596211115</t>
  </si>
  <si>
    <t>Příplatek za kombinaci více než dvou barev u kladení betonových dlažeb pro pěší tl 60 mm skupiny A</t>
  </si>
  <si>
    <t>-957664723</t>
  </si>
  <si>
    <t>6</t>
  </si>
  <si>
    <t>Úpravy povrchů, podlahy a osazování výplní</t>
  </si>
  <si>
    <t>60</t>
  </si>
  <si>
    <t>623111001</t>
  </si>
  <si>
    <t>Ubroušení výstupků betonu vnějších neomítaných pilířů nebo sloupů po odbednění</t>
  </si>
  <si>
    <t>-1338386508</t>
  </si>
  <si>
    <t>59</t>
  </si>
  <si>
    <t>623111111</t>
  </si>
  <si>
    <t>Vyspravení celoplošné cementovou maltou vnějších pilířů nebo sloupů betonových nebo železobetonových</t>
  </si>
  <si>
    <t>207851029</t>
  </si>
  <si>
    <t>10,8</t>
  </si>
  <si>
    <t>65</t>
  </si>
  <si>
    <t>623121100</t>
  </si>
  <si>
    <t>Zatření spár vápennou maltou vnějších pilířů nebo sloupů z cihel</t>
  </si>
  <si>
    <t>1719579826</t>
  </si>
  <si>
    <t>66</t>
  </si>
  <si>
    <t>623131111</t>
  </si>
  <si>
    <t>Polymercementový spojovací můstek vnějších pilířů nebo sloupů nanášený ručně</t>
  </si>
  <si>
    <t>-1781126099</t>
  </si>
  <si>
    <t>62</t>
  </si>
  <si>
    <t>623142001</t>
  </si>
  <si>
    <t>Potažení vnějších pilířů nebo sloupů sklovláknitým pletivem vtlačeným do tenkovrstvé hmoty</t>
  </si>
  <si>
    <t>190516997</t>
  </si>
  <si>
    <t>83</t>
  </si>
  <si>
    <t>623511111</t>
  </si>
  <si>
    <t>Tenkovrstvá akrylátová mozaiková střednězrnná omítka včetně penetrace vnějších pilířů nebo sloupů</t>
  </si>
  <si>
    <t>-1467942662</t>
  </si>
  <si>
    <t>9</t>
  </si>
  <si>
    <t>Ostatní konstrukce a práce, bourání</t>
  </si>
  <si>
    <t>72</t>
  </si>
  <si>
    <t>916231113</t>
  </si>
  <si>
    <t>Osazení chodníkového obrubníku betonového ležatého s boční opěrou do lože z betonu prostého</t>
  </si>
  <si>
    <t>1661733724</t>
  </si>
  <si>
    <t>73</t>
  </si>
  <si>
    <t>59217017</t>
  </si>
  <si>
    <t>obrubník betonový chodníkový 1000x100x250mm</t>
  </si>
  <si>
    <t>-1216360605</t>
  </si>
  <si>
    <t>5*1,02 'Přepočtené koeficientem množství</t>
  </si>
  <si>
    <t>84</t>
  </si>
  <si>
    <t>949101112</t>
  </si>
  <si>
    <t>Lešení pomocné pro objekty pozemních staveb s lešeňovou podlahou v do 3,5 m zatížení do 150 kg/m2</t>
  </si>
  <si>
    <t>943321929</t>
  </si>
  <si>
    <t>3*3*2+2*3</t>
  </si>
  <si>
    <t>50</t>
  </si>
  <si>
    <t>953961112</t>
  </si>
  <si>
    <t>Kotvy chemickým tmelem M 10 hl 90 mm do betonu, ŽB nebo kamene s vyvrtáním otvoru</t>
  </si>
  <si>
    <t>-1475733172</t>
  </si>
  <si>
    <t>40</t>
  </si>
  <si>
    <t>963042819</t>
  </si>
  <si>
    <t>Bourání schodišťových stupňů betonových zhotovených na místě</t>
  </si>
  <si>
    <t>-968925626</t>
  </si>
  <si>
    <t>41</t>
  </si>
  <si>
    <t>963053936</t>
  </si>
  <si>
    <t>Bourání ŽB schodišťových ramen monolitických samonosných část</t>
  </si>
  <si>
    <t>1417258962</t>
  </si>
  <si>
    <t>(2,8*3*2)*0,5</t>
  </si>
  <si>
    <t>42</t>
  </si>
  <si>
    <t>963054949</t>
  </si>
  <si>
    <t>Bourání ŽB schodnic jakékoli délky - část</t>
  </si>
  <si>
    <t>802102895</t>
  </si>
  <si>
    <t>51</t>
  </si>
  <si>
    <t>965046111</t>
  </si>
  <si>
    <t>Broušení stávajících betonových ploch úběr do 3 mm</t>
  </si>
  <si>
    <t>-661963444</t>
  </si>
  <si>
    <t>"schodnice"3*(0,3+0,4*2)*4</t>
  </si>
  <si>
    <t>997</t>
  </si>
  <si>
    <t>Přesun sutě</t>
  </si>
  <si>
    <t>43</t>
  </si>
  <si>
    <t>997013211</t>
  </si>
  <si>
    <t>Vnitrostaveništní doprava suti a vybouraných hmot pro budovy v do 6 m ručně</t>
  </si>
  <si>
    <t>1291101317</t>
  </si>
  <si>
    <t>44</t>
  </si>
  <si>
    <t>997006512</t>
  </si>
  <si>
    <t>Vodorovné doprava suti s naložením a složením na skládku do 1 km</t>
  </si>
  <si>
    <t>-1099345712</t>
  </si>
  <si>
    <t>997006519</t>
  </si>
  <si>
    <t>Příplatek k vodorovnému přemístění suti na skládku ZKD 1 km přes 1 km</t>
  </si>
  <si>
    <t>-1317935550</t>
  </si>
  <si>
    <t>skládka krovice</t>
  </si>
  <si>
    <t>25*19,494</t>
  </si>
  <si>
    <t>10</t>
  </si>
  <si>
    <t>997013602</t>
  </si>
  <si>
    <t>Poplatek za uložení na skládce (skládkovné) stavebního odpadu železobetonového kód odpadu 17 01 01</t>
  </si>
  <si>
    <t>-753750797</t>
  </si>
  <si>
    <t>19,949-1,82</t>
  </si>
  <si>
    <t>35</t>
  </si>
  <si>
    <t>997013813</t>
  </si>
  <si>
    <t>Poplatek za uložení stavebního odpadu na skládce (skládkovné) z plastických hmot zatříděného do Katalogu odpadů pod kódem 17 02 03</t>
  </si>
  <si>
    <t>40435674</t>
  </si>
  <si>
    <t>998</t>
  </si>
  <si>
    <t>Přesun hmot</t>
  </si>
  <si>
    <t>28</t>
  </si>
  <si>
    <t>998229111</t>
  </si>
  <si>
    <t>Přesun hmot ruční pro pozemní komunikace s krytem z kameniva, betonu,živice na vzdálenost do 50 m</t>
  </si>
  <si>
    <t>1500060559</t>
  </si>
  <si>
    <t>PSV</t>
  </si>
  <si>
    <t>Práce a dodávky PSV</t>
  </si>
  <si>
    <t>761</t>
  </si>
  <si>
    <t>Konstrukce prosvětlovací</t>
  </si>
  <si>
    <t>80</t>
  </si>
  <si>
    <t>761661905</t>
  </si>
  <si>
    <t>Vyčištění  světlíků  hloubky přes 1,00 m</t>
  </si>
  <si>
    <t>-1338078456</t>
  </si>
  <si>
    <t>767</t>
  </si>
  <si>
    <t>Konstrukce zámečnické</t>
  </si>
  <si>
    <t>81</t>
  </si>
  <si>
    <t>767163221</t>
  </si>
  <si>
    <t>Montáž přímého kovového zábradlí z dílců do betonu konstrukce na schodišti</t>
  </si>
  <si>
    <t>-832494449</t>
  </si>
  <si>
    <t>82</t>
  </si>
  <si>
    <t>55342281</t>
  </si>
  <si>
    <t>zábradlí s dolním kotvením - středové na ramenech</t>
  </si>
  <si>
    <t>32</t>
  </si>
  <si>
    <t>-1208593435</t>
  </si>
  <si>
    <t>783</t>
  </si>
  <si>
    <t>Dokončovací práce - nátěry</t>
  </si>
  <si>
    <t>76</t>
  </si>
  <si>
    <t>783301303</t>
  </si>
  <si>
    <t>Bezoplachové odrezivění zámečnických konstrukcí</t>
  </si>
  <si>
    <t>1908558743</t>
  </si>
  <si>
    <t>75</t>
  </si>
  <si>
    <t>783306805</t>
  </si>
  <si>
    <t>Odstranění nátěru ze zámečnických konstrukcí opálením</t>
  </si>
  <si>
    <t>-770512495</t>
  </si>
  <si>
    <t>78</t>
  </si>
  <si>
    <t>783314203</t>
  </si>
  <si>
    <t>Základní antikorozní jednonásobný syntetický samozákladující nátěr zámečnických konstrukcí</t>
  </si>
  <si>
    <t>-561616779</t>
  </si>
  <si>
    <t>79</t>
  </si>
  <si>
    <t>783317101</t>
  </si>
  <si>
    <t>Krycí jednonásobný syntetický standardní nátěr zámečnických konstrukcí</t>
  </si>
  <si>
    <t>2035117089</t>
  </si>
  <si>
    <t>77</t>
  </si>
  <si>
    <t>783343101</t>
  </si>
  <si>
    <t>Základní jednonásobný impregnační polyuretanový nátěr zámečnických konstrukcí</t>
  </si>
  <si>
    <t>-375597081</t>
  </si>
  <si>
    <t>VRN</t>
  </si>
  <si>
    <t>Vedlejší rozpočtové náklady</t>
  </si>
  <si>
    <t>VRN3</t>
  </si>
  <si>
    <t>Zařízení staveniště</t>
  </si>
  <si>
    <t>58</t>
  </si>
  <si>
    <t>030001000</t>
  </si>
  <si>
    <t>…</t>
  </si>
  <si>
    <t>1024</t>
  </si>
  <si>
    <t>1687385417</t>
  </si>
  <si>
    <t>57</t>
  </si>
  <si>
    <t>032403000</t>
  </si>
  <si>
    <t>Provizorní komunikace</t>
  </si>
  <si>
    <t>-1452895548</t>
  </si>
  <si>
    <t>55</t>
  </si>
  <si>
    <t>034103000</t>
  </si>
  <si>
    <t>Oplocení staveniště</t>
  </si>
  <si>
    <t>bm</t>
  </si>
  <si>
    <t>1649049671</t>
  </si>
  <si>
    <t>4,5*2+11*2</t>
  </si>
  <si>
    <t>56</t>
  </si>
  <si>
    <t>034303000</t>
  </si>
  <si>
    <t>Dopravní značení na staveništi</t>
  </si>
  <si>
    <t>ks</t>
  </si>
  <si>
    <t>-1461036288</t>
  </si>
  <si>
    <t>VRN6</t>
  </si>
  <si>
    <t>Územní vlivy</t>
  </si>
  <si>
    <t>74</t>
  </si>
  <si>
    <t>065002000</t>
  </si>
  <si>
    <t>Mimostaveništní doprava materiálů</t>
  </si>
  <si>
    <t>1543874508</t>
  </si>
  <si>
    <t>Oblastní nemocnice Náchod a.s.</t>
  </si>
  <si>
    <t xml:space="preserve"> Oblastní nemocnice Náchod a.s.</t>
  </si>
  <si>
    <t>260 00 202</t>
  </si>
  <si>
    <t>CZ26000202</t>
  </si>
  <si>
    <t>Rekonstrukce venkovního schodiště v areálu ONN</t>
  </si>
  <si>
    <t>02 - Schodiště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</si>
</sst>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8"/>
      <color rgb="FF96969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2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sz val="11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7"/>
      <color rgb="FF969696"/>
      <name val="Arial CE"/>
      <family val="2"/>
    </font>
    <font>
      <sz val="8"/>
      <color rgb="FFFF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color rgb="FF800080"/>
      <name val="Arial CE"/>
      <family val="2"/>
    </font>
    <font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1">
    <xf numFmtId="0" fontId="0" fillId="0" borderId="0" xfId="0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4" xfId="0" applyBorder="1"/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14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14" fillId="2" borderId="7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4" fontId="16" fillId="0" borderId="17" xfId="0" applyNumberFormat="1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166" fontId="16" fillId="0" borderId="0" xfId="0" applyNumberFormat="1" applyFont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23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26" fillId="0" borderId="18" xfId="0" applyNumberFormat="1" applyFont="1" applyBorder="1" applyAlignment="1">
      <alignment vertical="center"/>
    </xf>
    <xf numFmtId="4" fontId="26" fillId="0" borderId="19" xfId="0" applyNumberFormat="1" applyFont="1" applyBorder="1" applyAlignment="1">
      <alignment vertical="center"/>
    </xf>
    <xf numFmtId="166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14" fillId="3" borderId="6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right" vertical="center"/>
    </xf>
    <xf numFmtId="0" fontId="14" fillId="3" borderId="7" xfId="0" applyFont="1" applyFill="1" applyBorder="1" applyAlignment="1">
      <alignment horizontal="center" vertical="center"/>
    </xf>
    <xf numFmtId="4" fontId="14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9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19" xfId="0" applyFont="1" applyBorder="1" applyAlignment="1">
      <alignment horizontal="left" vertical="center"/>
    </xf>
    <xf numFmtId="0" fontId="29" fillId="0" borderId="19" xfId="0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0" fontId="30" fillId="0" borderId="3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19" xfId="0" applyFont="1" applyBorder="1" applyAlignment="1">
      <alignment horizontal="left" vertical="center"/>
    </xf>
    <xf numFmtId="0" fontId="30" fillId="0" borderId="19" xfId="0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4" fontId="20" fillId="0" borderId="0" xfId="0" applyNumberFormat="1" applyFont="1"/>
    <xf numFmtId="166" fontId="31" fillId="0" borderId="10" xfId="0" applyNumberFormat="1" applyFont="1" applyBorder="1"/>
    <xf numFmtId="166" fontId="31" fillId="0" borderId="11" xfId="0" applyNumberFormat="1" applyFont="1" applyBorder="1"/>
    <xf numFmtId="4" fontId="32" fillId="0" borderId="0" xfId="0" applyNumberFormat="1" applyFont="1" applyAlignment="1">
      <alignment vertical="center"/>
    </xf>
    <xf numFmtId="0" fontId="33" fillId="0" borderId="0" xfId="0" applyFont="1"/>
    <xf numFmtId="0" fontId="33" fillId="0" borderId="3" xfId="0" applyFont="1" applyBorder="1"/>
    <xf numFmtId="0" fontId="3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3" fillId="0" borderId="0" xfId="0" applyFont="1" applyProtection="1">
      <protection locked="0"/>
    </xf>
    <xf numFmtId="4" fontId="29" fillId="0" borderId="0" xfId="0" applyNumberFormat="1" applyFont="1"/>
    <xf numFmtId="0" fontId="33" fillId="0" borderId="17" xfId="0" applyFont="1" applyBorder="1"/>
    <xf numFmtId="166" fontId="33" fillId="0" borderId="0" xfId="0" applyNumberFormat="1" applyFont="1"/>
    <xf numFmtId="166" fontId="33" fillId="0" borderId="12" xfId="0" applyNumberFormat="1" applyFont="1" applyBorder="1"/>
    <xf numFmtId="0" fontId="33" fillId="0" borderId="0" xfId="0" applyFont="1" applyAlignment="1">
      <alignment horizontal="center"/>
    </xf>
    <xf numFmtId="4" fontId="33" fillId="0" borderId="0" xfId="0" applyNumberFormat="1" applyFont="1" applyAlignment="1">
      <alignment vertical="center"/>
    </xf>
    <xf numFmtId="0" fontId="30" fillId="0" borderId="0" xfId="0" applyFont="1" applyAlignment="1">
      <alignment horizontal="left"/>
    </xf>
    <xf numFmtId="4" fontId="30" fillId="0" borderId="0" xfId="0" applyNumberFormat="1" applyFont="1"/>
    <xf numFmtId="0" fontId="18" fillId="0" borderId="22" xfId="0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center" vertical="center" wrapText="1"/>
    </xf>
    <xf numFmtId="167" fontId="18" fillId="0" borderId="22" xfId="0" applyNumberFormat="1" applyFont="1" applyBorder="1" applyAlignment="1">
      <alignment vertical="center"/>
    </xf>
    <xf numFmtId="4" fontId="18" fillId="0" borderId="22" xfId="0" applyNumberFormat="1" applyFont="1" applyBorder="1" applyAlignment="1">
      <alignment vertical="center"/>
    </xf>
    <xf numFmtId="0" fontId="19" fillId="4" borderId="17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center" vertical="center"/>
    </xf>
    <xf numFmtId="166" fontId="19" fillId="0" borderId="0" xfId="0" applyNumberFormat="1" applyFont="1" applyAlignment="1">
      <alignment vertical="center"/>
    </xf>
    <xf numFmtId="166" fontId="19" fillId="0" borderId="12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4" fillId="0" borderId="0" xfId="0" applyFont="1" applyAlignment="1">
      <alignment vertical="center"/>
    </xf>
    <xf numFmtId="0" fontId="34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167" fontId="34" fillId="0" borderId="0" xfId="0" applyNumberFormat="1" applyFont="1" applyAlignment="1">
      <alignment vertical="center"/>
    </xf>
    <xf numFmtId="0" fontId="34" fillId="0" borderId="0" xfId="0" applyFont="1" applyAlignment="1" applyProtection="1">
      <alignment vertical="center"/>
      <protection locked="0"/>
    </xf>
    <xf numFmtId="0" fontId="34" fillId="0" borderId="17" xfId="0" applyFont="1" applyBorder="1" applyAlignment="1">
      <alignment vertical="center"/>
    </xf>
    <xf numFmtId="0" fontId="34" fillId="0" borderId="12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167" fontId="36" fillId="0" borderId="0" xfId="0" applyNumberFormat="1" applyFont="1" applyAlignment="1">
      <alignment vertical="center"/>
    </xf>
    <xf numFmtId="0" fontId="36" fillId="0" borderId="0" xfId="0" applyFont="1" applyAlignment="1" applyProtection="1">
      <alignment vertical="center"/>
      <protection locked="0"/>
    </xf>
    <xf numFmtId="0" fontId="36" fillId="0" borderId="17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37" fillId="0" borderId="22" xfId="0" applyFont="1" applyBorder="1" applyAlignment="1">
      <alignment horizontal="center" vertical="center"/>
    </xf>
    <xf numFmtId="49" fontId="37" fillId="0" borderId="22" xfId="0" applyNumberFormat="1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center" vertical="center" wrapText="1"/>
    </xf>
    <xf numFmtId="167" fontId="37" fillId="0" borderId="22" xfId="0" applyNumberFormat="1" applyFont="1" applyBorder="1" applyAlignment="1">
      <alignment vertical="center"/>
    </xf>
    <xf numFmtId="4" fontId="37" fillId="0" borderId="22" xfId="0" applyNumberFormat="1" applyFont="1" applyBorder="1" applyAlignment="1">
      <alignment vertical="center"/>
    </xf>
    <xf numFmtId="0" fontId="38" fillId="0" borderId="3" xfId="0" applyFont="1" applyBorder="1" applyAlignment="1">
      <alignment vertical="center"/>
    </xf>
    <xf numFmtId="0" fontId="37" fillId="4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3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vertical="center"/>
      <protection locked="0"/>
    </xf>
    <xf numFmtId="0" fontId="39" fillId="0" borderId="17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19" fillId="4" borderId="18" xfId="0" applyFont="1" applyFill="1" applyBorder="1" applyAlignment="1" applyProtection="1">
      <alignment horizontal="left" vertical="center"/>
      <protection locked="0"/>
    </xf>
    <xf numFmtId="0" fontId="19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19" fillId="0" borderId="19" xfId="0" applyNumberFormat="1" applyFont="1" applyBorder="1" applyAlignment="1">
      <alignment vertical="center"/>
    </xf>
    <xf numFmtId="166" fontId="19" fillId="0" borderId="20" xfId="0" applyNumberFormat="1" applyFont="1" applyBorder="1" applyAlignment="1">
      <alignment vertical="center"/>
    </xf>
    <xf numFmtId="165" fontId="9" fillId="5" borderId="0" xfId="0" applyNumberFormat="1" applyFont="1" applyFill="1" applyAlignment="1">
      <alignment horizontal="left" vertical="center"/>
    </xf>
    <xf numFmtId="0" fontId="9" fillId="5" borderId="0" xfId="0" applyFont="1" applyFill="1" applyAlignment="1" applyProtection="1">
      <alignment horizontal="left" vertical="center"/>
      <protection locked="0"/>
    </xf>
    <xf numFmtId="49" fontId="9" fillId="5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/>
    <xf numFmtId="49" fontId="9" fillId="5" borderId="0" xfId="0" applyNumberFormat="1" applyFont="1" applyFill="1" applyAlignment="1">
      <alignment horizontal="left" vertical="center"/>
    </xf>
    <xf numFmtId="4" fontId="18" fillId="5" borderId="22" xfId="0" applyNumberFormat="1" applyFont="1" applyFill="1" applyBorder="1" applyAlignment="1" applyProtection="1">
      <alignment vertical="center"/>
      <protection locked="0"/>
    </xf>
    <xf numFmtId="4" fontId="37" fillId="5" borderId="22" xfId="0" applyNumberFormat="1" applyFont="1" applyFill="1" applyBorder="1" applyAlignment="1" applyProtection="1">
      <alignment vertical="center"/>
      <protection locked="0"/>
    </xf>
    <xf numFmtId="0" fontId="0" fillId="0" borderId="0" xfId="0"/>
    <xf numFmtId="14" fontId="9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49" fontId="9" fillId="5" borderId="0" xfId="0" applyNumberFormat="1" applyFont="1" applyFill="1" applyAlignment="1" applyProtection="1">
      <alignment horizontal="left" vertical="center"/>
      <protection locked="0"/>
    </xf>
    <xf numFmtId="49" fontId="9" fillId="5" borderId="0" xfId="0" applyNumberFormat="1" applyFont="1" applyFill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0" xfId="0" applyFont="1" applyAlignment="1">
      <alignment horizontal="right" vertical="center"/>
    </xf>
    <xf numFmtId="16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4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4" fontId="14" fillId="2" borderId="7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right" vertical="center"/>
    </xf>
    <xf numFmtId="0" fontId="18" fillId="3" borderId="21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165" fontId="9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5" borderId="0" xfId="0" applyFont="1" applyFill="1" applyAlignment="1" applyProtection="1">
      <alignment horizontal="left" vertical="center"/>
      <protection locked="0"/>
    </xf>
    <xf numFmtId="0" fontId="9" fillId="5" borderId="0" xfId="0" applyFont="1" applyFill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4E1AB-6415-40B1-A6E8-B43339570A7E}">
  <dimension ref="A1:CM97"/>
  <sheetViews>
    <sheetView showGridLines="0" workbookViewId="0" topLeftCell="A85">
      <selection activeCell="S116" sqref="S116"/>
    </sheetView>
  </sheetViews>
  <sheetFormatPr defaultColWidth="9.140625" defaultRowHeight="15"/>
  <cols>
    <col min="1" max="1" width="7.140625" style="0" customWidth="1"/>
    <col min="2" max="2" width="1.421875" style="0" customWidth="1"/>
    <col min="3" max="3" width="3.57421875" style="0" customWidth="1"/>
    <col min="4" max="33" width="2.28125" style="0" customWidth="1"/>
    <col min="34" max="34" width="2.8515625" style="0" customWidth="1"/>
    <col min="35" max="35" width="27.140625" style="0" customWidth="1"/>
    <col min="36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57421875" style="0" customWidth="1"/>
    <col min="43" max="43" width="13.421875" style="0" hidden="1" customWidth="1"/>
    <col min="44" max="44" width="11.7109375" style="0" customWidth="1"/>
    <col min="45" max="47" width="22.140625" style="0" hidden="1" customWidth="1"/>
    <col min="48" max="49" width="18.57421875" style="0" hidden="1" customWidth="1"/>
    <col min="50" max="51" width="21.421875" style="0" hidden="1" customWidth="1"/>
    <col min="52" max="52" width="18.57421875" style="0" hidden="1" customWidth="1"/>
    <col min="53" max="53" width="16.421875" style="0" hidden="1" customWidth="1"/>
    <col min="54" max="54" width="21.421875" style="0" hidden="1" customWidth="1"/>
    <col min="55" max="55" width="18.57421875" style="0" hidden="1" customWidth="1"/>
    <col min="56" max="56" width="16.421875" style="0" hidden="1" customWidth="1"/>
    <col min="57" max="57" width="57.00390625" style="0" customWidth="1"/>
  </cols>
  <sheetData>
    <row r="1" spans="1:74" ht="15">
      <c r="A1" s="1" t="s">
        <v>0</v>
      </c>
      <c r="AZ1" s="1" t="s">
        <v>1</v>
      </c>
      <c r="BA1" s="1" t="s">
        <v>2</v>
      </c>
      <c r="BB1" s="1" t="s">
        <v>3</v>
      </c>
      <c r="BT1" s="1" t="s">
        <v>4</v>
      </c>
      <c r="BU1" s="1" t="s">
        <v>4</v>
      </c>
      <c r="BV1" s="1" t="s">
        <v>5</v>
      </c>
    </row>
    <row r="2" spans="44:72" ht="36.9" customHeight="1"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S2" s="2" t="s">
        <v>6</v>
      </c>
      <c r="BT2" s="2" t="s">
        <v>7</v>
      </c>
    </row>
    <row r="3" spans="2:72" ht="6.9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5"/>
      <c r="BS3" s="2" t="s">
        <v>6</v>
      </c>
      <c r="BT3" s="2" t="s">
        <v>8</v>
      </c>
    </row>
    <row r="4" spans="2:71" ht="24.9" customHeight="1">
      <c r="B4" s="5"/>
      <c r="D4" s="6" t="s">
        <v>9</v>
      </c>
      <c r="AR4" s="5"/>
      <c r="AS4" s="7" t="s">
        <v>10</v>
      </c>
      <c r="BE4" s="8"/>
      <c r="BS4" s="2" t="s">
        <v>11</v>
      </c>
    </row>
    <row r="5" spans="2:71" ht="12" customHeight="1">
      <c r="B5" s="5"/>
      <c r="D5" s="9" t="s">
        <v>12</v>
      </c>
      <c r="K5" s="179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R5" s="5"/>
      <c r="BE5" s="180"/>
      <c r="BS5" s="2" t="s">
        <v>6</v>
      </c>
    </row>
    <row r="6" spans="2:71" ht="36.9" customHeight="1">
      <c r="B6" s="5"/>
      <c r="D6" s="10" t="s">
        <v>13</v>
      </c>
      <c r="K6" s="183" t="s">
        <v>391</v>
      </c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R6" s="5"/>
      <c r="BE6" s="181"/>
      <c r="BS6" s="2" t="s">
        <v>6</v>
      </c>
    </row>
    <row r="7" spans="2:71" ht="12" customHeight="1">
      <c r="B7" s="5"/>
      <c r="D7" s="11" t="s">
        <v>14</v>
      </c>
      <c r="K7" s="12" t="s">
        <v>1</v>
      </c>
      <c r="AK7" s="11" t="s">
        <v>15</v>
      </c>
      <c r="AN7" s="12" t="s">
        <v>1</v>
      </c>
      <c r="AR7" s="5"/>
      <c r="BE7" s="181"/>
      <c r="BS7" s="2" t="s">
        <v>6</v>
      </c>
    </row>
    <row r="8" spans="2:71" ht="12" customHeight="1">
      <c r="B8" s="5"/>
      <c r="D8" s="11" t="s">
        <v>16</v>
      </c>
      <c r="J8" s="12"/>
      <c r="K8" s="12"/>
      <c r="N8" s="12" t="s">
        <v>388</v>
      </c>
      <c r="AK8" s="11" t="s">
        <v>18</v>
      </c>
      <c r="AN8" s="173"/>
      <c r="AR8" s="5"/>
      <c r="BE8" s="181"/>
      <c r="BS8" s="2" t="s">
        <v>6</v>
      </c>
    </row>
    <row r="9" spans="2:71" ht="14.4" customHeight="1">
      <c r="B9" s="5"/>
      <c r="AR9" s="5"/>
      <c r="BE9" s="181"/>
      <c r="BS9" s="2" t="s">
        <v>6</v>
      </c>
    </row>
    <row r="10" spans="2:71" ht="12" customHeight="1">
      <c r="B10" s="5"/>
      <c r="D10" s="11" t="s">
        <v>19</v>
      </c>
      <c r="N10" s="12" t="s">
        <v>388</v>
      </c>
      <c r="AK10" s="11" t="s">
        <v>20</v>
      </c>
      <c r="AN10" s="12" t="s">
        <v>389</v>
      </c>
      <c r="AR10" s="5"/>
      <c r="BE10" s="181"/>
      <c r="BS10" s="2" t="s">
        <v>6</v>
      </c>
    </row>
    <row r="11" spans="2:71" ht="18.45" customHeight="1">
      <c r="B11" s="5"/>
      <c r="E11" s="12" t="s">
        <v>17</v>
      </c>
      <c r="AK11" s="11" t="s">
        <v>21</v>
      </c>
      <c r="AN11" s="12" t="s">
        <v>390</v>
      </c>
      <c r="AR11" s="5"/>
      <c r="BE11" s="181"/>
      <c r="BS11" s="2" t="s">
        <v>6</v>
      </c>
    </row>
    <row r="12" spans="2:71" ht="6.9" customHeight="1">
      <c r="B12" s="5"/>
      <c r="AR12" s="5"/>
      <c r="BE12" s="181"/>
      <c r="BS12" s="2" t="s">
        <v>6</v>
      </c>
    </row>
    <row r="13" spans="2:71" ht="12" customHeight="1">
      <c r="B13" s="5"/>
      <c r="D13" s="11" t="s">
        <v>22</v>
      </c>
      <c r="AK13" s="11" t="s">
        <v>20</v>
      </c>
      <c r="AN13" s="173"/>
      <c r="AR13" s="5"/>
      <c r="BE13" s="181"/>
      <c r="BS13" s="2" t="s">
        <v>6</v>
      </c>
    </row>
    <row r="14" spans="2:71" ht="15">
      <c r="B14" s="5"/>
      <c r="E14" s="184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1" t="s">
        <v>21</v>
      </c>
      <c r="AN14" s="173"/>
      <c r="AR14" s="5"/>
      <c r="BE14" s="181"/>
      <c r="BS14" s="2" t="s">
        <v>6</v>
      </c>
    </row>
    <row r="15" spans="2:71" ht="6.9" customHeight="1">
      <c r="B15" s="5"/>
      <c r="AR15" s="5"/>
      <c r="BE15" s="181"/>
      <c r="BS15" s="2" t="s">
        <v>4</v>
      </c>
    </row>
    <row r="16" spans="2:71" ht="12" customHeight="1">
      <c r="B16" s="5"/>
      <c r="D16" s="11" t="s">
        <v>23</v>
      </c>
      <c r="AK16" s="11" t="s">
        <v>20</v>
      </c>
      <c r="AN16" s="12" t="s">
        <v>1</v>
      </c>
      <c r="AR16" s="5"/>
      <c r="BE16" s="181"/>
      <c r="BS16" s="2" t="s">
        <v>4</v>
      </c>
    </row>
    <row r="17" spans="2:71" ht="18.45" customHeight="1">
      <c r="B17" s="5"/>
      <c r="E17" s="12" t="s">
        <v>17</v>
      </c>
      <c r="AK17" s="11" t="s">
        <v>21</v>
      </c>
      <c r="AN17" s="12" t="s">
        <v>1</v>
      </c>
      <c r="AR17" s="5"/>
      <c r="BE17" s="181"/>
      <c r="BS17" s="2" t="s">
        <v>24</v>
      </c>
    </row>
    <row r="18" spans="2:71" ht="6.9" customHeight="1">
      <c r="B18" s="5"/>
      <c r="AR18" s="5"/>
      <c r="BE18" s="181"/>
      <c r="BS18" s="2" t="s">
        <v>6</v>
      </c>
    </row>
    <row r="19" spans="2:71" ht="12" customHeight="1">
      <c r="B19" s="5"/>
      <c r="D19" s="11" t="s">
        <v>25</v>
      </c>
      <c r="AK19" s="11" t="s">
        <v>20</v>
      </c>
      <c r="AN19" s="12" t="s">
        <v>1</v>
      </c>
      <c r="AR19" s="5"/>
      <c r="BE19" s="181"/>
      <c r="BS19" s="2" t="s">
        <v>6</v>
      </c>
    </row>
    <row r="20" spans="2:71" ht="18.45" customHeight="1">
      <c r="B20" s="5"/>
      <c r="E20" s="12" t="s">
        <v>17</v>
      </c>
      <c r="AK20" s="11" t="s">
        <v>21</v>
      </c>
      <c r="AN20" s="12" t="s">
        <v>1</v>
      </c>
      <c r="AR20" s="5"/>
      <c r="BE20" s="181"/>
      <c r="BS20" s="2" t="s">
        <v>24</v>
      </c>
    </row>
    <row r="21" spans="2:57" ht="6.9" customHeight="1">
      <c r="B21" s="5"/>
      <c r="AR21" s="5"/>
      <c r="BE21" s="181"/>
    </row>
    <row r="22" spans="2:57" ht="12" customHeight="1">
      <c r="B22" s="5"/>
      <c r="D22" s="11" t="s">
        <v>26</v>
      </c>
      <c r="AR22" s="5"/>
      <c r="BE22" s="181"/>
    </row>
    <row r="23" spans="2:57" ht="16.5" customHeight="1">
      <c r="B23" s="5"/>
      <c r="E23" s="186" t="s">
        <v>1</v>
      </c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R23" s="5"/>
      <c r="BE23" s="181"/>
    </row>
    <row r="24" spans="2:57" ht="6.9" customHeight="1">
      <c r="B24" s="5"/>
      <c r="AR24" s="5"/>
      <c r="BE24" s="181"/>
    </row>
    <row r="25" spans="2:57" ht="6.9" customHeight="1">
      <c r="B25" s="5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R25" s="5"/>
      <c r="BE25" s="181"/>
    </row>
    <row r="26" spans="2:57" s="14" customFormat="1" ht="25.95" customHeight="1">
      <c r="B26" s="15"/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87"/>
      <c r="AL26" s="188"/>
      <c r="AM26" s="188"/>
      <c r="AN26" s="188"/>
      <c r="AO26" s="188"/>
      <c r="AR26" s="15"/>
      <c r="BE26" s="181"/>
    </row>
    <row r="27" spans="2:57" s="14" customFormat="1" ht="6.9" customHeight="1">
      <c r="B27" s="15"/>
      <c r="AR27" s="15"/>
      <c r="BE27" s="181"/>
    </row>
    <row r="28" spans="2:57" s="14" customFormat="1" ht="15">
      <c r="B28" s="15"/>
      <c r="L28" s="189"/>
      <c r="M28" s="189"/>
      <c r="N28" s="189"/>
      <c r="O28" s="189"/>
      <c r="P28" s="189"/>
      <c r="W28" s="189"/>
      <c r="X28" s="189"/>
      <c r="Y28" s="189"/>
      <c r="Z28" s="189"/>
      <c r="AA28" s="189"/>
      <c r="AB28" s="189"/>
      <c r="AC28" s="189"/>
      <c r="AD28" s="189"/>
      <c r="AE28" s="189"/>
      <c r="AK28" s="189"/>
      <c r="AL28" s="189"/>
      <c r="AM28" s="189"/>
      <c r="AN28" s="189"/>
      <c r="AO28" s="189"/>
      <c r="AR28" s="15"/>
      <c r="BE28" s="181"/>
    </row>
    <row r="29" spans="2:57" s="18" customFormat="1" ht="14.4" customHeight="1">
      <c r="B29" s="19"/>
      <c r="D29" s="11"/>
      <c r="F29" s="11"/>
      <c r="L29" s="190"/>
      <c r="M29" s="191"/>
      <c r="N29" s="191"/>
      <c r="O29" s="191"/>
      <c r="P29" s="191"/>
      <c r="W29" s="192"/>
      <c r="X29" s="191"/>
      <c r="Y29" s="191"/>
      <c r="Z29" s="191"/>
      <c r="AA29" s="191"/>
      <c r="AB29" s="191"/>
      <c r="AC29" s="191"/>
      <c r="AD29" s="191"/>
      <c r="AE29" s="191"/>
      <c r="AK29" s="192"/>
      <c r="AL29" s="191"/>
      <c r="AM29" s="191"/>
      <c r="AN29" s="191"/>
      <c r="AO29" s="191"/>
      <c r="AR29" s="19"/>
      <c r="BE29" s="182"/>
    </row>
    <row r="30" spans="2:57" s="18" customFormat="1" ht="14.4" customHeight="1">
      <c r="B30" s="19"/>
      <c r="F30" s="11"/>
      <c r="L30" s="190"/>
      <c r="M30" s="191"/>
      <c r="N30" s="191"/>
      <c r="O30" s="191"/>
      <c r="P30" s="191"/>
      <c r="W30" s="192"/>
      <c r="X30" s="191"/>
      <c r="Y30" s="191"/>
      <c r="Z30" s="191"/>
      <c r="AA30" s="191"/>
      <c r="AB30" s="191"/>
      <c r="AC30" s="191"/>
      <c r="AD30" s="191"/>
      <c r="AE30" s="191"/>
      <c r="AK30" s="192"/>
      <c r="AL30" s="191"/>
      <c r="AM30" s="191"/>
      <c r="AN30" s="191"/>
      <c r="AO30" s="191"/>
      <c r="AR30" s="19"/>
      <c r="BE30" s="182"/>
    </row>
    <row r="31" spans="2:57" s="18" customFormat="1" ht="14.4" customHeight="1" hidden="1">
      <c r="B31" s="19"/>
      <c r="F31" s="11" t="s">
        <v>34</v>
      </c>
      <c r="L31" s="190">
        <v>0.21</v>
      </c>
      <c r="M31" s="191"/>
      <c r="N31" s="191"/>
      <c r="O31" s="191"/>
      <c r="P31" s="191"/>
      <c r="W31" s="192" t="e">
        <f>ROUND(BB94,2)</f>
        <v>#REF!</v>
      </c>
      <c r="X31" s="191"/>
      <c r="Y31" s="191"/>
      <c r="Z31" s="191"/>
      <c r="AA31" s="191"/>
      <c r="AB31" s="191"/>
      <c r="AC31" s="191"/>
      <c r="AD31" s="191"/>
      <c r="AE31" s="191"/>
      <c r="AK31" s="192">
        <v>0</v>
      </c>
      <c r="AL31" s="191"/>
      <c r="AM31" s="191"/>
      <c r="AN31" s="191"/>
      <c r="AO31" s="191"/>
      <c r="AR31" s="19"/>
      <c r="BE31" s="182"/>
    </row>
    <row r="32" spans="2:57" s="18" customFormat="1" ht="14.4" customHeight="1" hidden="1">
      <c r="B32" s="19"/>
      <c r="F32" s="11" t="s">
        <v>35</v>
      </c>
      <c r="L32" s="190">
        <v>0.15</v>
      </c>
      <c r="M32" s="191"/>
      <c r="N32" s="191"/>
      <c r="O32" s="191"/>
      <c r="P32" s="191"/>
      <c r="W32" s="192" t="e">
        <f>ROUND(BC94,2)</f>
        <v>#REF!</v>
      </c>
      <c r="X32" s="191"/>
      <c r="Y32" s="191"/>
      <c r="Z32" s="191"/>
      <c r="AA32" s="191"/>
      <c r="AB32" s="191"/>
      <c r="AC32" s="191"/>
      <c r="AD32" s="191"/>
      <c r="AE32" s="191"/>
      <c r="AK32" s="192">
        <v>0</v>
      </c>
      <c r="AL32" s="191"/>
      <c r="AM32" s="191"/>
      <c r="AN32" s="191"/>
      <c r="AO32" s="191"/>
      <c r="AR32" s="19"/>
      <c r="BE32" s="182"/>
    </row>
    <row r="33" spans="2:57" s="18" customFormat="1" ht="14.4" customHeight="1" hidden="1">
      <c r="B33" s="19"/>
      <c r="F33" s="11" t="s">
        <v>36</v>
      </c>
      <c r="L33" s="190">
        <v>0</v>
      </c>
      <c r="M33" s="191"/>
      <c r="N33" s="191"/>
      <c r="O33" s="191"/>
      <c r="P33" s="191"/>
      <c r="W33" s="192" t="e">
        <f>ROUND(BD94,2)</f>
        <v>#REF!</v>
      </c>
      <c r="X33" s="191"/>
      <c r="Y33" s="191"/>
      <c r="Z33" s="191"/>
      <c r="AA33" s="191"/>
      <c r="AB33" s="191"/>
      <c r="AC33" s="191"/>
      <c r="AD33" s="191"/>
      <c r="AE33" s="191"/>
      <c r="AK33" s="192">
        <v>0</v>
      </c>
      <c r="AL33" s="191"/>
      <c r="AM33" s="191"/>
      <c r="AN33" s="191"/>
      <c r="AO33" s="191"/>
      <c r="AR33" s="19"/>
      <c r="BE33" s="182"/>
    </row>
    <row r="34" spans="2:57" s="14" customFormat="1" ht="6.9" customHeight="1">
      <c r="B34" s="15"/>
      <c r="AR34" s="15"/>
      <c r="BE34" s="181"/>
    </row>
    <row r="35" spans="2:44" s="14" customFormat="1" ht="25.95" customHeight="1">
      <c r="B35" s="15"/>
      <c r="C35" s="20"/>
      <c r="D35" s="21" t="s">
        <v>27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 t="s">
        <v>38</v>
      </c>
      <c r="U35" s="22"/>
      <c r="V35" s="22"/>
      <c r="W35" s="22"/>
      <c r="X35" s="193" t="s">
        <v>39</v>
      </c>
      <c r="Y35" s="194"/>
      <c r="Z35" s="194"/>
      <c r="AA35" s="194"/>
      <c r="AB35" s="194"/>
      <c r="AC35" s="22"/>
      <c r="AD35" s="22"/>
      <c r="AE35" s="22"/>
      <c r="AF35" s="22"/>
      <c r="AG35" s="22"/>
      <c r="AH35" s="22"/>
      <c r="AI35" s="22"/>
      <c r="AJ35" s="22"/>
      <c r="AK35" s="195">
        <f>AG94</f>
        <v>0</v>
      </c>
      <c r="AL35" s="194"/>
      <c r="AM35" s="194"/>
      <c r="AN35" s="194"/>
      <c r="AO35" s="196"/>
      <c r="AP35" s="20"/>
      <c r="AQ35" s="20"/>
      <c r="AR35" s="15"/>
    </row>
    <row r="36" spans="2:44" s="14" customFormat="1" ht="6.9" customHeight="1">
      <c r="B36" s="15"/>
      <c r="AR36" s="15"/>
    </row>
    <row r="37" spans="2:44" s="14" customFormat="1" ht="14.4" customHeight="1">
      <c r="B37" s="15"/>
      <c r="AR37" s="15"/>
    </row>
    <row r="38" spans="2:44" ht="25.5" customHeight="1">
      <c r="B38" s="5"/>
      <c r="C38" s="20"/>
      <c r="D38" s="21" t="s">
        <v>37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3" t="s">
        <v>38</v>
      </c>
      <c r="U38" s="22"/>
      <c r="V38" s="22"/>
      <c r="W38" s="22"/>
      <c r="X38" s="193" t="s">
        <v>39</v>
      </c>
      <c r="Y38" s="194"/>
      <c r="Z38" s="194"/>
      <c r="AA38" s="194"/>
      <c r="AB38" s="194"/>
      <c r="AC38" s="22"/>
      <c r="AD38" s="22"/>
      <c r="AE38" s="22"/>
      <c r="AF38" s="22"/>
      <c r="AG38" s="22"/>
      <c r="AH38" s="22"/>
      <c r="AI38" s="22"/>
      <c r="AJ38" s="22"/>
      <c r="AK38" s="195">
        <f>AN94</f>
        <v>0</v>
      </c>
      <c r="AL38" s="194"/>
      <c r="AM38" s="194"/>
      <c r="AN38" s="194"/>
      <c r="AO38" s="196"/>
      <c r="AP38" s="20"/>
      <c r="AR38" s="5"/>
    </row>
    <row r="39" spans="2:44" ht="14.4" customHeight="1">
      <c r="B39" s="5"/>
      <c r="AR39" s="5"/>
    </row>
    <row r="40" spans="2:44" ht="14.4" customHeight="1">
      <c r="B40" s="5"/>
      <c r="AR40" s="5"/>
    </row>
    <row r="41" spans="2:44" ht="14.4" customHeight="1">
      <c r="B41" s="5"/>
      <c r="AR41" s="5"/>
    </row>
    <row r="42" spans="2:44" ht="14.4" customHeight="1">
      <c r="B42" s="5"/>
      <c r="AR42" s="5"/>
    </row>
    <row r="43" spans="2:44" ht="14.4" customHeight="1">
      <c r="B43" s="5"/>
      <c r="AR43" s="5"/>
    </row>
    <row r="44" spans="2:44" ht="14.4" customHeight="1">
      <c r="B44" s="5"/>
      <c r="AR44" s="5"/>
    </row>
    <row r="45" spans="2:44" ht="14.4" customHeight="1">
      <c r="B45" s="5"/>
      <c r="AR45" s="5"/>
    </row>
    <row r="46" spans="2:44" ht="14.4" customHeight="1">
      <c r="B46" s="5"/>
      <c r="AR46" s="5"/>
    </row>
    <row r="47" spans="2:44" ht="14.4" customHeight="1">
      <c r="B47" s="5"/>
      <c r="AR47" s="5"/>
    </row>
    <row r="48" spans="2:44" ht="14.4" customHeight="1">
      <c r="B48" s="5"/>
      <c r="AR48" s="5"/>
    </row>
    <row r="49" spans="2:44" s="14" customFormat="1" ht="14.4" customHeight="1">
      <c r="B49" s="15"/>
      <c r="D49" s="24" t="s">
        <v>40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4" t="s">
        <v>41</v>
      </c>
      <c r="AI49" s="25"/>
      <c r="AJ49" s="25"/>
      <c r="AK49" s="25"/>
      <c r="AL49" s="25"/>
      <c r="AM49" s="25"/>
      <c r="AN49" s="25"/>
      <c r="AO49" s="25"/>
      <c r="AR49" s="15"/>
    </row>
    <row r="50" spans="2:44" ht="15">
      <c r="B50" s="5"/>
      <c r="AR50" s="5"/>
    </row>
    <row r="51" spans="2:44" ht="15">
      <c r="B51" s="5"/>
      <c r="AR51" s="5"/>
    </row>
    <row r="52" spans="2:44" ht="15">
      <c r="B52" s="5"/>
      <c r="AR52" s="5"/>
    </row>
    <row r="53" spans="2:44" ht="15">
      <c r="B53" s="5"/>
      <c r="AR53" s="5"/>
    </row>
    <row r="54" spans="2:44" ht="15">
      <c r="B54" s="5"/>
      <c r="AR54" s="5"/>
    </row>
    <row r="55" spans="2:44" ht="15">
      <c r="B55" s="5"/>
      <c r="AR55" s="5"/>
    </row>
    <row r="56" spans="2:44" ht="15">
      <c r="B56" s="5"/>
      <c r="AR56" s="5"/>
    </row>
    <row r="57" spans="2:44" ht="15">
      <c r="B57" s="5"/>
      <c r="AR57" s="5"/>
    </row>
    <row r="58" spans="2:44" ht="15">
      <c r="B58" s="5"/>
      <c r="AR58" s="5"/>
    </row>
    <row r="59" spans="2:44" ht="15">
      <c r="B59" s="5"/>
      <c r="AR59" s="5"/>
    </row>
    <row r="60" spans="2:44" s="14" customFormat="1" ht="15">
      <c r="B60" s="15"/>
      <c r="D60" s="26" t="s">
        <v>42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26" t="s">
        <v>43</v>
      </c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26" t="s">
        <v>42</v>
      </c>
      <c r="AI60" s="17"/>
      <c r="AJ60" s="17"/>
      <c r="AK60" s="17"/>
      <c r="AL60" s="17"/>
      <c r="AM60" s="26" t="s">
        <v>43</v>
      </c>
      <c r="AN60" s="17"/>
      <c r="AO60" s="17"/>
      <c r="AR60" s="15"/>
    </row>
    <row r="61" spans="2:44" ht="15">
      <c r="B61" s="5"/>
      <c r="AR61" s="5"/>
    </row>
    <row r="62" spans="2:44" ht="15">
      <c r="B62" s="5"/>
      <c r="AR62" s="5"/>
    </row>
    <row r="63" spans="2:44" ht="15">
      <c r="B63" s="5"/>
      <c r="AR63" s="5"/>
    </row>
    <row r="64" spans="2:44" s="14" customFormat="1" ht="15">
      <c r="B64" s="15"/>
      <c r="D64" s="24" t="s">
        <v>44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4" t="s">
        <v>45</v>
      </c>
      <c r="AI64" s="25"/>
      <c r="AJ64" s="25"/>
      <c r="AK64" s="25"/>
      <c r="AL64" s="25"/>
      <c r="AM64" s="25"/>
      <c r="AN64" s="25"/>
      <c r="AO64" s="25"/>
      <c r="AR64" s="15"/>
    </row>
    <row r="65" spans="2:44" ht="15">
      <c r="B65" s="5"/>
      <c r="AR65" s="5"/>
    </row>
    <row r="66" spans="2:44" ht="15">
      <c r="B66" s="5"/>
      <c r="AR66" s="5"/>
    </row>
    <row r="67" spans="2:44" ht="15">
      <c r="B67" s="5"/>
      <c r="AR67" s="5"/>
    </row>
    <row r="68" spans="2:44" ht="15">
      <c r="B68" s="5"/>
      <c r="AR68" s="5"/>
    </row>
    <row r="69" spans="2:44" ht="15">
      <c r="B69" s="5"/>
      <c r="AR69" s="5"/>
    </row>
    <row r="70" spans="2:44" ht="15">
      <c r="B70" s="5"/>
      <c r="AR70" s="5"/>
    </row>
    <row r="71" spans="2:44" ht="15">
      <c r="B71" s="5"/>
      <c r="AR71" s="5"/>
    </row>
    <row r="72" spans="2:44" ht="15">
      <c r="B72" s="5"/>
      <c r="AR72" s="5"/>
    </row>
    <row r="73" spans="2:44" ht="15">
      <c r="B73" s="5"/>
      <c r="AR73" s="5"/>
    </row>
    <row r="74" spans="2:44" ht="15">
      <c r="B74" s="5"/>
      <c r="AR74" s="5"/>
    </row>
    <row r="75" spans="2:44" s="14" customFormat="1" ht="15">
      <c r="B75" s="15"/>
      <c r="D75" s="26" t="s">
        <v>42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26" t="s">
        <v>43</v>
      </c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26" t="s">
        <v>42</v>
      </c>
      <c r="AI75" s="17"/>
      <c r="AJ75" s="17"/>
      <c r="AK75" s="17"/>
      <c r="AL75" s="17"/>
      <c r="AM75" s="26" t="s">
        <v>43</v>
      </c>
      <c r="AN75" s="17"/>
      <c r="AO75" s="17"/>
      <c r="AR75" s="15"/>
    </row>
    <row r="76" spans="2:44" s="14" customFormat="1" ht="15">
      <c r="B76" s="15"/>
      <c r="AR76" s="15"/>
    </row>
    <row r="77" spans="2:44" s="14" customFormat="1" ht="6.9" customHeight="1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15"/>
    </row>
    <row r="81" spans="2:44" s="14" customFormat="1" ht="6.9" customHeight="1"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15"/>
    </row>
    <row r="82" spans="2:44" s="14" customFormat="1" ht="24.9" customHeight="1">
      <c r="B82" s="15"/>
      <c r="C82" s="6" t="s">
        <v>46</v>
      </c>
      <c r="AR82" s="15"/>
    </row>
    <row r="83" spans="2:44" s="14" customFormat="1" ht="6.9" customHeight="1">
      <c r="B83" s="15"/>
      <c r="AR83" s="15"/>
    </row>
    <row r="84" spans="2:44" s="31" customFormat="1" ht="12" customHeight="1">
      <c r="B84" s="32"/>
      <c r="C84" s="11" t="s">
        <v>12</v>
      </c>
      <c r="AR84" s="32"/>
    </row>
    <row r="85" spans="2:44" s="33" customFormat="1" ht="36.9" customHeight="1">
      <c r="B85" s="34"/>
      <c r="C85" s="35" t="s">
        <v>13</v>
      </c>
      <c r="L85" s="214" t="str">
        <f>K6</f>
        <v>Rekonstrukce venkovního schodiště v areálu ONN</v>
      </c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R85" s="34"/>
    </row>
    <row r="86" spans="2:44" s="14" customFormat="1" ht="6.9" customHeight="1">
      <c r="B86" s="15"/>
      <c r="AR86" s="15"/>
    </row>
    <row r="87" spans="2:44" s="14" customFormat="1" ht="12" customHeight="1">
      <c r="B87" s="15"/>
      <c r="C87" s="11" t="s">
        <v>16</v>
      </c>
      <c r="L87" s="36" t="str">
        <f>IF(K8="","",K8)</f>
        <v/>
      </c>
      <c r="AI87" s="11" t="s">
        <v>18</v>
      </c>
      <c r="AM87" s="213" t="str">
        <f>IF(AN8="","",AN8)</f>
        <v/>
      </c>
      <c r="AN87" s="213"/>
      <c r="AR87" s="15"/>
    </row>
    <row r="88" spans="2:44" s="14" customFormat="1" ht="6.9" customHeight="1">
      <c r="B88" s="15"/>
      <c r="AR88" s="15"/>
    </row>
    <row r="89" spans="2:56" s="14" customFormat="1" ht="15.15" customHeight="1">
      <c r="B89" s="15"/>
      <c r="C89" s="11" t="s">
        <v>19</v>
      </c>
      <c r="L89" s="31" t="str">
        <f>IF(E11="","",E11)</f>
        <v xml:space="preserve"> </v>
      </c>
      <c r="AI89" s="11" t="s">
        <v>23</v>
      </c>
      <c r="AM89" s="201" t="str">
        <f>IF(E17="","",E17)</f>
        <v xml:space="preserve"> </v>
      </c>
      <c r="AN89" s="202"/>
      <c r="AO89" s="202"/>
      <c r="AP89" s="202"/>
      <c r="AR89" s="15"/>
      <c r="AS89" s="197" t="s">
        <v>47</v>
      </c>
      <c r="AT89" s="198"/>
      <c r="AU89" s="37"/>
      <c r="AV89" s="37"/>
      <c r="AW89" s="37"/>
      <c r="AX89" s="37"/>
      <c r="AY89" s="37"/>
      <c r="AZ89" s="37"/>
      <c r="BA89" s="37"/>
      <c r="BB89" s="37"/>
      <c r="BC89" s="37"/>
      <c r="BD89" s="38"/>
    </row>
    <row r="90" spans="2:56" s="14" customFormat="1" ht="15.15" customHeight="1">
      <c r="B90" s="15"/>
      <c r="C90" s="11" t="s">
        <v>22</v>
      </c>
      <c r="L90" s="31">
        <f>IF(E14="Vyplň údaj","",E14)</f>
        <v>0</v>
      </c>
      <c r="AI90" s="11" t="s">
        <v>25</v>
      </c>
      <c r="AM90" s="201" t="str">
        <f>IF(E20="","",E20)</f>
        <v xml:space="preserve"> </v>
      </c>
      <c r="AN90" s="202"/>
      <c r="AO90" s="202"/>
      <c r="AP90" s="202"/>
      <c r="AR90" s="15"/>
      <c r="AS90" s="199"/>
      <c r="AT90" s="200"/>
      <c r="BD90" s="39"/>
    </row>
    <row r="91" spans="2:56" s="14" customFormat="1" ht="10.95" customHeight="1">
      <c r="B91" s="15"/>
      <c r="AR91" s="15"/>
      <c r="AS91" s="199"/>
      <c r="AT91" s="200"/>
      <c r="BD91" s="39"/>
    </row>
    <row r="92" spans="2:56" s="14" customFormat="1" ht="29.25" customHeight="1">
      <c r="B92" s="15"/>
      <c r="C92" s="203" t="s">
        <v>48</v>
      </c>
      <c r="D92" s="204"/>
      <c r="E92" s="204"/>
      <c r="F92" s="204"/>
      <c r="G92" s="204"/>
      <c r="H92" s="40"/>
      <c r="I92" s="205" t="s">
        <v>49</v>
      </c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6" t="s">
        <v>50</v>
      </c>
      <c r="AH92" s="204"/>
      <c r="AI92" s="204"/>
      <c r="AJ92" s="204"/>
      <c r="AK92" s="204"/>
      <c r="AL92" s="204"/>
      <c r="AM92" s="204"/>
      <c r="AN92" s="205" t="s">
        <v>51</v>
      </c>
      <c r="AO92" s="204"/>
      <c r="AP92" s="207"/>
      <c r="AQ92" s="41" t="s">
        <v>52</v>
      </c>
      <c r="AR92" s="15"/>
      <c r="AS92" s="42" t="s">
        <v>53</v>
      </c>
      <c r="AT92" s="43" t="s">
        <v>54</v>
      </c>
      <c r="AU92" s="43" t="s">
        <v>55</v>
      </c>
      <c r="AV92" s="43" t="s">
        <v>56</v>
      </c>
      <c r="AW92" s="43" t="s">
        <v>57</v>
      </c>
      <c r="AX92" s="43" t="s">
        <v>58</v>
      </c>
      <c r="AY92" s="43" t="s">
        <v>59</v>
      </c>
      <c r="AZ92" s="43" t="s">
        <v>60</v>
      </c>
      <c r="BA92" s="43" t="s">
        <v>61</v>
      </c>
      <c r="BB92" s="43" t="s">
        <v>62</v>
      </c>
      <c r="BC92" s="43" t="s">
        <v>63</v>
      </c>
      <c r="BD92" s="44" t="s">
        <v>64</v>
      </c>
    </row>
    <row r="93" spans="2:56" s="14" customFormat="1" ht="10.95" customHeight="1">
      <c r="B93" s="15"/>
      <c r="AR93" s="15"/>
      <c r="AS93" s="45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8"/>
    </row>
    <row r="94" spans="2:90" s="46" customFormat="1" ht="32.4" customHeight="1">
      <c r="B94" s="47"/>
      <c r="C94" s="48" t="s">
        <v>65</v>
      </c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211">
        <f>SUM(AG95:AM96)</f>
        <v>0</v>
      </c>
      <c r="AH94" s="211"/>
      <c r="AI94" s="211"/>
      <c r="AJ94" s="211"/>
      <c r="AK94" s="211"/>
      <c r="AL94" s="211"/>
      <c r="AM94" s="211"/>
      <c r="AN94" s="212">
        <f>SUM(AN95:AP96)</f>
        <v>0</v>
      </c>
      <c r="AO94" s="212"/>
      <c r="AP94" s="212"/>
      <c r="AQ94" s="50" t="s">
        <v>1</v>
      </c>
      <c r="AR94" s="47"/>
      <c r="AS94" s="51">
        <f>ROUND(AS95,2)</f>
        <v>0</v>
      </c>
      <c r="AT94" s="52" t="e">
        <f>ROUND(SUM(AV94:AW94),2)</f>
        <v>#REF!</v>
      </c>
      <c r="AU94" s="53" t="e">
        <f>ROUND(AU95,5)</f>
        <v>#REF!</v>
      </c>
      <c r="AV94" s="52" t="e">
        <f>ROUND(AZ94*L29,2)</f>
        <v>#REF!</v>
      </c>
      <c r="AW94" s="52" t="e">
        <f>ROUND(BA94*L30,2)</f>
        <v>#REF!</v>
      </c>
      <c r="AX94" s="52" t="e">
        <f>ROUND(BB94*L29,2)</f>
        <v>#REF!</v>
      </c>
      <c r="AY94" s="52" t="e">
        <f>ROUND(BC94*L30,2)</f>
        <v>#REF!</v>
      </c>
      <c r="AZ94" s="52" t="e">
        <f>ROUND(AZ95,2)</f>
        <v>#REF!</v>
      </c>
      <c r="BA94" s="52" t="e">
        <f>ROUND(BA95,2)</f>
        <v>#REF!</v>
      </c>
      <c r="BB94" s="52" t="e">
        <f>ROUND(BB95,2)</f>
        <v>#REF!</v>
      </c>
      <c r="BC94" s="52" t="e">
        <f>ROUND(BC95,2)</f>
        <v>#REF!</v>
      </c>
      <c r="BD94" s="54" t="e">
        <f>ROUND(BD95,2)</f>
        <v>#REF!</v>
      </c>
      <c r="BS94" s="55" t="s">
        <v>66</v>
      </c>
      <c r="BT94" s="55" t="s">
        <v>67</v>
      </c>
      <c r="BU94" s="56" t="s">
        <v>68</v>
      </c>
      <c r="BV94" s="55" t="s">
        <v>69</v>
      </c>
      <c r="BW94" s="55" t="s">
        <v>5</v>
      </c>
      <c r="BX94" s="55" t="s">
        <v>70</v>
      </c>
      <c r="CL94" s="55" t="s">
        <v>1</v>
      </c>
    </row>
    <row r="95" spans="1:91" s="66" customFormat="1" ht="16.5" customHeight="1">
      <c r="A95" s="57" t="s">
        <v>71</v>
      </c>
      <c r="B95" s="58"/>
      <c r="C95" s="59"/>
      <c r="D95" s="208" t="s">
        <v>72</v>
      </c>
      <c r="E95" s="208"/>
      <c r="F95" s="208"/>
      <c r="G95" s="208"/>
      <c r="H95" s="208"/>
      <c r="I95" s="60"/>
      <c r="J95" s="208" t="s">
        <v>73</v>
      </c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9">
        <f>'01 - Schodiště'!J132</f>
        <v>0</v>
      </c>
      <c r="AH95" s="210"/>
      <c r="AI95" s="210"/>
      <c r="AJ95" s="210"/>
      <c r="AK95" s="210"/>
      <c r="AL95" s="210"/>
      <c r="AM95" s="210"/>
      <c r="AN95" s="209">
        <f>AG95*1.21</f>
        <v>0</v>
      </c>
      <c r="AO95" s="210"/>
      <c r="AP95" s="210"/>
      <c r="AQ95" s="61" t="s">
        <v>74</v>
      </c>
      <c r="AR95" s="58"/>
      <c r="AS95" s="62">
        <v>0</v>
      </c>
      <c r="AT95" s="63" t="e">
        <f>ROUND(SUM(AV95:AW95),2)</f>
        <v>#REF!</v>
      </c>
      <c r="AU95" s="64" t="e">
        <f>#REF!</f>
        <v>#REF!</v>
      </c>
      <c r="AV95" s="63" t="e">
        <f>#REF!</f>
        <v>#REF!</v>
      </c>
      <c r="AW95" s="63" t="e">
        <f>#REF!</f>
        <v>#REF!</v>
      </c>
      <c r="AX95" s="63" t="e">
        <f>#REF!</f>
        <v>#REF!</v>
      </c>
      <c r="AY95" s="63" t="e">
        <f>#REF!</f>
        <v>#REF!</v>
      </c>
      <c r="AZ95" s="63" t="e">
        <f>#REF!</f>
        <v>#REF!</v>
      </c>
      <c r="BA95" s="63" t="e">
        <f>#REF!</f>
        <v>#REF!</v>
      </c>
      <c r="BB95" s="63" t="e">
        <f>#REF!</f>
        <v>#REF!</v>
      </c>
      <c r="BC95" s="63" t="e">
        <f>#REF!</f>
        <v>#REF!</v>
      </c>
      <c r="BD95" s="65" t="e">
        <f>#REF!</f>
        <v>#REF!</v>
      </c>
      <c r="BT95" s="67" t="s">
        <v>75</v>
      </c>
      <c r="BV95" s="67" t="s">
        <v>69</v>
      </c>
      <c r="BW95" s="67" t="s">
        <v>76</v>
      </c>
      <c r="BX95" s="67" t="s">
        <v>5</v>
      </c>
      <c r="CL95" s="67" t="s">
        <v>1</v>
      </c>
      <c r="CM95" s="67" t="s">
        <v>77</v>
      </c>
    </row>
    <row r="96" spans="2:44" s="14" customFormat="1" ht="30" customHeight="1">
      <c r="B96" s="15"/>
      <c r="D96" s="208" t="s">
        <v>78</v>
      </c>
      <c r="E96" s="208"/>
      <c r="F96" s="208"/>
      <c r="G96" s="208"/>
      <c r="H96" s="208"/>
      <c r="I96" s="60"/>
      <c r="J96" s="208" t="s">
        <v>73</v>
      </c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08"/>
      <c r="V96" s="208"/>
      <c r="W96" s="208"/>
      <c r="X96" s="208"/>
      <c r="Y96" s="208"/>
      <c r="Z96" s="208"/>
      <c r="AA96" s="208"/>
      <c r="AB96" s="208"/>
      <c r="AC96" s="208"/>
      <c r="AD96" s="208"/>
      <c r="AE96" s="208"/>
      <c r="AF96" s="208"/>
      <c r="AG96" s="209">
        <f>'02 - Schodiště'!J96</f>
        <v>0</v>
      </c>
      <c r="AH96" s="210"/>
      <c r="AI96" s="210"/>
      <c r="AJ96" s="210"/>
      <c r="AK96" s="210"/>
      <c r="AL96" s="210"/>
      <c r="AM96" s="210"/>
      <c r="AN96" s="209">
        <f>AG96*1.21</f>
        <v>0</v>
      </c>
      <c r="AO96" s="210"/>
      <c r="AP96" s="210"/>
      <c r="AR96" s="15"/>
    </row>
    <row r="97" spans="2:44" s="14" customFormat="1" ht="6.9" customHeight="1">
      <c r="B97" s="27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15"/>
    </row>
  </sheetData>
  <mergeCells count="48">
    <mergeCell ref="D96:H96"/>
    <mergeCell ref="J96:AF96"/>
    <mergeCell ref="AG96:AM96"/>
    <mergeCell ref="AN96:AP96"/>
    <mergeCell ref="X38:AB38"/>
    <mergeCell ref="AK38:AO38"/>
    <mergeCell ref="AG94:AM94"/>
    <mergeCell ref="AN94:AP94"/>
    <mergeCell ref="D95:H95"/>
    <mergeCell ref="J95:AF95"/>
    <mergeCell ref="AG95:AM95"/>
    <mergeCell ref="AN95:AP95"/>
    <mergeCell ref="AM87:AN87"/>
    <mergeCell ref="AM89:AP89"/>
    <mergeCell ref="L85:AO85"/>
    <mergeCell ref="AS89:AT91"/>
    <mergeCell ref="AM90:AP90"/>
    <mergeCell ref="C92:G92"/>
    <mergeCell ref="I92:AF92"/>
    <mergeCell ref="AG92:AM92"/>
    <mergeCell ref="AN92:AP92"/>
    <mergeCell ref="L33:P33"/>
    <mergeCell ref="W33:AE33"/>
    <mergeCell ref="AK33:AO33"/>
    <mergeCell ref="X35:AB35"/>
    <mergeCell ref="AK35:AO35"/>
    <mergeCell ref="L31:P31"/>
    <mergeCell ref="W31:AE31"/>
    <mergeCell ref="AK31:AO31"/>
    <mergeCell ref="L32:P32"/>
    <mergeCell ref="W32:AE32"/>
    <mergeCell ref="AK32:AO32"/>
    <mergeCell ref="AR2:BE2"/>
    <mergeCell ref="K5:AO5"/>
    <mergeCell ref="BE5:BE34"/>
    <mergeCell ref="K6:AO6"/>
    <mergeCell ref="E14:AJ14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</mergeCells>
  <hyperlinks>
    <hyperlink ref="A95" location="'01 - Schodiště'!C2" display="/"/>
  </hyperlinks>
  <printOptions/>
  <pageMargins left="0.7" right="0.7" top="0.787401575" bottom="0.7874015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67091-3746-4E4D-8CAC-0CBC23A64271}">
  <dimension ref="B2:BM239"/>
  <sheetViews>
    <sheetView showGridLines="0" workbookViewId="0" topLeftCell="A19">
      <selection activeCell="I149" sqref="I149"/>
    </sheetView>
  </sheetViews>
  <sheetFormatPr defaultColWidth="9.140625" defaultRowHeight="15"/>
  <cols>
    <col min="1" max="1" width="7.140625" style="0" customWidth="1"/>
    <col min="2" max="2" width="0.99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421875" style="0" customWidth="1"/>
    <col min="8" max="8" width="12.00390625" style="0" customWidth="1"/>
    <col min="9" max="9" width="13.57421875" style="0" customWidth="1"/>
    <col min="10" max="11" width="19.140625" style="0" customWidth="1"/>
    <col min="13" max="13" width="9.281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</cols>
  <sheetData>
    <row r="2" spans="12:46" ht="36.9" customHeight="1"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AT2" s="2" t="s">
        <v>76</v>
      </c>
    </row>
    <row r="3" spans="2:46" ht="6.9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77</v>
      </c>
    </row>
    <row r="4" spans="2:46" ht="24.9" customHeight="1">
      <c r="B4" s="5"/>
      <c r="D4" s="6" t="s">
        <v>79</v>
      </c>
      <c r="L4" s="5"/>
      <c r="M4" s="68"/>
      <c r="AT4" s="2" t="s">
        <v>4</v>
      </c>
    </row>
    <row r="5" spans="2:12" ht="6.9" customHeight="1">
      <c r="B5" s="5"/>
      <c r="L5" s="5"/>
    </row>
    <row r="6" spans="2:12" ht="12" customHeight="1">
      <c r="B6" s="5"/>
      <c r="D6" s="11" t="s">
        <v>13</v>
      </c>
      <c r="F6" s="174" t="str">
        <f>'Rekapitulace staveb'!K6</f>
        <v>Rekonstrukce venkovního schodiště v areálu ONN</v>
      </c>
      <c r="L6" s="5"/>
    </row>
    <row r="7" spans="2:12" ht="16.5" customHeight="1">
      <c r="B7" s="5"/>
      <c r="E7" s="217"/>
      <c r="F7" s="218"/>
      <c r="G7" s="218"/>
      <c r="H7" s="218"/>
      <c r="L7" s="5"/>
    </row>
    <row r="8" spans="2:12" s="14" customFormat="1" ht="12" customHeight="1">
      <c r="B8" s="15"/>
      <c r="D8" s="11" t="s">
        <v>80</v>
      </c>
      <c r="L8" s="15"/>
    </row>
    <row r="9" spans="2:12" s="14" customFormat="1" ht="16.5" customHeight="1">
      <c r="B9" s="15"/>
      <c r="E9" s="214" t="s">
        <v>81</v>
      </c>
      <c r="F9" s="216"/>
      <c r="G9" s="216"/>
      <c r="H9" s="216"/>
      <c r="L9" s="15"/>
    </row>
    <row r="10" spans="2:12" s="14" customFormat="1" ht="15">
      <c r="B10" s="15"/>
      <c r="L10" s="15"/>
    </row>
    <row r="11" spans="2:12" s="14" customFormat="1" ht="12" customHeight="1">
      <c r="B11" s="15"/>
      <c r="D11" s="11" t="s">
        <v>14</v>
      </c>
      <c r="F11" s="12" t="s">
        <v>1</v>
      </c>
      <c r="I11" s="11" t="s">
        <v>15</v>
      </c>
      <c r="J11" s="12" t="s">
        <v>1</v>
      </c>
      <c r="L11" s="15"/>
    </row>
    <row r="12" spans="2:12" s="14" customFormat="1" ht="12" customHeight="1">
      <c r="B12" s="15"/>
      <c r="D12" s="11" t="s">
        <v>16</v>
      </c>
      <c r="F12" s="12" t="str">
        <f>'Rekapitulace staveb'!N8</f>
        <v xml:space="preserve"> Oblastní nemocnice Náchod a.s.</v>
      </c>
      <c r="I12" s="11" t="s">
        <v>18</v>
      </c>
      <c r="J12" s="171"/>
      <c r="L12" s="15"/>
    </row>
    <row r="13" spans="2:12" s="14" customFormat="1" ht="10.95" customHeight="1">
      <c r="B13" s="15"/>
      <c r="L13" s="15"/>
    </row>
    <row r="14" spans="2:12" s="14" customFormat="1" ht="12" customHeight="1">
      <c r="B14" s="15"/>
      <c r="D14" s="11" t="s">
        <v>19</v>
      </c>
      <c r="F14" s="14" t="str">
        <f>'Rekapitulace staveb'!N10</f>
        <v xml:space="preserve"> Oblastní nemocnice Náchod a.s.</v>
      </c>
      <c r="I14" s="11" t="s">
        <v>20</v>
      </c>
      <c r="J14" s="12" t="str">
        <f>'Rekapitulace staveb'!AN10</f>
        <v>260 00 202</v>
      </c>
      <c r="L14" s="15"/>
    </row>
    <row r="15" spans="2:12" s="14" customFormat="1" ht="18" customHeight="1">
      <c r="B15" s="15"/>
      <c r="E15" s="12"/>
      <c r="I15" s="11" t="s">
        <v>21</v>
      </c>
      <c r="J15" s="12" t="str">
        <f>'Rekapitulace staveb'!AN11</f>
        <v>CZ26000202</v>
      </c>
      <c r="L15" s="15"/>
    </row>
    <row r="16" spans="2:12" s="14" customFormat="1" ht="6.9" customHeight="1">
      <c r="B16" s="15"/>
      <c r="L16" s="15"/>
    </row>
    <row r="17" spans="2:12" s="14" customFormat="1" ht="12" customHeight="1">
      <c r="B17" s="15"/>
      <c r="D17" s="11" t="s">
        <v>22</v>
      </c>
      <c r="I17" s="11" t="s">
        <v>20</v>
      </c>
      <c r="J17" s="172"/>
      <c r="L17" s="15"/>
    </row>
    <row r="18" spans="2:12" s="14" customFormat="1" ht="18" customHeight="1">
      <c r="B18" s="15"/>
      <c r="E18" s="219"/>
      <c r="F18" s="220"/>
      <c r="G18" s="220"/>
      <c r="H18" s="220"/>
      <c r="I18" s="11" t="s">
        <v>21</v>
      </c>
      <c r="J18" s="172"/>
      <c r="L18" s="15"/>
    </row>
    <row r="19" spans="2:12" s="14" customFormat="1" ht="6.9" customHeight="1">
      <c r="B19" s="15"/>
      <c r="L19" s="15"/>
    </row>
    <row r="20" spans="2:12" s="14" customFormat="1" ht="12" customHeight="1">
      <c r="B20" s="15"/>
      <c r="D20" s="11" t="s">
        <v>23</v>
      </c>
      <c r="I20" s="11" t="s">
        <v>20</v>
      </c>
      <c r="J20" s="12"/>
      <c r="L20" s="15"/>
    </row>
    <row r="21" spans="2:12" s="14" customFormat="1" ht="18" customHeight="1">
      <c r="B21" s="15"/>
      <c r="E21" s="12"/>
      <c r="I21" s="11" t="s">
        <v>21</v>
      </c>
      <c r="J21" s="12"/>
      <c r="L21" s="15"/>
    </row>
    <row r="22" spans="2:12" s="14" customFormat="1" ht="6.9" customHeight="1">
      <c r="B22" s="15"/>
      <c r="L22" s="15"/>
    </row>
    <row r="23" spans="2:12" s="14" customFormat="1" ht="12" customHeight="1">
      <c r="B23" s="15"/>
      <c r="D23" s="11" t="s">
        <v>25</v>
      </c>
      <c r="I23" s="11" t="s">
        <v>20</v>
      </c>
      <c r="J23" s="12"/>
      <c r="L23" s="15"/>
    </row>
    <row r="24" spans="2:12" s="14" customFormat="1" ht="18" customHeight="1">
      <c r="B24" s="15"/>
      <c r="E24" s="12"/>
      <c r="I24" s="11" t="s">
        <v>21</v>
      </c>
      <c r="J24" s="12"/>
      <c r="L24" s="15"/>
    </row>
    <row r="25" spans="2:12" s="14" customFormat="1" ht="6.9" customHeight="1">
      <c r="B25" s="15"/>
      <c r="L25" s="15"/>
    </row>
    <row r="26" spans="2:12" s="14" customFormat="1" ht="12" customHeight="1">
      <c r="B26" s="15"/>
      <c r="D26" s="11" t="s">
        <v>26</v>
      </c>
      <c r="L26" s="15"/>
    </row>
    <row r="27" spans="2:12" s="69" customFormat="1" ht="16.5" customHeight="1">
      <c r="B27" s="70"/>
      <c r="E27" s="186" t="s">
        <v>1</v>
      </c>
      <c r="F27" s="186"/>
      <c r="G27" s="186"/>
      <c r="H27" s="186"/>
      <c r="L27" s="70"/>
    </row>
    <row r="28" spans="2:12" s="14" customFormat="1" ht="6.9" customHeight="1">
      <c r="B28" s="15"/>
      <c r="L28" s="15"/>
    </row>
    <row r="29" spans="2:12" s="14" customFormat="1" ht="6.9" customHeight="1">
      <c r="B29" s="15"/>
      <c r="D29" s="37"/>
      <c r="E29" s="37"/>
      <c r="F29" s="37"/>
      <c r="G29" s="37"/>
      <c r="H29" s="37"/>
      <c r="I29" s="37"/>
      <c r="J29" s="37"/>
      <c r="K29" s="37"/>
      <c r="L29" s="15"/>
    </row>
    <row r="30" spans="2:12" s="14" customFormat="1" ht="25.35" customHeight="1">
      <c r="B30" s="15"/>
      <c r="D30" s="71" t="s">
        <v>27</v>
      </c>
      <c r="J30" s="72">
        <f>ROUND(J132,2)</f>
        <v>0</v>
      </c>
      <c r="L30" s="15"/>
    </row>
    <row r="31" spans="2:12" s="14" customFormat="1" ht="6.9" customHeight="1">
      <c r="B31" s="15"/>
      <c r="D31" s="37"/>
      <c r="E31" s="37"/>
      <c r="F31" s="37"/>
      <c r="G31" s="37"/>
      <c r="H31" s="37"/>
      <c r="I31" s="37"/>
      <c r="J31" s="37"/>
      <c r="K31" s="37"/>
      <c r="L31" s="15"/>
    </row>
    <row r="32" spans="2:12" s="14" customFormat="1" ht="14.4" customHeight="1">
      <c r="B32" s="15"/>
      <c r="F32" s="73" t="s">
        <v>29</v>
      </c>
      <c r="I32" s="73" t="s">
        <v>28</v>
      </c>
      <c r="J32" s="73" t="s">
        <v>30</v>
      </c>
      <c r="L32" s="15"/>
    </row>
    <row r="33" spans="2:12" s="14" customFormat="1" ht="14.4" customHeight="1">
      <c r="B33" s="15"/>
      <c r="D33" s="74" t="s">
        <v>31</v>
      </c>
      <c r="E33" s="11" t="s">
        <v>32</v>
      </c>
      <c r="F33" s="75">
        <f>ROUND((SUM(BE132:BE238)),2)</f>
        <v>0</v>
      </c>
      <c r="I33" s="76">
        <v>0.21</v>
      </c>
      <c r="J33" s="75">
        <f>J30*1.21-J30</f>
        <v>0</v>
      </c>
      <c r="L33" s="15"/>
    </row>
    <row r="34" spans="2:12" s="14" customFormat="1" ht="14.4" customHeight="1">
      <c r="B34" s="15"/>
      <c r="E34" s="11" t="s">
        <v>33</v>
      </c>
      <c r="F34" s="75">
        <f>ROUND((SUM(BF132:BF238)),2)</f>
        <v>0</v>
      </c>
      <c r="I34" s="76">
        <v>0.15</v>
      </c>
      <c r="J34" s="75">
        <v>0</v>
      </c>
      <c r="L34" s="15"/>
    </row>
    <row r="35" spans="2:12" s="14" customFormat="1" ht="14.4" customHeight="1" hidden="1">
      <c r="B35" s="15"/>
      <c r="E35" s="11" t="s">
        <v>34</v>
      </c>
      <c r="F35" s="75">
        <f>ROUND((SUM(BG132:BG238)),2)</f>
        <v>0</v>
      </c>
      <c r="I35" s="76">
        <v>0.21</v>
      </c>
      <c r="J35" s="75">
        <f>0</f>
        <v>0</v>
      </c>
      <c r="L35" s="15"/>
    </row>
    <row r="36" spans="2:12" s="14" customFormat="1" ht="14.4" customHeight="1" hidden="1">
      <c r="B36" s="15"/>
      <c r="E36" s="11" t="s">
        <v>35</v>
      </c>
      <c r="F36" s="75">
        <f>ROUND((SUM(BH132:BH238)),2)</f>
        <v>0</v>
      </c>
      <c r="I36" s="76">
        <v>0.15</v>
      </c>
      <c r="J36" s="75">
        <f>0</f>
        <v>0</v>
      </c>
      <c r="L36" s="15"/>
    </row>
    <row r="37" spans="2:12" s="14" customFormat="1" ht="14.4" customHeight="1" hidden="1">
      <c r="B37" s="15"/>
      <c r="E37" s="11" t="s">
        <v>36</v>
      </c>
      <c r="F37" s="75">
        <f>ROUND((SUM(BI132:BI238)),2)</f>
        <v>0</v>
      </c>
      <c r="I37" s="76">
        <v>0</v>
      </c>
      <c r="J37" s="75">
        <f>0</f>
        <v>0</v>
      </c>
      <c r="L37" s="15"/>
    </row>
    <row r="38" spans="2:12" s="14" customFormat="1" ht="6.9" customHeight="1">
      <c r="B38" s="15"/>
      <c r="L38" s="15"/>
    </row>
    <row r="39" spans="2:12" s="14" customFormat="1" ht="25.35" customHeight="1">
      <c r="B39" s="15"/>
      <c r="C39" s="77"/>
      <c r="D39" s="78" t="s">
        <v>37</v>
      </c>
      <c r="E39" s="40"/>
      <c r="F39" s="40"/>
      <c r="G39" s="79" t="s">
        <v>38</v>
      </c>
      <c r="H39" s="80" t="s">
        <v>39</v>
      </c>
      <c r="I39" s="40"/>
      <c r="J39" s="81">
        <f>SUM(J30:J37)</f>
        <v>0</v>
      </c>
      <c r="K39" s="82"/>
      <c r="L39" s="15"/>
    </row>
    <row r="40" spans="2:12" s="14" customFormat="1" ht="14.4" customHeight="1">
      <c r="B40" s="15"/>
      <c r="L40" s="15"/>
    </row>
    <row r="41" spans="2:12" ht="14.4" customHeight="1">
      <c r="B41" s="5"/>
      <c r="L41" s="5"/>
    </row>
    <row r="42" spans="2:12" ht="14.4" customHeight="1">
      <c r="B42" s="5"/>
      <c r="L42" s="5"/>
    </row>
    <row r="43" spans="2:12" ht="14.4" customHeight="1">
      <c r="B43" s="5"/>
      <c r="L43" s="5"/>
    </row>
    <row r="44" spans="2:12" ht="14.4" customHeight="1">
      <c r="B44" s="5"/>
      <c r="L44" s="5"/>
    </row>
    <row r="45" spans="2:12" ht="14.4" customHeight="1">
      <c r="B45" s="5"/>
      <c r="L45" s="5"/>
    </row>
    <row r="46" spans="2:12" ht="14.4" customHeight="1">
      <c r="B46" s="5"/>
      <c r="L46" s="5"/>
    </row>
    <row r="47" spans="2:12" ht="14.4" customHeight="1">
      <c r="B47" s="5"/>
      <c r="L47" s="5"/>
    </row>
    <row r="48" spans="2:12" ht="14.4" customHeight="1">
      <c r="B48" s="5"/>
      <c r="L48" s="5"/>
    </row>
    <row r="49" spans="2:12" ht="14.4" customHeight="1">
      <c r="B49" s="5"/>
      <c r="L49" s="5"/>
    </row>
    <row r="50" spans="2:12" s="14" customFormat="1" ht="14.4" customHeight="1">
      <c r="B50" s="15"/>
      <c r="D50" s="24" t="s">
        <v>40</v>
      </c>
      <c r="E50" s="25"/>
      <c r="F50" s="25"/>
      <c r="G50" s="24" t="s">
        <v>41</v>
      </c>
      <c r="H50" s="25"/>
      <c r="I50" s="25"/>
      <c r="J50" s="25"/>
      <c r="K50" s="25"/>
      <c r="L50" s="15"/>
    </row>
    <row r="51" spans="2:12" ht="15">
      <c r="B51" s="5"/>
      <c r="L51" s="5"/>
    </row>
    <row r="52" spans="2:12" ht="15">
      <c r="B52" s="5"/>
      <c r="L52" s="5"/>
    </row>
    <row r="53" spans="2:12" ht="15">
      <c r="B53" s="5"/>
      <c r="L53" s="5"/>
    </row>
    <row r="54" spans="2:12" ht="15">
      <c r="B54" s="5"/>
      <c r="L54" s="5"/>
    </row>
    <row r="55" spans="2:12" ht="15">
      <c r="B55" s="5"/>
      <c r="L55" s="5"/>
    </row>
    <row r="56" spans="2:12" ht="15">
      <c r="B56" s="5"/>
      <c r="L56" s="5"/>
    </row>
    <row r="57" spans="2:12" ht="15">
      <c r="B57" s="5"/>
      <c r="L57" s="5"/>
    </row>
    <row r="58" spans="2:12" ht="15">
      <c r="B58" s="5"/>
      <c r="L58" s="5"/>
    </row>
    <row r="59" spans="2:12" ht="15">
      <c r="B59" s="5"/>
      <c r="L59" s="5"/>
    </row>
    <row r="60" spans="2:12" ht="15">
      <c r="B60" s="5"/>
      <c r="L60" s="5"/>
    </row>
    <row r="61" spans="2:12" s="14" customFormat="1" ht="15">
      <c r="B61" s="15"/>
      <c r="D61" s="26" t="s">
        <v>42</v>
      </c>
      <c r="E61" s="17"/>
      <c r="F61" s="83" t="s">
        <v>43</v>
      </c>
      <c r="G61" s="26" t="s">
        <v>42</v>
      </c>
      <c r="H61" s="17"/>
      <c r="I61" s="17"/>
      <c r="J61" s="84" t="s">
        <v>43</v>
      </c>
      <c r="K61" s="17"/>
      <c r="L61" s="15"/>
    </row>
    <row r="62" spans="2:12" ht="15">
      <c r="B62" s="5"/>
      <c r="L62" s="5"/>
    </row>
    <row r="63" spans="2:12" ht="15">
      <c r="B63" s="5"/>
      <c r="L63" s="5"/>
    </row>
    <row r="64" spans="2:12" ht="15">
      <c r="B64" s="5"/>
      <c r="L64" s="5"/>
    </row>
    <row r="65" spans="2:12" s="14" customFormat="1" ht="15">
      <c r="B65" s="15"/>
      <c r="D65" s="24" t="s">
        <v>44</v>
      </c>
      <c r="E65" s="25"/>
      <c r="F65" s="25"/>
      <c r="G65" s="24" t="s">
        <v>45</v>
      </c>
      <c r="H65" s="25"/>
      <c r="I65" s="25"/>
      <c r="J65" s="25"/>
      <c r="K65" s="25"/>
      <c r="L65" s="15"/>
    </row>
    <row r="66" spans="2:12" ht="15">
      <c r="B66" s="5"/>
      <c r="L66" s="5"/>
    </row>
    <row r="67" spans="2:12" ht="15">
      <c r="B67" s="5"/>
      <c r="L67" s="5"/>
    </row>
    <row r="68" spans="2:12" ht="15">
      <c r="B68" s="5"/>
      <c r="L68" s="5"/>
    </row>
    <row r="69" spans="2:12" ht="15">
      <c r="B69" s="5"/>
      <c r="L69" s="5"/>
    </row>
    <row r="70" spans="2:12" ht="15">
      <c r="B70" s="5"/>
      <c r="L70" s="5"/>
    </row>
    <row r="71" spans="2:12" ht="15">
      <c r="B71" s="5"/>
      <c r="L71" s="5"/>
    </row>
    <row r="72" spans="2:12" ht="15">
      <c r="B72" s="5"/>
      <c r="L72" s="5"/>
    </row>
    <row r="73" spans="2:12" ht="15">
      <c r="B73" s="5"/>
      <c r="L73" s="5"/>
    </row>
    <row r="74" spans="2:12" ht="15">
      <c r="B74" s="5"/>
      <c r="L74" s="5"/>
    </row>
    <row r="75" spans="2:12" ht="15">
      <c r="B75" s="5"/>
      <c r="L75" s="5"/>
    </row>
    <row r="76" spans="2:12" s="14" customFormat="1" ht="15">
      <c r="B76" s="15"/>
      <c r="D76" s="26" t="s">
        <v>42</v>
      </c>
      <c r="E76" s="17"/>
      <c r="F76" s="83" t="s">
        <v>43</v>
      </c>
      <c r="G76" s="26" t="s">
        <v>42</v>
      </c>
      <c r="H76" s="17"/>
      <c r="I76" s="17"/>
      <c r="J76" s="84" t="s">
        <v>43</v>
      </c>
      <c r="K76" s="17"/>
      <c r="L76" s="15"/>
    </row>
    <row r="77" spans="2:12" s="14" customFormat="1" ht="14.4" customHeight="1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15"/>
    </row>
    <row r="81" spans="2:12" s="14" customFormat="1" ht="6.9" customHeight="1"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15"/>
    </row>
    <row r="82" spans="2:12" s="14" customFormat="1" ht="24.9" customHeight="1">
      <c r="B82" s="15"/>
      <c r="C82" s="6" t="s">
        <v>82</v>
      </c>
      <c r="L82" s="15"/>
    </row>
    <row r="83" spans="2:12" s="14" customFormat="1" ht="6.9" customHeight="1">
      <c r="B83" s="15"/>
      <c r="L83" s="15"/>
    </row>
    <row r="84" spans="2:12" s="14" customFormat="1" ht="12" customHeight="1">
      <c r="B84" s="15"/>
      <c r="C84" s="11" t="s">
        <v>13</v>
      </c>
      <c r="E84" s="14" t="str">
        <f>'Rekapitulace staveb'!K6</f>
        <v>Rekonstrukce venkovního schodiště v areálu ONN</v>
      </c>
      <c r="L84" s="15"/>
    </row>
    <row r="85" spans="2:12" s="14" customFormat="1" ht="16.5" customHeight="1">
      <c r="B85" s="15"/>
      <c r="E85" s="217"/>
      <c r="F85" s="218"/>
      <c r="G85" s="218"/>
      <c r="H85" s="218"/>
      <c r="L85" s="15"/>
    </row>
    <row r="86" spans="2:12" s="14" customFormat="1" ht="12" customHeight="1">
      <c r="B86" s="15"/>
      <c r="C86" s="11" t="s">
        <v>80</v>
      </c>
      <c r="L86" s="15"/>
    </row>
    <row r="87" spans="2:12" s="14" customFormat="1" ht="16.5" customHeight="1">
      <c r="B87" s="15"/>
      <c r="E87" s="214" t="str">
        <f>E9</f>
        <v>01 - Schodiště</v>
      </c>
      <c r="F87" s="216"/>
      <c r="G87" s="216"/>
      <c r="H87" s="216"/>
      <c r="L87" s="15"/>
    </row>
    <row r="88" spans="2:12" s="14" customFormat="1" ht="6.9" customHeight="1">
      <c r="B88" s="15"/>
      <c r="L88" s="15"/>
    </row>
    <row r="89" spans="2:12" s="14" customFormat="1" ht="12" customHeight="1">
      <c r="B89" s="15"/>
      <c r="C89" s="11" t="s">
        <v>16</v>
      </c>
      <c r="F89" s="12" t="str">
        <f>F12</f>
        <v xml:space="preserve"> Oblastní nemocnice Náchod a.s.</v>
      </c>
      <c r="I89" s="11" t="s">
        <v>18</v>
      </c>
      <c r="J89" s="171"/>
      <c r="L89" s="15"/>
    </row>
    <row r="90" spans="2:12" s="14" customFormat="1" ht="6.9" customHeight="1">
      <c r="B90" s="15"/>
      <c r="L90" s="15"/>
    </row>
    <row r="91" spans="2:12" s="14" customFormat="1" ht="15.15" customHeight="1">
      <c r="B91" s="15"/>
      <c r="C91" s="11" t="s">
        <v>19</v>
      </c>
      <c r="F91" s="12" t="str">
        <f>'Rekapitulace staveb'!N10</f>
        <v xml:space="preserve"> Oblastní nemocnice Náchod a.s.</v>
      </c>
      <c r="I91" s="11" t="s">
        <v>23</v>
      </c>
      <c r="J91" s="85"/>
      <c r="L91" s="15"/>
    </row>
    <row r="92" spans="2:12" s="14" customFormat="1" ht="15.15" customHeight="1">
      <c r="B92" s="15"/>
      <c r="C92" s="11" t="s">
        <v>22</v>
      </c>
      <c r="F92" s="175"/>
      <c r="I92" s="11" t="s">
        <v>25</v>
      </c>
      <c r="J92" s="85"/>
      <c r="L92" s="15"/>
    </row>
    <row r="93" spans="2:12" s="14" customFormat="1" ht="10.35" customHeight="1">
      <c r="B93" s="15"/>
      <c r="L93" s="15"/>
    </row>
    <row r="94" spans="2:12" s="14" customFormat="1" ht="29.25" customHeight="1">
      <c r="B94" s="15"/>
      <c r="C94" s="86" t="s">
        <v>83</v>
      </c>
      <c r="D94" s="77"/>
      <c r="E94" s="77"/>
      <c r="F94" s="77"/>
      <c r="G94" s="77"/>
      <c r="H94" s="77"/>
      <c r="I94" s="77"/>
      <c r="J94" s="87" t="s">
        <v>84</v>
      </c>
      <c r="K94" s="77"/>
      <c r="L94" s="15"/>
    </row>
    <row r="95" spans="2:12" s="14" customFormat="1" ht="10.35" customHeight="1">
      <c r="B95" s="15"/>
      <c r="L95" s="15"/>
    </row>
    <row r="96" spans="2:47" s="14" customFormat="1" ht="22.95" customHeight="1">
      <c r="B96" s="15"/>
      <c r="C96" s="88" t="s">
        <v>85</v>
      </c>
      <c r="J96" s="72">
        <f>J132</f>
        <v>0</v>
      </c>
      <c r="L96" s="15"/>
      <c r="AU96" s="2" t="s">
        <v>86</v>
      </c>
    </row>
    <row r="97" spans="2:12" s="90" customFormat="1" ht="24.9" customHeight="1">
      <c r="B97" s="89"/>
      <c r="D97" s="91" t="s">
        <v>87</v>
      </c>
      <c r="E97" s="92"/>
      <c r="F97" s="92"/>
      <c r="G97" s="92"/>
      <c r="H97" s="92"/>
      <c r="I97" s="92"/>
      <c r="J97" s="93">
        <f>J133</f>
        <v>0</v>
      </c>
      <c r="L97" s="89"/>
    </row>
    <row r="98" spans="2:12" s="95" customFormat="1" ht="19.95" customHeight="1">
      <c r="B98" s="94"/>
      <c r="D98" s="96" t="s">
        <v>88</v>
      </c>
      <c r="E98" s="97"/>
      <c r="F98" s="97"/>
      <c r="G98" s="97"/>
      <c r="H98" s="97"/>
      <c r="I98" s="97"/>
      <c r="J98" s="98">
        <f>J134</f>
        <v>0</v>
      </c>
      <c r="L98" s="94"/>
    </row>
    <row r="99" spans="2:12" s="95" customFormat="1" ht="19.95" customHeight="1">
      <c r="B99" s="94"/>
      <c r="D99" s="96" t="s">
        <v>89</v>
      </c>
      <c r="E99" s="97"/>
      <c r="F99" s="97"/>
      <c r="G99" s="97"/>
      <c r="H99" s="97"/>
      <c r="I99" s="97"/>
      <c r="J99" s="98">
        <f>J156</f>
        <v>0</v>
      </c>
      <c r="L99" s="94"/>
    </row>
    <row r="100" spans="2:12" s="95" customFormat="1" ht="19.95" customHeight="1">
      <c r="B100" s="94"/>
      <c r="D100" s="96" t="s">
        <v>90</v>
      </c>
      <c r="E100" s="97"/>
      <c r="F100" s="97"/>
      <c r="G100" s="97"/>
      <c r="H100" s="97"/>
      <c r="I100" s="97"/>
      <c r="J100" s="98">
        <f>J159</f>
        <v>0</v>
      </c>
      <c r="L100" s="94"/>
    </row>
    <row r="101" spans="2:12" s="95" customFormat="1" ht="19.95" customHeight="1">
      <c r="B101" s="94"/>
      <c r="D101" s="96" t="s">
        <v>91</v>
      </c>
      <c r="E101" s="97"/>
      <c r="F101" s="97"/>
      <c r="G101" s="97"/>
      <c r="H101" s="97"/>
      <c r="I101" s="97"/>
      <c r="J101" s="98">
        <f>J168</f>
        <v>0</v>
      </c>
      <c r="L101" s="94"/>
    </row>
    <row r="102" spans="2:12" s="95" customFormat="1" ht="19.95" customHeight="1">
      <c r="B102" s="94"/>
      <c r="D102" s="96" t="s">
        <v>92</v>
      </c>
      <c r="E102" s="97"/>
      <c r="F102" s="97"/>
      <c r="G102" s="97"/>
      <c r="H102" s="97"/>
      <c r="I102" s="97"/>
      <c r="J102" s="98">
        <f>J183</f>
        <v>0</v>
      </c>
      <c r="L102" s="94"/>
    </row>
    <row r="103" spans="2:12" s="95" customFormat="1" ht="19.95" customHeight="1">
      <c r="B103" s="94"/>
      <c r="D103" s="96" t="s">
        <v>93</v>
      </c>
      <c r="E103" s="97"/>
      <c r="F103" s="97"/>
      <c r="G103" s="97"/>
      <c r="H103" s="97"/>
      <c r="I103" s="97"/>
      <c r="J103" s="98">
        <f>J191</f>
        <v>0</v>
      </c>
      <c r="L103" s="94"/>
    </row>
    <row r="104" spans="2:12" s="95" customFormat="1" ht="19.95" customHeight="1">
      <c r="B104" s="94"/>
      <c r="D104" s="96" t="s">
        <v>94</v>
      </c>
      <c r="E104" s="97"/>
      <c r="F104" s="97"/>
      <c r="G104" s="97"/>
      <c r="H104" s="97"/>
      <c r="I104" s="97"/>
      <c r="J104" s="98">
        <f>J206</f>
        <v>0</v>
      </c>
      <c r="L104" s="94"/>
    </row>
    <row r="105" spans="2:12" s="95" customFormat="1" ht="19.95" customHeight="1">
      <c r="B105" s="94"/>
      <c r="D105" s="96" t="s">
        <v>95</v>
      </c>
      <c r="E105" s="97"/>
      <c r="F105" s="97"/>
      <c r="G105" s="97"/>
      <c r="H105" s="97"/>
      <c r="I105" s="97"/>
      <c r="J105" s="98">
        <f>J215</f>
        <v>0</v>
      </c>
      <c r="L105" s="94"/>
    </row>
    <row r="106" spans="2:12" s="90" customFormat="1" ht="24.9" customHeight="1">
      <c r="B106" s="89"/>
      <c r="D106" s="91" t="s">
        <v>96</v>
      </c>
      <c r="E106" s="92"/>
      <c r="F106" s="92"/>
      <c r="G106" s="92"/>
      <c r="H106" s="92"/>
      <c r="I106" s="92"/>
      <c r="J106" s="93">
        <f>J217</f>
        <v>0</v>
      </c>
      <c r="L106" s="89"/>
    </row>
    <row r="107" spans="2:12" s="95" customFormat="1" ht="19.95" customHeight="1">
      <c r="B107" s="94"/>
      <c r="D107" s="96" t="s">
        <v>97</v>
      </c>
      <c r="E107" s="97"/>
      <c r="F107" s="97"/>
      <c r="G107" s="97"/>
      <c r="H107" s="97"/>
      <c r="I107" s="97"/>
      <c r="J107" s="98">
        <f>J218</f>
        <v>0</v>
      </c>
      <c r="L107" s="94"/>
    </row>
    <row r="108" spans="2:12" s="95" customFormat="1" ht="19.95" customHeight="1">
      <c r="B108" s="94"/>
      <c r="D108" s="96" t="s">
        <v>98</v>
      </c>
      <c r="E108" s="97"/>
      <c r="F108" s="97"/>
      <c r="G108" s="97"/>
      <c r="H108" s="97"/>
      <c r="I108" s="97"/>
      <c r="J108" s="98">
        <f>J220</f>
        <v>0</v>
      </c>
      <c r="L108" s="94"/>
    </row>
    <row r="109" spans="2:12" s="95" customFormat="1" ht="19.95" customHeight="1">
      <c r="B109" s="94"/>
      <c r="D109" s="96" t="s">
        <v>99</v>
      </c>
      <c r="E109" s="97"/>
      <c r="F109" s="97"/>
      <c r="G109" s="97"/>
      <c r="H109" s="97"/>
      <c r="I109" s="97"/>
      <c r="J109" s="98">
        <f>J224</f>
        <v>0</v>
      </c>
      <c r="L109" s="94"/>
    </row>
    <row r="110" spans="2:12" s="90" customFormat="1" ht="24.9" customHeight="1">
      <c r="B110" s="89"/>
      <c r="D110" s="91" t="s">
        <v>100</v>
      </c>
      <c r="E110" s="92"/>
      <c r="F110" s="92"/>
      <c r="G110" s="92"/>
      <c r="H110" s="92"/>
      <c r="I110" s="92"/>
      <c r="J110" s="93">
        <f>J230</f>
        <v>0</v>
      </c>
      <c r="L110" s="89"/>
    </row>
    <row r="111" spans="2:12" s="95" customFormat="1" ht="19.95" customHeight="1">
      <c r="B111" s="94"/>
      <c r="D111" s="96" t="s">
        <v>101</v>
      </c>
      <c r="E111" s="97"/>
      <c r="F111" s="97"/>
      <c r="G111" s="97"/>
      <c r="H111" s="97"/>
      <c r="I111" s="97"/>
      <c r="J111" s="98">
        <f>J231</f>
        <v>0</v>
      </c>
      <c r="L111" s="94"/>
    </row>
    <row r="112" spans="2:12" s="95" customFormat="1" ht="19.95" customHeight="1">
      <c r="B112" s="94"/>
      <c r="D112" s="96" t="s">
        <v>102</v>
      </c>
      <c r="E112" s="97"/>
      <c r="F112" s="97"/>
      <c r="G112" s="97"/>
      <c r="H112" s="97"/>
      <c r="I112" s="97"/>
      <c r="J112" s="98">
        <f>J237</f>
        <v>0</v>
      </c>
      <c r="L112" s="94"/>
    </row>
    <row r="113" spans="2:12" s="14" customFormat="1" ht="21.75" customHeight="1">
      <c r="B113" s="15"/>
      <c r="L113" s="15"/>
    </row>
    <row r="114" spans="2:12" s="14" customFormat="1" ht="6.9" customHeight="1">
      <c r="B114" s="27"/>
      <c r="C114" s="28"/>
      <c r="D114" s="28"/>
      <c r="E114" s="28"/>
      <c r="F114" s="28"/>
      <c r="G114" s="28"/>
      <c r="H114" s="28"/>
      <c r="I114" s="28"/>
      <c r="J114" s="28"/>
      <c r="K114" s="28"/>
      <c r="L114" s="15"/>
    </row>
    <row r="118" spans="2:12" s="14" customFormat="1" ht="6.9" customHeight="1">
      <c r="B118" s="29"/>
      <c r="C118" s="30"/>
      <c r="D118" s="30"/>
      <c r="E118" s="30"/>
      <c r="F118" s="30"/>
      <c r="G118" s="30"/>
      <c r="H118" s="30"/>
      <c r="I118" s="30"/>
      <c r="J118" s="30"/>
      <c r="K118" s="30"/>
      <c r="L118" s="15"/>
    </row>
    <row r="119" spans="2:12" s="14" customFormat="1" ht="24.9" customHeight="1">
      <c r="B119" s="15"/>
      <c r="C119" s="6" t="s">
        <v>103</v>
      </c>
      <c r="L119" s="15"/>
    </row>
    <row r="120" spans="2:12" s="14" customFormat="1" ht="6.9" customHeight="1">
      <c r="B120" s="15"/>
      <c r="L120" s="15"/>
    </row>
    <row r="121" spans="2:12" s="14" customFormat="1" ht="12" customHeight="1">
      <c r="B121" s="15"/>
      <c r="C121" s="11" t="s">
        <v>13</v>
      </c>
      <c r="L121" s="15"/>
    </row>
    <row r="122" spans="2:12" s="14" customFormat="1" ht="16.5" customHeight="1">
      <c r="B122" s="15"/>
      <c r="E122" s="217">
        <f>E7</f>
        <v>0</v>
      </c>
      <c r="F122" s="218"/>
      <c r="G122" s="218"/>
      <c r="H122" s="218"/>
      <c r="L122" s="15"/>
    </row>
    <row r="123" spans="2:12" s="14" customFormat="1" ht="12" customHeight="1">
      <c r="B123" s="15"/>
      <c r="C123" s="11" t="s">
        <v>80</v>
      </c>
      <c r="L123" s="15"/>
    </row>
    <row r="124" spans="2:12" s="14" customFormat="1" ht="16.5" customHeight="1">
      <c r="B124" s="15"/>
      <c r="E124" s="214" t="str">
        <f>E9</f>
        <v>01 - Schodiště</v>
      </c>
      <c r="F124" s="216"/>
      <c r="G124" s="216"/>
      <c r="H124" s="216"/>
      <c r="L124" s="15"/>
    </row>
    <row r="125" spans="2:12" s="14" customFormat="1" ht="6.9" customHeight="1">
      <c r="B125" s="15"/>
      <c r="L125" s="15"/>
    </row>
    <row r="126" spans="2:12" s="14" customFormat="1" ht="12" customHeight="1">
      <c r="B126" s="15"/>
      <c r="C126" s="11" t="s">
        <v>16</v>
      </c>
      <c r="F126" s="31" t="str">
        <f>'Rekapitulace staveb'!N8</f>
        <v xml:space="preserve"> Oblastní nemocnice Náchod a.s.</v>
      </c>
      <c r="I126" s="11" t="s">
        <v>18</v>
      </c>
      <c r="J126" s="171"/>
      <c r="L126" s="15"/>
    </row>
    <row r="127" spans="2:12" s="14" customFormat="1" ht="6.9" customHeight="1">
      <c r="B127" s="15"/>
      <c r="L127" s="15"/>
    </row>
    <row r="128" spans="2:12" s="14" customFormat="1" ht="15.15" customHeight="1">
      <c r="B128" s="15"/>
      <c r="C128" s="11" t="s">
        <v>19</v>
      </c>
      <c r="F128" s="12" t="s">
        <v>387</v>
      </c>
      <c r="I128" s="11" t="s">
        <v>23</v>
      </c>
      <c r="J128" s="85"/>
      <c r="L128" s="15"/>
    </row>
    <row r="129" spans="2:12" s="14" customFormat="1" ht="15.15" customHeight="1">
      <c r="B129" s="15"/>
      <c r="C129" s="11" t="s">
        <v>22</v>
      </c>
      <c r="F129" s="175"/>
      <c r="I129" s="11" t="s">
        <v>25</v>
      </c>
      <c r="J129" s="85"/>
      <c r="L129" s="15"/>
    </row>
    <row r="130" spans="2:12" s="14" customFormat="1" ht="10.35" customHeight="1">
      <c r="B130" s="15"/>
      <c r="L130" s="15"/>
    </row>
    <row r="131" spans="2:20" s="99" customFormat="1" ht="29.25" customHeight="1">
      <c r="B131" s="100"/>
      <c r="C131" s="101" t="s">
        <v>104</v>
      </c>
      <c r="D131" s="102" t="s">
        <v>52</v>
      </c>
      <c r="E131" s="102" t="s">
        <v>48</v>
      </c>
      <c r="F131" s="102" t="s">
        <v>49</v>
      </c>
      <c r="G131" s="102" t="s">
        <v>105</v>
      </c>
      <c r="H131" s="102" t="s">
        <v>106</v>
      </c>
      <c r="I131" s="102" t="s">
        <v>107</v>
      </c>
      <c r="J131" s="102" t="s">
        <v>84</v>
      </c>
      <c r="K131" s="103" t="s">
        <v>108</v>
      </c>
      <c r="L131" s="100"/>
      <c r="M131" s="42"/>
      <c r="N131" s="43"/>
      <c r="O131" s="43"/>
      <c r="P131" s="43"/>
      <c r="Q131" s="43"/>
      <c r="R131" s="43"/>
      <c r="S131" s="43"/>
      <c r="T131" s="44"/>
    </row>
    <row r="132" spans="2:63" s="14" customFormat="1" ht="22.95" customHeight="1">
      <c r="B132" s="15"/>
      <c r="C132" s="48" t="s">
        <v>109</v>
      </c>
      <c r="J132" s="104">
        <f>BK132</f>
        <v>0</v>
      </c>
      <c r="L132" s="15"/>
      <c r="M132" s="45"/>
      <c r="N132" s="37"/>
      <c r="O132" s="37"/>
      <c r="P132" s="105"/>
      <c r="Q132" s="37"/>
      <c r="R132" s="105"/>
      <c r="S132" s="37"/>
      <c r="T132" s="106"/>
      <c r="AT132" s="2" t="s">
        <v>66</v>
      </c>
      <c r="AU132" s="2" t="s">
        <v>86</v>
      </c>
      <c r="BK132" s="107">
        <f>BK133+BK217+BK230</f>
        <v>0</v>
      </c>
    </row>
    <row r="133" spans="2:63" s="108" customFormat="1" ht="25.95" customHeight="1">
      <c r="B133" s="109"/>
      <c r="D133" s="110" t="s">
        <v>66</v>
      </c>
      <c r="E133" s="111" t="s">
        <v>110</v>
      </c>
      <c r="F133" s="111" t="s">
        <v>111</v>
      </c>
      <c r="I133" s="112"/>
      <c r="J133" s="113">
        <f>BK133</f>
        <v>0</v>
      </c>
      <c r="L133" s="109"/>
      <c r="M133" s="114"/>
      <c r="P133" s="115"/>
      <c r="R133" s="115"/>
      <c r="T133" s="116"/>
      <c r="AR133" s="110" t="s">
        <v>75</v>
      </c>
      <c r="AT133" s="117" t="s">
        <v>66</v>
      </c>
      <c r="AU133" s="117" t="s">
        <v>67</v>
      </c>
      <c r="AY133" s="110" t="s">
        <v>112</v>
      </c>
      <c r="BK133" s="118">
        <f>BK134+BK156+BK159+BK168+BK183+BK191+BK206+BK215</f>
        <v>0</v>
      </c>
    </row>
    <row r="134" spans="2:63" s="108" customFormat="1" ht="22.95" customHeight="1">
      <c r="B134" s="109"/>
      <c r="D134" s="110" t="s">
        <v>66</v>
      </c>
      <c r="E134" s="119" t="s">
        <v>75</v>
      </c>
      <c r="F134" s="119" t="s">
        <v>113</v>
      </c>
      <c r="I134" s="112"/>
      <c r="J134" s="120">
        <f>BK134</f>
        <v>0</v>
      </c>
      <c r="L134" s="109"/>
      <c r="M134" s="114"/>
      <c r="P134" s="115"/>
      <c r="R134" s="115"/>
      <c r="T134" s="116"/>
      <c r="AR134" s="110" t="s">
        <v>75</v>
      </c>
      <c r="AT134" s="117" t="s">
        <v>66</v>
      </c>
      <c r="AU134" s="117" t="s">
        <v>75</v>
      </c>
      <c r="AY134" s="110" t="s">
        <v>112</v>
      </c>
      <c r="BK134" s="118">
        <f>SUM(BK135:BK155)</f>
        <v>0</v>
      </c>
    </row>
    <row r="135" spans="2:65" s="14" customFormat="1" ht="16.5" customHeight="1">
      <c r="B135" s="15"/>
      <c r="C135" s="121" t="s">
        <v>114</v>
      </c>
      <c r="D135" s="121" t="s">
        <v>115</v>
      </c>
      <c r="E135" s="122" t="s">
        <v>116</v>
      </c>
      <c r="F135" s="123" t="s">
        <v>117</v>
      </c>
      <c r="G135" s="124" t="s">
        <v>118</v>
      </c>
      <c r="H135" s="125">
        <v>8.46</v>
      </c>
      <c r="I135" s="176"/>
      <c r="J135" s="126">
        <f>ROUND(I135*H135,2)</f>
        <v>0</v>
      </c>
      <c r="K135" s="123" t="s">
        <v>119</v>
      </c>
      <c r="L135" s="15"/>
      <c r="M135" s="127"/>
      <c r="N135" s="128"/>
      <c r="P135" s="129"/>
      <c r="Q135" s="129"/>
      <c r="R135" s="129"/>
      <c r="S135" s="129"/>
      <c r="T135" s="130"/>
      <c r="AR135" s="131" t="s">
        <v>120</v>
      </c>
      <c r="AT135" s="131" t="s">
        <v>115</v>
      </c>
      <c r="AU135" s="131" t="s">
        <v>77</v>
      </c>
      <c r="AY135" s="2" t="s">
        <v>112</v>
      </c>
      <c r="BE135" s="132">
        <f>IF(N135="základní",J135,0)</f>
        <v>0</v>
      </c>
      <c r="BF135" s="132">
        <f>IF(N135="snížená",J135,0)</f>
        <v>0</v>
      </c>
      <c r="BG135" s="132">
        <f>IF(N135="zákl. přenesená",J135,0)</f>
        <v>0</v>
      </c>
      <c r="BH135" s="132">
        <f>IF(N135="sníž. přenesená",J135,0)</f>
        <v>0</v>
      </c>
      <c r="BI135" s="132">
        <f>IF(N135="nulová",J135,0)</f>
        <v>0</v>
      </c>
      <c r="BJ135" s="2" t="s">
        <v>75</v>
      </c>
      <c r="BK135" s="132">
        <f>ROUND(I135*H135,2)</f>
        <v>0</v>
      </c>
      <c r="BL135" s="2" t="s">
        <v>120</v>
      </c>
      <c r="BM135" s="131" t="s">
        <v>121</v>
      </c>
    </row>
    <row r="136" spans="2:51" s="133" customFormat="1" ht="10.2">
      <c r="B136" s="134"/>
      <c r="D136" s="135" t="s">
        <v>122</v>
      </c>
      <c r="E136" s="136" t="s">
        <v>1</v>
      </c>
      <c r="F136" s="137" t="s">
        <v>123</v>
      </c>
      <c r="H136" s="138">
        <v>8.46</v>
      </c>
      <c r="I136" s="139"/>
      <c r="L136" s="134"/>
      <c r="M136" s="140"/>
      <c r="T136" s="141"/>
      <c r="AT136" s="136" t="s">
        <v>122</v>
      </c>
      <c r="AU136" s="136" t="s">
        <v>77</v>
      </c>
      <c r="AV136" s="133" t="s">
        <v>77</v>
      </c>
      <c r="AW136" s="133" t="s">
        <v>24</v>
      </c>
      <c r="AX136" s="133" t="s">
        <v>75</v>
      </c>
      <c r="AY136" s="136" t="s">
        <v>112</v>
      </c>
    </row>
    <row r="137" spans="2:65" s="14" customFormat="1" ht="33" customHeight="1">
      <c r="B137" s="15"/>
      <c r="C137" s="121" t="s">
        <v>77</v>
      </c>
      <c r="D137" s="121" t="s">
        <v>115</v>
      </c>
      <c r="E137" s="122" t="s">
        <v>124</v>
      </c>
      <c r="F137" s="123" t="s">
        <v>125</v>
      </c>
      <c r="G137" s="124" t="s">
        <v>118</v>
      </c>
      <c r="H137" s="125">
        <v>8.46</v>
      </c>
      <c r="I137" s="176"/>
      <c r="J137" s="126">
        <f>ROUND(I137*H137,2)</f>
        <v>0</v>
      </c>
      <c r="K137" s="123" t="s">
        <v>119</v>
      </c>
      <c r="L137" s="15"/>
      <c r="M137" s="127"/>
      <c r="N137" s="128"/>
      <c r="P137" s="129"/>
      <c r="Q137" s="129"/>
      <c r="R137" s="129"/>
      <c r="S137" s="129"/>
      <c r="T137" s="130"/>
      <c r="AR137" s="131" t="s">
        <v>120</v>
      </c>
      <c r="AT137" s="131" t="s">
        <v>115</v>
      </c>
      <c r="AU137" s="131" t="s">
        <v>77</v>
      </c>
      <c r="AY137" s="2" t="s">
        <v>112</v>
      </c>
      <c r="BE137" s="132">
        <f>IF(N137="základní",J137,0)</f>
        <v>0</v>
      </c>
      <c r="BF137" s="132">
        <f>IF(N137="snížená",J137,0)</f>
        <v>0</v>
      </c>
      <c r="BG137" s="132">
        <f>IF(N137="zákl. přenesená",J137,0)</f>
        <v>0</v>
      </c>
      <c r="BH137" s="132">
        <f>IF(N137="sníž. přenesená",J137,0)</f>
        <v>0</v>
      </c>
      <c r="BI137" s="132">
        <f>IF(N137="nulová",J137,0)</f>
        <v>0</v>
      </c>
      <c r="BJ137" s="2" t="s">
        <v>75</v>
      </c>
      <c r="BK137" s="132">
        <f>ROUND(I137*H137,2)</f>
        <v>0</v>
      </c>
      <c r="BL137" s="2" t="s">
        <v>120</v>
      </c>
      <c r="BM137" s="131" t="s">
        <v>126</v>
      </c>
    </row>
    <row r="138" spans="2:51" s="133" customFormat="1" ht="10.2">
      <c r="B138" s="134"/>
      <c r="D138" s="135" t="s">
        <v>122</v>
      </c>
      <c r="E138" s="136" t="s">
        <v>1</v>
      </c>
      <c r="F138" s="137" t="s">
        <v>127</v>
      </c>
      <c r="H138" s="138">
        <v>8.46</v>
      </c>
      <c r="I138" s="139"/>
      <c r="L138" s="134"/>
      <c r="M138" s="140"/>
      <c r="T138" s="141"/>
      <c r="AT138" s="136" t="s">
        <v>122</v>
      </c>
      <c r="AU138" s="136" t="s">
        <v>77</v>
      </c>
      <c r="AV138" s="133" t="s">
        <v>77</v>
      </c>
      <c r="AW138" s="133" t="s">
        <v>24</v>
      </c>
      <c r="AX138" s="133" t="s">
        <v>75</v>
      </c>
      <c r="AY138" s="136" t="s">
        <v>112</v>
      </c>
    </row>
    <row r="139" spans="2:65" s="14" customFormat="1" ht="24.15" customHeight="1">
      <c r="B139" s="15"/>
      <c r="C139" s="121" t="s">
        <v>75</v>
      </c>
      <c r="D139" s="121" t="s">
        <v>115</v>
      </c>
      <c r="E139" s="122" t="s">
        <v>128</v>
      </c>
      <c r="F139" s="123" t="s">
        <v>129</v>
      </c>
      <c r="G139" s="124" t="s">
        <v>118</v>
      </c>
      <c r="H139" s="125">
        <v>9.6</v>
      </c>
      <c r="I139" s="176"/>
      <c r="J139" s="126">
        <f>ROUND(I139*H139,2)</f>
        <v>0</v>
      </c>
      <c r="K139" s="123" t="s">
        <v>119</v>
      </c>
      <c r="L139" s="15"/>
      <c r="M139" s="127"/>
      <c r="N139" s="128"/>
      <c r="P139" s="129"/>
      <c r="Q139" s="129"/>
      <c r="R139" s="129"/>
      <c r="S139" s="129"/>
      <c r="T139" s="130"/>
      <c r="AR139" s="131" t="s">
        <v>120</v>
      </c>
      <c r="AT139" s="131" t="s">
        <v>115</v>
      </c>
      <c r="AU139" s="131" t="s">
        <v>77</v>
      </c>
      <c r="AY139" s="2" t="s">
        <v>112</v>
      </c>
      <c r="BE139" s="132">
        <f>IF(N139="základní",J139,0)</f>
        <v>0</v>
      </c>
      <c r="BF139" s="132">
        <f>IF(N139="snížená",J139,0)</f>
        <v>0</v>
      </c>
      <c r="BG139" s="132">
        <f>IF(N139="zákl. přenesená",J139,0)</f>
        <v>0</v>
      </c>
      <c r="BH139" s="132">
        <f>IF(N139="sníž. přenesená",J139,0)</f>
        <v>0</v>
      </c>
      <c r="BI139" s="132">
        <f>IF(N139="nulová",J139,0)</f>
        <v>0</v>
      </c>
      <c r="BJ139" s="2" t="s">
        <v>75</v>
      </c>
      <c r="BK139" s="132">
        <f>ROUND(I139*H139,2)</f>
        <v>0</v>
      </c>
      <c r="BL139" s="2" t="s">
        <v>120</v>
      </c>
      <c r="BM139" s="131" t="s">
        <v>130</v>
      </c>
    </row>
    <row r="140" spans="2:51" s="133" customFormat="1" ht="10.2">
      <c r="B140" s="134"/>
      <c r="D140" s="135" t="s">
        <v>122</v>
      </c>
      <c r="E140" s="136" t="s">
        <v>1</v>
      </c>
      <c r="F140" s="137" t="s">
        <v>131</v>
      </c>
      <c r="H140" s="138">
        <v>3</v>
      </c>
      <c r="I140" s="139"/>
      <c r="L140" s="134"/>
      <c r="M140" s="140"/>
      <c r="T140" s="141"/>
      <c r="AT140" s="136" t="s">
        <v>122</v>
      </c>
      <c r="AU140" s="136" t="s">
        <v>77</v>
      </c>
      <c r="AV140" s="133" t="s">
        <v>77</v>
      </c>
      <c r="AW140" s="133" t="s">
        <v>24</v>
      </c>
      <c r="AX140" s="133" t="s">
        <v>67</v>
      </c>
      <c r="AY140" s="136" t="s">
        <v>112</v>
      </c>
    </row>
    <row r="141" spans="2:51" s="133" customFormat="1" ht="10.2">
      <c r="B141" s="134"/>
      <c r="D141" s="135" t="s">
        <v>122</v>
      </c>
      <c r="E141" s="136" t="s">
        <v>1</v>
      </c>
      <c r="F141" s="137" t="s">
        <v>132</v>
      </c>
      <c r="H141" s="138">
        <v>6.6</v>
      </c>
      <c r="I141" s="139"/>
      <c r="L141" s="134"/>
      <c r="M141" s="140"/>
      <c r="T141" s="141"/>
      <c r="AT141" s="136" t="s">
        <v>122</v>
      </c>
      <c r="AU141" s="136" t="s">
        <v>77</v>
      </c>
      <c r="AV141" s="133" t="s">
        <v>77</v>
      </c>
      <c r="AW141" s="133" t="s">
        <v>24</v>
      </c>
      <c r="AX141" s="133" t="s">
        <v>67</v>
      </c>
      <c r="AY141" s="136" t="s">
        <v>112</v>
      </c>
    </row>
    <row r="142" spans="2:51" s="142" customFormat="1" ht="10.2">
      <c r="B142" s="143"/>
      <c r="D142" s="135" t="s">
        <v>122</v>
      </c>
      <c r="E142" s="144" t="s">
        <v>1</v>
      </c>
      <c r="F142" s="145" t="s">
        <v>133</v>
      </c>
      <c r="H142" s="146">
        <v>9.6</v>
      </c>
      <c r="I142" s="147"/>
      <c r="L142" s="143"/>
      <c r="M142" s="148"/>
      <c r="T142" s="149"/>
      <c r="AT142" s="144" t="s">
        <v>122</v>
      </c>
      <c r="AU142" s="144" t="s">
        <v>77</v>
      </c>
      <c r="AV142" s="142" t="s">
        <v>120</v>
      </c>
      <c r="AW142" s="142" t="s">
        <v>24</v>
      </c>
      <c r="AX142" s="142" t="s">
        <v>75</v>
      </c>
      <c r="AY142" s="144" t="s">
        <v>112</v>
      </c>
    </row>
    <row r="143" spans="2:65" s="14" customFormat="1" ht="24.15" customHeight="1">
      <c r="B143" s="15"/>
      <c r="C143" s="121" t="s">
        <v>134</v>
      </c>
      <c r="D143" s="121" t="s">
        <v>115</v>
      </c>
      <c r="E143" s="122" t="s">
        <v>135</v>
      </c>
      <c r="F143" s="123" t="s">
        <v>136</v>
      </c>
      <c r="G143" s="124" t="s">
        <v>118</v>
      </c>
      <c r="H143" s="125">
        <v>9.6</v>
      </c>
      <c r="I143" s="176"/>
      <c r="J143" s="126">
        <f>ROUND(I143*H143,2)</f>
        <v>0</v>
      </c>
      <c r="K143" s="123" t="s">
        <v>119</v>
      </c>
      <c r="L143" s="15"/>
      <c r="M143" s="127"/>
      <c r="N143" s="128"/>
      <c r="P143" s="129"/>
      <c r="Q143" s="129"/>
      <c r="R143" s="129"/>
      <c r="S143" s="129"/>
      <c r="T143" s="130"/>
      <c r="AR143" s="131" t="s">
        <v>120</v>
      </c>
      <c r="AT143" s="131" t="s">
        <v>115</v>
      </c>
      <c r="AU143" s="131" t="s">
        <v>77</v>
      </c>
      <c r="AY143" s="2" t="s">
        <v>112</v>
      </c>
      <c r="BE143" s="132">
        <f>IF(N143="základní",J143,0)</f>
        <v>0</v>
      </c>
      <c r="BF143" s="132">
        <f>IF(N143="snížená",J143,0)</f>
        <v>0</v>
      </c>
      <c r="BG143" s="132">
        <f>IF(N143="zákl. přenesená",J143,0)</f>
        <v>0</v>
      </c>
      <c r="BH143" s="132">
        <f>IF(N143="sníž. přenesená",J143,0)</f>
        <v>0</v>
      </c>
      <c r="BI143" s="132">
        <f>IF(N143="nulová",J143,0)</f>
        <v>0</v>
      </c>
      <c r="BJ143" s="2" t="s">
        <v>75</v>
      </c>
      <c r="BK143" s="132">
        <f>ROUND(I143*H143,2)</f>
        <v>0</v>
      </c>
      <c r="BL143" s="2" t="s">
        <v>120</v>
      </c>
      <c r="BM143" s="131" t="s">
        <v>137</v>
      </c>
    </row>
    <row r="144" spans="2:51" s="133" customFormat="1" ht="10.2">
      <c r="B144" s="134"/>
      <c r="D144" s="135" t="s">
        <v>122</v>
      </c>
      <c r="E144" s="136" t="s">
        <v>1</v>
      </c>
      <c r="F144" s="137" t="s">
        <v>138</v>
      </c>
      <c r="H144" s="138">
        <v>9.6</v>
      </c>
      <c r="I144" s="139"/>
      <c r="L144" s="134"/>
      <c r="M144" s="140"/>
      <c r="T144" s="141"/>
      <c r="AT144" s="136" t="s">
        <v>122</v>
      </c>
      <c r="AU144" s="136" t="s">
        <v>77</v>
      </c>
      <c r="AV144" s="133" t="s">
        <v>77</v>
      </c>
      <c r="AW144" s="133" t="s">
        <v>24</v>
      </c>
      <c r="AX144" s="133" t="s">
        <v>75</v>
      </c>
      <c r="AY144" s="136" t="s">
        <v>112</v>
      </c>
    </row>
    <row r="145" spans="2:65" s="14" customFormat="1" ht="24.15" customHeight="1">
      <c r="B145" s="15"/>
      <c r="C145" s="121" t="s">
        <v>139</v>
      </c>
      <c r="D145" s="121" t="s">
        <v>115</v>
      </c>
      <c r="E145" s="122" t="s">
        <v>140</v>
      </c>
      <c r="F145" s="123" t="s">
        <v>141</v>
      </c>
      <c r="G145" s="124" t="s">
        <v>118</v>
      </c>
      <c r="H145" s="125">
        <v>9.6</v>
      </c>
      <c r="I145" s="176"/>
      <c r="J145" s="126">
        <f>ROUND(I145*H145,2)</f>
        <v>0</v>
      </c>
      <c r="K145" s="123" t="s">
        <v>119</v>
      </c>
      <c r="L145" s="15"/>
      <c r="M145" s="127"/>
      <c r="N145" s="128"/>
      <c r="P145" s="129"/>
      <c r="Q145" s="129"/>
      <c r="R145" s="129"/>
      <c r="S145" s="129"/>
      <c r="T145" s="130"/>
      <c r="AR145" s="131" t="s">
        <v>120</v>
      </c>
      <c r="AT145" s="131" t="s">
        <v>115</v>
      </c>
      <c r="AU145" s="131" t="s">
        <v>77</v>
      </c>
      <c r="AY145" s="2" t="s">
        <v>112</v>
      </c>
      <c r="BE145" s="132">
        <f>IF(N145="základní",J145,0)</f>
        <v>0</v>
      </c>
      <c r="BF145" s="132">
        <f>IF(N145="snížená",J145,0)</f>
        <v>0</v>
      </c>
      <c r="BG145" s="132">
        <f>IF(N145="zákl. přenesená",J145,0)</f>
        <v>0</v>
      </c>
      <c r="BH145" s="132">
        <f>IF(N145="sníž. přenesená",J145,0)</f>
        <v>0</v>
      </c>
      <c r="BI145" s="132">
        <f>IF(N145="nulová",J145,0)</f>
        <v>0</v>
      </c>
      <c r="BJ145" s="2" t="s">
        <v>75</v>
      </c>
      <c r="BK145" s="132">
        <f>ROUND(I145*H145,2)</f>
        <v>0</v>
      </c>
      <c r="BL145" s="2" t="s">
        <v>120</v>
      </c>
      <c r="BM145" s="131" t="s">
        <v>142</v>
      </c>
    </row>
    <row r="146" spans="2:51" s="133" customFormat="1" ht="10.2">
      <c r="B146" s="134"/>
      <c r="D146" s="135" t="s">
        <v>122</v>
      </c>
      <c r="E146" s="136" t="s">
        <v>1</v>
      </c>
      <c r="F146" s="137" t="s">
        <v>138</v>
      </c>
      <c r="H146" s="138">
        <v>9.6</v>
      </c>
      <c r="I146" s="139"/>
      <c r="L146" s="134"/>
      <c r="M146" s="140"/>
      <c r="T146" s="141"/>
      <c r="AT146" s="136" t="s">
        <v>122</v>
      </c>
      <c r="AU146" s="136" t="s">
        <v>77</v>
      </c>
      <c r="AV146" s="133" t="s">
        <v>77</v>
      </c>
      <c r="AW146" s="133" t="s">
        <v>24</v>
      </c>
      <c r="AX146" s="133" t="s">
        <v>75</v>
      </c>
      <c r="AY146" s="136" t="s">
        <v>112</v>
      </c>
    </row>
    <row r="147" spans="2:65" s="14" customFormat="1" ht="16.5" customHeight="1">
      <c r="B147" s="15"/>
      <c r="C147" s="121" t="s">
        <v>143</v>
      </c>
      <c r="D147" s="121" t="s">
        <v>115</v>
      </c>
      <c r="E147" s="122" t="s">
        <v>144</v>
      </c>
      <c r="F147" s="123" t="s">
        <v>145</v>
      </c>
      <c r="G147" s="124" t="s">
        <v>146</v>
      </c>
      <c r="H147" s="125">
        <v>4.4</v>
      </c>
      <c r="I147" s="176"/>
      <c r="J147" s="126">
        <f>ROUND(I147*H147,2)</f>
        <v>0</v>
      </c>
      <c r="K147" s="123" t="s">
        <v>119</v>
      </c>
      <c r="L147" s="15"/>
      <c r="M147" s="127"/>
      <c r="N147" s="128"/>
      <c r="P147" s="129"/>
      <c r="Q147" s="129"/>
      <c r="R147" s="129"/>
      <c r="S147" s="129"/>
      <c r="T147" s="130"/>
      <c r="AR147" s="131" t="s">
        <v>120</v>
      </c>
      <c r="AT147" s="131" t="s">
        <v>115</v>
      </c>
      <c r="AU147" s="131" t="s">
        <v>77</v>
      </c>
      <c r="AY147" s="2" t="s">
        <v>112</v>
      </c>
      <c r="BE147" s="132">
        <f>IF(N147="základní",J147,0)</f>
        <v>0</v>
      </c>
      <c r="BF147" s="132">
        <f>IF(N147="snížená",J147,0)</f>
        <v>0</v>
      </c>
      <c r="BG147" s="132">
        <f>IF(N147="zákl. přenesená",J147,0)</f>
        <v>0</v>
      </c>
      <c r="BH147" s="132">
        <f>IF(N147="sníž. přenesená",J147,0)</f>
        <v>0</v>
      </c>
      <c r="BI147" s="132">
        <f>IF(N147="nulová",J147,0)</f>
        <v>0</v>
      </c>
      <c r="BJ147" s="2" t="s">
        <v>75</v>
      </c>
      <c r="BK147" s="132">
        <f>ROUND(I147*H147,2)</f>
        <v>0</v>
      </c>
      <c r="BL147" s="2" t="s">
        <v>120</v>
      </c>
      <c r="BM147" s="131" t="s">
        <v>147</v>
      </c>
    </row>
    <row r="148" spans="2:51" s="133" customFormat="1" ht="10.2">
      <c r="B148" s="134"/>
      <c r="D148" s="135" t="s">
        <v>122</v>
      </c>
      <c r="E148" s="136" t="s">
        <v>1</v>
      </c>
      <c r="F148" s="137" t="s">
        <v>148</v>
      </c>
      <c r="H148" s="138">
        <v>4.4</v>
      </c>
      <c r="I148" s="139"/>
      <c r="L148" s="134"/>
      <c r="M148" s="140"/>
      <c r="T148" s="141"/>
      <c r="AT148" s="136" t="s">
        <v>122</v>
      </c>
      <c r="AU148" s="136" t="s">
        <v>77</v>
      </c>
      <c r="AV148" s="133" t="s">
        <v>77</v>
      </c>
      <c r="AW148" s="133" t="s">
        <v>24</v>
      </c>
      <c r="AX148" s="133" t="s">
        <v>75</v>
      </c>
      <c r="AY148" s="136" t="s">
        <v>112</v>
      </c>
    </row>
    <row r="149" spans="2:65" s="14" customFormat="1" ht="24.15" customHeight="1">
      <c r="B149" s="15"/>
      <c r="C149" s="121" t="s">
        <v>149</v>
      </c>
      <c r="D149" s="121" t="s">
        <v>115</v>
      </c>
      <c r="E149" s="122" t="s">
        <v>150</v>
      </c>
      <c r="F149" s="123" t="s">
        <v>151</v>
      </c>
      <c r="G149" s="124" t="s">
        <v>152</v>
      </c>
      <c r="H149" s="125">
        <v>3.276</v>
      </c>
      <c r="I149" s="176"/>
      <c r="J149" s="126">
        <f>ROUND(I149*H149,2)</f>
        <v>0</v>
      </c>
      <c r="K149" s="123" t="s">
        <v>119</v>
      </c>
      <c r="L149" s="15"/>
      <c r="M149" s="127"/>
      <c r="N149" s="128"/>
      <c r="P149" s="129"/>
      <c r="Q149" s="129"/>
      <c r="R149" s="129"/>
      <c r="S149" s="129"/>
      <c r="T149" s="130"/>
      <c r="AR149" s="131" t="s">
        <v>153</v>
      </c>
      <c r="AT149" s="131" t="s">
        <v>115</v>
      </c>
      <c r="AU149" s="131" t="s">
        <v>77</v>
      </c>
      <c r="AY149" s="2" t="s">
        <v>112</v>
      </c>
      <c r="BE149" s="132">
        <f>IF(N149="základní",J149,0)</f>
        <v>0</v>
      </c>
      <c r="BF149" s="132">
        <f>IF(N149="snížená",J149,0)</f>
        <v>0</v>
      </c>
      <c r="BG149" s="132">
        <f>IF(N149="zákl. přenesená",J149,0)</f>
        <v>0</v>
      </c>
      <c r="BH149" s="132">
        <f>IF(N149="sníž. přenesená",J149,0)</f>
        <v>0</v>
      </c>
      <c r="BI149" s="132">
        <f>IF(N149="nulová",J149,0)</f>
        <v>0</v>
      </c>
      <c r="BJ149" s="2" t="s">
        <v>75</v>
      </c>
      <c r="BK149" s="132">
        <f>ROUND(I149*H149,2)</f>
        <v>0</v>
      </c>
      <c r="BL149" s="2" t="s">
        <v>153</v>
      </c>
      <c r="BM149" s="131" t="s">
        <v>154</v>
      </c>
    </row>
    <row r="150" spans="2:51" s="133" customFormat="1" ht="10.2">
      <c r="B150" s="134"/>
      <c r="D150" s="135" t="s">
        <v>122</v>
      </c>
      <c r="E150" s="136" t="s">
        <v>1</v>
      </c>
      <c r="F150" s="137" t="s">
        <v>155</v>
      </c>
      <c r="H150" s="138">
        <v>1.08</v>
      </c>
      <c r="I150" s="139"/>
      <c r="L150" s="134"/>
      <c r="M150" s="140"/>
      <c r="T150" s="141"/>
      <c r="AT150" s="136" t="s">
        <v>122</v>
      </c>
      <c r="AU150" s="136" t="s">
        <v>77</v>
      </c>
      <c r="AV150" s="133" t="s">
        <v>77</v>
      </c>
      <c r="AW150" s="133" t="s">
        <v>24</v>
      </c>
      <c r="AX150" s="133" t="s">
        <v>67</v>
      </c>
      <c r="AY150" s="136" t="s">
        <v>112</v>
      </c>
    </row>
    <row r="151" spans="2:51" s="133" customFormat="1" ht="10.2">
      <c r="B151" s="134"/>
      <c r="D151" s="135" t="s">
        <v>122</v>
      </c>
      <c r="E151" s="136" t="s">
        <v>1</v>
      </c>
      <c r="F151" s="137" t="s">
        <v>156</v>
      </c>
      <c r="H151" s="138">
        <v>1.8</v>
      </c>
      <c r="I151" s="139"/>
      <c r="L151" s="134"/>
      <c r="M151" s="140"/>
      <c r="T151" s="141"/>
      <c r="AT151" s="136" t="s">
        <v>122</v>
      </c>
      <c r="AU151" s="136" t="s">
        <v>77</v>
      </c>
      <c r="AV151" s="133" t="s">
        <v>77</v>
      </c>
      <c r="AW151" s="133" t="s">
        <v>24</v>
      </c>
      <c r="AX151" s="133" t="s">
        <v>67</v>
      </c>
      <c r="AY151" s="136" t="s">
        <v>112</v>
      </c>
    </row>
    <row r="152" spans="2:51" s="133" customFormat="1" ht="10.2">
      <c r="B152" s="134"/>
      <c r="D152" s="135" t="s">
        <v>122</v>
      </c>
      <c r="E152" s="136" t="s">
        <v>1</v>
      </c>
      <c r="F152" s="137" t="s">
        <v>157</v>
      </c>
      <c r="H152" s="138">
        <v>0.396</v>
      </c>
      <c r="I152" s="139"/>
      <c r="L152" s="134"/>
      <c r="M152" s="140"/>
      <c r="T152" s="141"/>
      <c r="AT152" s="136" t="s">
        <v>122</v>
      </c>
      <c r="AU152" s="136" t="s">
        <v>77</v>
      </c>
      <c r="AV152" s="133" t="s">
        <v>77</v>
      </c>
      <c r="AW152" s="133" t="s">
        <v>24</v>
      </c>
      <c r="AX152" s="133" t="s">
        <v>67</v>
      </c>
      <c r="AY152" s="136" t="s">
        <v>112</v>
      </c>
    </row>
    <row r="153" spans="2:51" s="142" customFormat="1" ht="10.2">
      <c r="B153" s="143"/>
      <c r="D153" s="135" t="s">
        <v>122</v>
      </c>
      <c r="E153" s="144" t="s">
        <v>1</v>
      </c>
      <c r="F153" s="145" t="s">
        <v>133</v>
      </c>
      <c r="H153" s="146">
        <v>3.276</v>
      </c>
      <c r="I153" s="147"/>
      <c r="L153" s="143"/>
      <c r="M153" s="148"/>
      <c r="T153" s="149"/>
      <c r="AT153" s="144" t="s">
        <v>122</v>
      </c>
      <c r="AU153" s="144" t="s">
        <v>77</v>
      </c>
      <c r="AV153" s="142" t="s">
        <v>120</v>
      </c>
      <c r="AW153" s="142" t="s">
        <v>24</v>
      </c>
      <c r="AX153" s="142" t="s">
        <v>75</v>
      </c>
      <c r="AY153" s="144" t="s">
        <v>112</v>
      </c>
    </row>
    <row r="154" spans="2:65" s="14" customFormat="1" ht="24.15" customHeight="1">
      <c r="B154" s="15"/>
      <c r="C154" s="121" t="s">
        <v>158</v>
      </c>
      <c r="D154" s="121" t="s">
        <v>115</v>
      </c>
      <c r="E154" s="122" t="s">
        <v>159</v>
      </c>
      <c r="F154" s="123" t="s">
        <v>160</v>
      </c>
      <c r="G154" s="124" t="s">
        <v>118</v>
      </c>
      <c r="H154" s="125">
        <v>30</v>
      </c>
      <c r="I154" s="176"/>
      <c r="J154" s="126">
        <f>ROUND(I154*H154,2)</f>
        <v>0</v>
      </c>
      <c r="K154" s="123" t="s">
        <v>119</v>
      </c>
      <c r="L154" s="15"/>
      <c r="M154" s="127"/>
      <c r="N154" s="128"/>
      <c r="P154" s="129"/>
      <c r="Q154" s="129"/>
      <c r="R154" s="129"/>
      <c r="S154" s="129"/>
      <c r="T154" s="130"/>
      <c r="AR154" s="131" t="s">
        <v>120</v>
      </c>
      <c r="AT154" s="131" t="s">
        <v>115</v>
      </c>
      <c r="AU154" s="131" t="s">
        <v>77</v>
      </c>
      <c r="AY154" s="2" t="s">
        <v>112</v>
      </c>
      <c r="BE154" s="132">
        <f>IF(N154="základní",J154,0)</f>
        <v>0</v>
      </c>
      <c r="BF154" s="132">
        <f>IF(N154="snížená",J154,0)</f>
        <v>0</v>
      </c>
      <c r="BG154" s="132">
        <f>IF(N154="zákl. přenesená",J154,0)</f>
        <v>0</v>
      </c>
      <c r="BH154" s="132">
        <f>IF(N154="sníž. přenesená",J154,0)</f>
        <v>0</v>
      </c>
      <c r="BI154" s="132">
        <f>IF(N154="nulová",J154,0)</f>
        <v>0</v>
      </c>
      <c r="BJ154" s="2" t="s">
        <v>75</v>
      </c>
      <c r="BK154" s="132">
        <f>ROUND(I154*H154,2)</f>
        <v>0</v>
      </c>
      <c r="BL154" s="2" t="s">
        <v>120</v>
      </c>
      <c r="BM154" s="131" t="s">
        <v>161</v>
      </c>
    </row>
    <row r="155" spans="2:51" s="133" customFormat="1" ht="10.2">
      <c r="B155" s="134"/>
      <c r="D155" s="135" t="s">
        <v>122</v>
      </c>
      <c r="E155" s="136" t="s">
        <v>1</v>
      </c>
      <c r="F155" s="137" t="s">
        <v>162</v>
      </c>
      <c r="H155" s="138">
        <v>30</v>
      </c>
      <c r="I155" s="139"/>
      <c r="L155" s="134"/>
      <c r="M155" s="140"/>
      <c r="T155" s="141"/>
      <c r="AT155" s="136" t="s">
        <v>122</v>
      </c>
      <c r="AU155" s="136" t="s">
        <v>77</v>
      </c>
      <c r="AV155" s="133" t="s">
        <v>77</v>
      </c>
      <c r="AW155" s="133" t="s">
        <v>24</v>
      </c>
      <c r="AX155" s="133" t="s">
        <v>75</v>
      </c>
      <c r="AY155" s="136" t="s">
        <v>112</v>
      </c>
    </row>
    <row r="156" spans="2:63" s="108" customFormat="1" ht="22.95" customHeight="1">
      <c r="B156" s="109"/>
      <c r="D156" s="110" t="s">
        <v>66</v>
      </c>
      <c r="E156" s="119" t="s">
        <v>114</v>
      </c>
      <c r="F156" s="119" t="s">
        <v>163</v>
      </c>
      <c r="I156" s="112"/>
      <c r="J156" s="120">
        <f>BK156</f>
        <v>0</v>
      </c>
      <c r="L156" s="109"/>
      <c r="M156" s="114"/>
      <c r="P156" s="115"/>
      <c r="R156" s="115"/>
      <c r="T156" s="116"/>
      <c r="AR156" s="110" t="s">
        <v>75</v>
      </c>
      <c r="AT156" s="117" t="s">
        <v>66</v>
      </c>
      <c r="AU156" s="117" t="s">
        <v>75</v>
      </c>
      <c r="AY156" s="110" t="s">
        <v>112</v>
      </c>
      <c r="BK156" s="118">
        <f>SUM(BK157:BK158)</f>
        <v>0</v>
      </c>
    </row>
    <row r="157" spans="2:65" s="14" customFormat="1" ht="24.15" customHeight="1">
      <c r="B157" s="15"/>
      <c r="C157" s="121" t="s">
        <v>164</v>
      </c>
      <c r="D157" s="121" t="s">
        <v>115</v>
      </c>
      <c r="E157" s="122" t="s">
        <v>165</v>
      </c>
      <c r="F157" s="123" t="s">
        <v>166</v>
      </c>
      <c r="G157" s="124" t="s">
        <v>167</v>
      </c>
      <c r="H157" s="125">
        <v>30</v>
      </c>
      <c r="I157" s="176"/>
      <c r="J157" s="126">
        <f>ROUND(I157*H157,2)</f>
        <v>0</v>
      </c>
      <c r="K157" s="123" t="s">
        <v>119</v>
      </c>
      <c r="L157" s="15"/>
      <c r="M157" s="127"/>
      <c r="N157" s="128"/>
      <c r="P157" s="129"/>
      <c r="Q157" s="129"/>
      <c r="R157" s="129"/>
      <c r="S157" s="129"/>
      <c r="T157" s="130"/>
      <c r="AR157" s="131" t="s">
        <v>120</v>
      </c>
      <c r="AT157" s="131" t="s">
        <v>115</v>
      </c>
      <c r="AU157" s="131" t="s">
        <v>77</v>
      </c>
      <c r="AY157" s="2" t="s">
        <v>112</v>
      </c>
      <c r="BE157" s="132">
        <f>IF(N157="základní",J157,0)</f>
        <v>0</v>
      </c>
      <c r="BF157" s="132">
        <f>IF(N157="snížená",J157,0)</f>
        <v>0</v>
      </c>
      <c r="BG157" s="132">
        <f>IF(N157="zákl. přenesená",J157,0)</f>
        <v>0</v>
      </c>
      <c r="BH157" s="132">
        <f>IF(N157="sníž. přenesená",J157,0)</f>
        <v>0</v>
      </c>
      <c r="BI157" s="132">
        <f>IF(N157="nulová",J157,0)</f>
        <v>0</v>
      </c>
      <c r="BJ157" s="2" t="s">
        <v>75</v>
      </c>
      <c r="BK157" s="132">
        <f>ROUND(I157*H157,2)</f>
        <v>0</v>
      </c>
      <c r="BL157" s="2" t="s">
        <v>120</v>
      </c>
      <c r="BM157" s="131" t="s">
        <v>168</v>
      </c>
    </row>
    <row r="158" spans="2:51" s="133" customFormat="1" ht="10.2">
      <c r="B158" s="134"/>
      <c r="D158" s="135" t="s">
        <v>122</v>
      </c>
      <c r="E158" s="136" t="s">
        <v>1</v>
      </c>
      <c r="F158" s="137" t="s">
        <v>162</v>
      </c>
      <c r="H158" s="138">
        <v>30</v>
      </c>
      <c r="I158" s="139"/>
      <c r="L158" s="134"/>
      <c r="M158" s="140"/>
      <c r="T158" s="141"/>
      <c r="AT158" s="136" t="s">
        <v>122</v>
      </c>
      <c r="AU158" s="136" t="s">
        <v>77</v>
      </c>
      <c r="AV158" s="133" t="s">
        <v>77</v>
      </c>
      <c r="AW158" s="133" t="s">
        <v>24</v>
      </c>
      <c r="AX158" s="133" t="s">
        <v>75</v>
      </c>
      <c r="AY158" s="136" t="s">
        <v>112</v>
      </c>
    </row>
    <row r="159" spans="2:63" s="108" customFormat="1" ht="22.95" customHeight="1">
      <c r="B159" s="109"/>
      <c r="D159" s="110" t="s">
        <v>66</v>
      </c>
      <c r="E159" s="119" t="s">
        <v>120</v>
      </c>
      <c r="F159" s="119" t="s">
        <v>169</v>
      </c>
      <c r="I159" s="112"/>
      <c r="J159" s="120">
        <f>BK159</f>
        <v>0</v>
      </c>
      <c r="L159" s="109"/>
      <c r="M159" s="114"/>
      <c r="P159" s="115"/>
      <c r="R159" s="115"/>
      <c r="T159" s="116"/>
      <c r="AR159" s="110" t="s">
        <v>75</v>
      </c>
      <c r="AT159" s="117" t="s">
        <v>66</v>
      </c>
      <c r="AU159" s="117" t="s">
        <v>75</v>
      </c>
      <c r="AY159" s="110" t="s">
        <v>112</v>
      </c>
      <c r="BK159" s="118">
        <f>SUM(BK160:BK167)</f>
        <v>0</v>
      </c>
    </row>
    <row r="160" spans="2:65" s="14" customFormat="1" ht="21.75" customHeight="1">
      <c r="B160" s="15"/>
      <c r="C160" s="121" t="s">
        <v>170</v>
      </c>
      <c r="D160" s="121" t="s">
        <v>115</v>
      </c>
      <c r="E160" s="122" t="s">
        <v>171</v>
      </c>
      <c r="F160" s="123" t="s">
        <v>172</v>
      </c>
      <c r="G160" s="124" t="s">
        <v>152</v>
      </c>
      <c r="H160" s="125">
        <v>3.54</v>
      </c>
      <c r="I160" s="176"/>
      <c r="J160" s="126">
        <f>ROUND(I160*H160,2)</f>
        <v>0</v>
      </c>
      <c r="K160" s="123" t="s">
        <v>119</v>
      </c>
      <c r="L160" s="15"/>
      <c r="M160" s="127"/>
      <c r="N160" s="128"/>
      <c r="P160" s="129"/>
      <c r="Q160" s="129"/>
      <c r="R160" s="129"/>
      <c r="S160" s="129"/>
      <c r="T160" s="130"/>
      <c r="AR160" s="131" t="s">
        <v>120</v>
      </c>
      <c r="AT160" s="131" t="s">
        <v>115</v>
      </c>
      <c r="AU160" s="131" t="s">
        <v>77</v>
      </c>
      <c r="AY160" s="2" t="s">
        <v>112</v>
      </c>
      <c r="BE160" s="132">
        <f>IF(N160="základní",J160,0)</f>
        <v>0</v>
      </c>
      <c r="BF160" s="132">
        <f>IF(N160="snížená",J160,0)</f>
        <v>0</v>
      </c>
      <c r="BG160" s="132">
        <f>IF(N160="zákl. přenesená",J160,0)</f>
        <v>0</v>
      </c>
      <c r="BH160" s="132">
        <f>IF(N160="sníž. přenesená",J160,0)</f>
        <v>0</v>
      </c>
      <c r="BI160" s="132">
        <f>IF(N160="nulová",J160,0)</f>
        <v>0</v>
      </c>
      <c r="BJ160" s="2" t="s">
        <v>75</v>
      </c>
      <c r="BK160" s="132">
        <f>ROUND(I160*H160,2)</f>
        <v>0</v>
      </c>
      <c r="BL160" s="2" t="s">
        <v>120</v>
      </c>
      <c r="BM160" s="131" t="s">
        <v>173</v>
      </c>
    </row>
    <row r="161" spans="2:51" s="133" customFormat="1" ht="10.2">
      <c r="B161" s="134"/>
      <c r="D161" s="135" t="s">
        <v>122</v>
      </c>
      <c r="E161" s="136" t="s">
        <v>1</v>
      </c>
      <c r="F161" s="137" t="s">
        <v>174</v>
      </c>
      <c r="H161" s="138">
        <v>3.54</v>
      </c>
      <c r="I161" s="139"/>
      <c r="L161" s="134"/>
      <c r="M161" s="140"/>
      <c r="T161" s="141"/>
      <c r="AT161" s="136" t="s">
        <v>122</v>
      </c>
      <c r="AU161" s="136" t="s">
        <v>77</v>
      </c>
      <c r="AV161" s="133" t="s">
        <v>77</v>
      </c>
      <c r="AW161" s="133" t="s">
        <v>24</v>
      </c>
      <c r="AX161" s="133" t="s">
        <v>75</v>
      </c>
      <c r="AY161" s="136" t="s">
        <v>112</v>
      </c>
    </row>
    <row r="162" spans="2:65" s="14" customFormat="1" ht="24.15" customHeight="1">
      <c r="B162" s="15"/>
      <c r="C162" s="121" t="s">
        <v>175</v>
      </c>
      <c r="D162" s="121" t="s">
        <v>115</v>
      </c>
      <c r="E162" s="122" t="s">
        <v>176</v>
      </c>
      <c r="F162" s="123" t="s">
        <v>177</v>
      </c>
      <c r="G162" s="124" t="s">
        <v>178</v>
      </c>
      <c r="H162" s="125">
        <v>0.288</v>
      </c>
      <c r="I162" s="176"/>
      <c r="J162" s="126">
        <f>ROUND(I162*H162,2)</f>
        <v>0</v>
      </c>
      <c r="K162" s="123" t="s">
        <v>119</v>
      </c>
      <c r="L162" s="15"/>
      <c r="M162" s="127"/>
      <c r="N162" s="128"/>
      <c r="P162" s="129"/>
      <c r="Q162" s="129"/>
      <c r="R162" s="129"/>
      <c r="S162" s="129"/>
      <c r="T162" s="130"/>
      <c r="AR162" s="131" t="s">
        <v>120</v>
      </c>
      <c r="AT162" s="131" t="s">
        <v>115</v>
      </c>
      <c r="AU162" s="131" t="s">
        <v>77</v>
      </c>
      <c r="AY162" s="2" t="s">
        <v>112</v>
      </c>
      <c r="BE162" s="132">
        <f>IF(N162="základní",J162,0)</f>
        <v>0</v>
      </c>
      <c r="BF162" s="132">
        <f>IF(N162="snížená",J162,0)</f>
        <v>0</v>
      </c>
      <c r="BG162" s="132">
        <f>IF(N162="zákl. přenesená",J162,0)</f>
        <v>0</v>
      </c>
      <c r="BH162" s="132">
        <f>IF(N162="sníž. přenesená",J162,0)</f>
        <v>0</v>
      </c>
      <c r="BI162" s="132">
        <f>IF(N162="nulová",J162,0)</f>
        <v>0</v>
      </c>
      <c r="BJ162" s="2" t="s">
        <v>75</v>
      </c>
      <c r="BK162" s="132">
        <f>ROUND(I162*H162,2)</f>
        <v>0</v>
      </c>
      <c r="BL162" s="2" t="s">
        <v>120</v>
      </c>
      <c r="BM162" s="131" t="s">
        <v>179</v>
      </c>
    </row>
    <row r="163" spans="2:51" s="133" customFormat="1" ht="10.2">
      <c r="B163" s="134"/>
      <c r="D163" s="135" t="s">
        <v>122</v>
      </c>
      <c r="E163" s="136" t="s">
        <v>1</v>
      </c>
      <c r="F163" s="137" t="s">
        <v>180</v>
      </c>
      <c r="H163" s="138">
        <v>0.288</v>
      </c>
      <c r="I163" s="139"/>
      <c r="L163" s="134"/>
      <c r="M163" s="140"/>
      <c r="T163" s="141"/>
      <c r="AT163" s="136" t="s">
        <v>122</v>
      </c>
      <c r="AU163" s="136" t="s">
        <v>77</v>
      </c>
      <c r="AV163" s="133" t="s">
        <v>77</v>
      </c>
      <c r="AW163" s="133" t="s">
        <v>24</v>
      </c>
      <c r="AX163" s="133" t="s">
        <v>75</v>
      </c>
      <c r="AY163" s="136" t="s">
        <v>112</v>
      </c>
    </row>
    <row r="164" spans="2:65" s="14" customFormat="1" ht="24.15" customHeight="1">
      <c r="B164" s="15"/>
      <c r="C164" s="121" t="s">
        <v>181</v>
      </c>
      <c r="D164" s="121" t="s">
        <v>115</v>
      </c>
      <c r="E164" s="122" t="s">
        <v>182</v>
      </c>
      <c r="F164" s="123" t="s">
        <v>183</v>
      </c>
      <c r="G164" s="124" t="s">
        <v>146</v>
      </c>
      <c r="H164" s="125">
        <v>60</v>
      </c>
      <c r="I164" s="176"/>
      <c r="J164" s="126">
        <f>ROUND(I164*H164,2)</f>
        <v>0</v>
      </c>
      <c r="K164" s="123" t="s">
        <v>119</v>
      </c>
      <c r="L164" s="15"/>
      <c r="M164" s="127"/>
      <c r="N164" s="128"/>
      <c r="P164" s="129"/>
      <c r="Q164" s="129"/>
      <c r="R164" s="129"/>
      <c r="S164" s="129"/>
      <c r="T164" s="130"/>
      <c r="AR164" s="131" t="s">
        <v>120</v>
      </c>
      <c r="AT164" s="131" t="s">
        <v>115</v>
      </c>
      <c r="AU164" s="131" t="s">
        <v>77</v>
      </c>
      <c r="AY164" s="2" t="s">
        <v>112</v>
      </c>
      <c r="BE164" s="132">
        <f>IF(N164="základní",J164,0)</f>
        <v>0</v>
      </c>
      <c r="BF164" s="132">
        <f>IF(N164="snížená",J164,0)</f>
        <v>0</v>
      </c>
      <c r="BG164" s="132">
        <f>IF(N164="zákl. přenesená",J164,0)</f>
        <v>0</v>
      </c>
      <c r="BH164" s="132">
        <f>IF(N164="sníž. přenesená",J164,0)</f>
        <v>0</v>
      </c>
      <c r="BI164" s="132">
        <f>IF(N164="nulová",J164,0)</f>
        <v>0</v>
      </c>
      <c r="BJ164" s="2" t="s">
        <v>75</v>
      </c>
      <c r="BK164" s="132">
        <f>ROUND(I164*H164,2)</f>
        <v>0</v>
      </c>
      <c r="BL164" s="2" t="s">
        <v>120</v>
      </c>
      <c r="BM164" s="131" t="s">
        <v>184</v>
      </c>
    </row>
    <row r="165" spans="2:51" s="133" customFormat="1" ht="10.2">
      <c r="B165" s="134"/>
      <c r="D165" s="135" t="s">
        <v>122</v>
      </c>
      <c r="E165" s="136" t="s">
        <v>1</v>
      </c>
      <c r="F165" s="137" t="s">
        <v>185</v>
      </c>
      <c r="H165" s="138">
        <v>60</v>
      </c>
      <c r="I165" s="139"/>
      <c r="L165" s="134"/>
      <c r="M165" s="140"/>
      <c r="T165" s="141"/>
      <c r="AT165" s="136" t="s">
        <v>122</v>
      </c>
      <c r="AU165" s="136" t="s">
        <v>77</v>
      </c>
      <c r="AV165" s="133" t="s">
        <v>77</v>
      </c>
      <c r="AW165" s="133" t="s">
        <v>24</v>
      </c>
      <c r="AX165" s="133" t="s">
        <v>75</v>
      </c>
      <c r="AY165" s="136" t="s">
        <v>112</v>
      </c>
    </row>
    <row r="166" spans="2:65" s="14" customFormat="1" ht="16.5" customHeight="1">
      <c r="B166" s="15"/>
      <c r="C166" s="150" t="s">
        <v>186</v>
      </c>
      <c r="D166" s="150" t="s">
        <v>187</v>
      </c>
      <c r="E166" s="151" t="s">
        <v>188</v>
      </c>
      <c r="F166" s="152" t="s">
        <v>189</v>
      </c>
      <c r="G166" s="153" t="s">
        <v>167</v>
      </c>
      <c r="H166" s="154">
        <v>180</v>
      </c>
      <c r="I166" s="177"/>
      <c r="J166" s="155">
        <f>ROUND(I166*H166,2)</f>
        <v>0</v>
      </c>
      <c r="K166" s="152" t="s">
        <v>1</v>
      </c>
      <c r="L166" s="156"/>
      <c r="M166" s="157"/>
      <c r="N166" s="158"/>
      <c r="P166" s="129"/>
      <c r="Q166" s="129"/>
      <c r="R166" s="129"/>
      <c r="S166" s="129"/>
      <c r="T166" s="130"/>
      <c r="AR166" s="131" t="s">
        <v>190</v>
      </c>
      <c r="AT166" s="131" t="s">
        <v>187</v>
      </c>
      <c r="AU166" s="131" t="s">
        <v>77</v>
      </c>
      <c r="AY166" s="2" t="s">
        <v>112</v>
      </c>
      <c r="BE166" s="132">
        <f>IF(N166="základní",J166,0)</f>
        <v>0</v>
      </c>
      <c r="BF166" s="132">
        <f>IF(N166="snížená",J166,0)</f>
        <v>0</v>
      </c>
      <c r="BG166" s="132">
        <f>IF(N166="zákl. přenesená",J166,0)</f>
        <v>0</v>
      </c>
      <c r="BH166" s="132">
        <f>IF(N166="sníž. přenesená",J166,0)</f>
        <v>0</v>
      </c>
      <c r="BI166" s="132">
        <f>IF(N166="nulová",J166,0)</f>
        <v>0</v>
      </c>
      <c r="BJ166" s="2" t="s">
        <v>75</v>
      </c>
      <c r="BK166" s="132">
        <f>ROUND(I166*H166,2)</f>
        <v>0</v>
      </c>
      <c r="BL166" s="2" t="s">
        <v>120</v>
      </c>
      <c r="BM166" s="131" t="s">
        <v>191</v>
      </c>
    </row>
    <row r="167" spans="2:51" s="133" customFormat="1" ht="10.2">
      <c r="B167" s="134"/>
      <c r="D167" s="135" t="s">
        <v>122</v>
      </c>
      <c r="E167" s="136" t="s">
        <v>1</v>
      </c>
      <c r="F167" s="137" t="s">
        <v>192</v>
      </c>
      <c r="H167" s="138">
        <v>180</v>
      </c>
      <c r="I167" s="139"/>
      <c r="L167" s="134"/>
      <c r="M167" s="140"/>
      <c r="T167" s="141"/>
      <c r="AT167" s="136" t="s">
        <v>122</v>
      </c>
      <c r="AU167" s="136" t="s">
        <v>77</v>
      </c>
      <c r="AV167" s="133" t="s">
        <v>77</v>
      </c>
      <c r="AW167" s="133" t="s">
        <v>24</v>
      </c>
      <c r="AX167" s="133" t="s">
        <v>75</v>
      </c>
      <c r="AY167" s="136" t="s">
        <v>112</v>
      </c>
    </row>
    <row r="168" spans="2:63" s="108" customFormat="1" ht="22.95" customHeight="1">
      <c r="B168" s="109"/>
      <c r="D168" s="110" t="s">
        <v>66</v>
      </c>
      <c r="E168" s="119" t="s">
        <v>193</v>
      </c>
      <c r="F168" s="119" t="s">
        <v>194</v>
      </c>
      <c r="I168" s="112"/>
      <c r="J168" s="120">
        <f>BK168</f>
        <v>0</v>
      </c>
      <c r="L168" s="109"/>
      <c r="M168" s="114"/>
      <c r="P168" s="115"/>
      <c r="R168" s="115"/>
      <c r="T168" s="116"/>
      <c r="AR168" s="110" t="s">
        <v>75</v>
      </c>
      <c r="AT168" s="117" t="s">
        <v>66</v>
      </c>
      <c r="AU168" s="117" t="s">
        <v>75</v>
      </c>
      <c r="AY168" s="110" t="s">
        <v>112</v>
      </c>
      <c r="BK168" s="118">
        <f>SUM(BK169:BK182)</f>
        <v>0</v>
      </c>
    </row>
    <row r="169" spans="2:65" s="14" customFormat="1" ht="16.5" customHeight="1">
      <c r="B169" s="15"/>
      <c r="C169" s="121" t="s">
        <v>195</v>
      </c>
      <c r="D169" s="121" t="s">
        <v>115</v>
      </c>
      <c r="E169" s="122" t="s">
        <v>196</v>
      </c>
      <c r="F169" s="123" t="s">
        <v>197</v>
      </c>
      <c r="G169" s="124" t="s">
        <v>118</v>
      </c>
      <c r="H169" s="125">
        <v>9.6</v>
      </c>
      <c r="I169" s="176"/>
      <c r="J169" s="126">
        <f>ROUND(I169*H169,2)</f>
        <v>0</v>
      </c>
      <c r="K169" s="123" t="s">
        <v>119</v>
      </c>
      <c r="L169" s="15"/>
      <c r="M169" s="127"/>
      <c r="N169" s="128"/>
      <c r="P169" s="129"/>
      <c r="Q169" s="129"/>
      <c r="R169" s="129"/>
      <c r="S169" s="129"/>
      <c r="T169" s="130"/>
      <c r="AR169" s="131" t="s">
        <v>120</v>
      </c>
      <c r="AT169" s="131" t="s">
        <v>115</v>
      </c>
      <c r="AU169" s="131" t="s">
        <v>77</v>
      </c>
      <c r="AY169" s="2" t="s">
        <v>112</v>
      </c>
      <c r="BE169" s="132">
        <f>IF(N169="základní",J169,0)</f>
        <v>0</v>
      </c>
      <c r="BF169" s="132">
        <f>IF(N169="snížená",J169,0)</f>
        <v>0</v>
      </c>
      <c r="BG169" s="132">
        <f>IF(N169="zákl. přenesená",J169,0)</f>
        <v>0</v>
      </c>
      <c r="BH169" s="132">
        <f>IF(N169="sníž. přenesená",J169,0)</f>
        <v>0</v>
      </c>
      <c r="BI169" s="132">
        <f>IF(N169="nulová",J169,0)</f>
        <v>0</v>
      </c>
      <c r="BJ169" s="2" t="s">
        <v>75</v>
      </c>
      <c r="BK169" s="132">
        <f>ROUND(I169*H169,2)</f>
        <v>0</v>
      </c>
      <c r="BL169" s="2" t="s">
        <v>120</v>
      </c>
      <c r="BM169" s="131" t="s">
        <v>198</v>
      </c>
    </row>
    <row r="170" spans="2:51" s="133" customFormat="1" ht="10.2">
      <c r="B170" s="134"/>
      <c r="D170" s="135" t="s">
        <v>122</v>
      </c>
      <c r="E170" s="136" t="s">
        <v>1</v>
      </c>
      <c r="F170" s="137" t="s">
        <v>131</v>
      </c>
      <c r="H170" s="138">
        <v>3</v>
      </c>
      <c r="I170" s="139"/>
      <c r="L170" s="134"/>
      <c r="M170" s="140"/>
      <c r="T170" s="141"/>
      <c r="AT170" s="136" t="s">
        <v>122</v>
      </c>
      <c r="AU170" s="136" t="s">
        <v>77</v>
      </c>
      <c r="AV170" s="133" t="s">
        <v>77</v>
      </c>
      <c r="AW170" s="133" t="s">
        <v>24</v>
      </c>
      <c r="AX170" s="133" t="s">
        <v>67</v>
      </c>
      <c r="AY170" s="136" t="s">
        <v>112</v>
      </c>
    </row>
    <row r="171" spans="2:51" s="133" customFormat="1" ht="10.2">
      <c r="B171" s="134"/>
      <c r="D171" s="135" t="s">
        <v>122</v>
      </c>
      <c r="E171" s="136" t="s">
        <v>1</v>
      </c>
      <c r="F171" s="137" t="s">
        <v>132</v>
      </c>
      <c r="H171" s="138">
        <v>6.6</v>
      </c>
      <c r="I171" s="139"/>
      <c r="L171" s="134"/>
      <c r="M171" s="140"/>
      <c r="T171" s="141"/>
      <c r="AT171" s="136" t="s">
        <v>122</v>
      </c>
      <c r="AU171" s="136" t="s">
        <v>77</v>
      </c>
      <c r="AV171" s="133" t="s">
        <v>77</v>
      </c>
      <c r="AW171" s="133" t="s">
        <v>24</v>
      </c>
      <c r="AX171" s="133" t="s">
        <v>67</v>
      </c>
      <c r="AY171" s="136" t="s">
        <v>112</v>
      </c>
    </row>
    <row r="172" spans="2:51" s="142" customFormat="1" ht="10.2">
      <c r="B172" s="143"/>
      <c r="D172" s="135" t="s">
        <v>122</v>
      </c>
      <c r="E172" s="144" t="s">
        <v>1</v>
      </c>
      <c r="F172" s="145" t="s">
        <v>133</v>
      </c>
      <c r="H172" s="146">
        <v>9.6</v>
      </c>
      <c r="I172" s="147"/>
      <c r="L172" s="143"/>
      <c r="M172" s="148"/>
      <c r="T172" s="149"/>
      <c r="AT172" s="144" t="s">
        <v>122</v>
      </c>
      <c r="AU172" s="144" t="s">
        <v>77</v>
      </c>
      <c r="AV172" s="142" t="s">
        <v>120</v>
      </c>
      <c r="AW172" s="142" t="s">
        <v>24</v>
      </c>
      <c r="AX172" s="142" t="s">
        <v>75</v>
      </c>
      <c r="AY172" s="144" t="s">
        <v>112</v>
      </c>
    </row>
    <row r="173" spans="2:65" s="14" customFormat="1" ht="24.15" customHeight="1">
      <c r="B173" s="15"/>
      <c r="C173" s="121" t="s">
        <v>199</v>
      </c>
      <c r="D173" s="121" t="s">
        <v>115</v>
      </c>
      <c r="E173" s="122" t="s">
        <v>200</v>
      </c>
      <c r="F173" s="123" t="s">
        <v>201</v>
      </c>
      <c r="G173" s="124" t="s">
        <v>118</v>
      </c>
      <c r="H173" s="125">
        <v>9.6</v>
      </c>
      <c r="I173" s="176"/>
      <c r="J173" s="126">
        <f>ROUND(I173*H173,2)</f>
        <v>0</v>
      </c>
      <c r="K173" s="123" t="s">
        <v>119</v>
      </c>
      <c r="L173" s="15"/>
      <c r="M173" s="127"/>
      <c r="N173" s="128"/>
      <c r="P173" s="129"/>
      <c r="Q173" s="129"/>
      <c r="R173" s="129"/>
      <c r="S173" s="129"/>
      <c r="T173" s="130"/>
      <c r="AR173" s="131" t="s">
        <v>120</v>
      </c>
      <c r="AT173" s="131" t="s">
        <v>115</v>
      </c>
      <c r="AU173" s="131" t="s">
        <v>77</v>
      </c>
      <c r="AY173" s="2" t="s">
        <v>112</v>
      </c>
      <c r="BE173" s="132">
        <f>IF(N173="základní",J173,0)</f>
        <v>0</v>
      </c>
      <c r="BF173" s="132">
        <f>IF(N173="snížená",J173,0)</f>
        <v>0</v>
      </c>
      <c r="BG173" s="132">
        <f>IF(N173="zákl. přenesená",J173,0)</f>
        <v>0</v>
      </c>
      <c r="BH173" s="132">
        <f>IF(N173="sníž. přenesená",J173,0)</f>
        <v>0</v>
      </c>
      <c r="BI173" s="132">
        <f>IF(N173="nulová",J173,0)</f>
        <v>0</v>
      </c>
      <c r="BJ173" s="2" t="s">
        <v>75</v>
      </c>
      <c r="BK173" s="132">
        <f>ROUND(I173*H173,2)</f>
        <v>0</v>
      </c>
      <c r="BL173" s="2" t="s">
        <v>120</v>
      </c>
      <c r="BM173" s="131" t="s">
        <v>202</v>
      </c>
    </row>
    <row r="174" spans="2:51" s="133" customFormat="1" ht="10.2">
      <c r="B174" s="134"/>
      <c r="D174" s="135" t="s">
        <v>122</v>
      </c>
      <c r="E174" s="136" t="s">
        <v>1</v>
      </c>
      <c r="F174" s="137" t="s">
        <v>131</v>
      </c>
      <c r="H174" s="138">
        <v>3</v>
      </c>
      <c r="I174" s="139"/>
      <c r="L174" s="134"/>
      <c r="M174" s="140"/>
      <c r="T174" s="141"/>
      <c r="AT174" s="136" t="s">
        <v>122</v>
      </c>
      <c r="AU174" s="136" t="s">
        <v>77</v>
      </c>
      <c r="AV174" s="133" t="s">
        <v>77</v>
      </c>
      <c r="AW174" s="133" t="s">
        <v>24</v>
      </c>
      <c r="AX174" s="133" t="s">
        <v>67</v>
      </c>
      <c r="AY174" s="136" t="s">
        <v>112</v>
      </c>
    </row>
    <row r="175" spans="2:51" s="133" customFormat="1" ht="10.2">
      <c r="B175" s="134"/>
      <c r="D175" s="135" t="s">
        <v>122</v>
      </c>
      <c r="E175" s="136" t="s">
        <v>1</v>
      </c>
      <c r="F175" s="137" t="s">
        <v>132</v>
      </c>
      <c r="H175" s="138">
        <v>6.6</v>
      </c>
      <c r="I175" s="139"/>
      <c r="L175" s="134"/>
      <c r="M175" s="140"/>
      <c r="T175" s="141"/>
      <c r="AT175" s="136" t="s">
        <v>122</v>
      </c>
      <c r="AU175" s="136" t="s">
        <v>77</v>
      </c>
      <c r="AV175" s="133" t="s">
        <v>77</v>
      </c>
      <c r="AW175" s="133" t="s">
        <v>24</v>
      </c>
      <c r="AX175" s="133" t="s">
        <v>67</v>
      </c>
      <c r="AY175" s="136" t="s">
        <v>112</v>
      </c>
    </row>
    <row r="176" spans="2:51" s="142" customFormat="1" ht="10.2">
      <c r="B176" s="143"/>
      <c r="D176" s="135" t="s">
        <v>122</v>
      </c>
      <c r="E176" s="144" t="s">
        <v>1</v>
      </c>
      <c r="F176" s="145" t="s">
        <v>133</v>
      </c>
      <c r="H176" s="146">
        <v>9.6</v>
      </c>
      <c r="I176" s="147"/>
      <c r="L176" s="143"/>
      <c r="M176" s="148"/>
      <c r="T176" s="149"/>
      <c r="AT176" s="144" t="s">
        <v>122</v>
      </c>
      <c r="AU176" s="144" t="s">
        <v>77</v>
      </c>
      <c r="AV176" s="142" t="s">
        <v>120</v>
      </c>
      <c r="AW176" s="142" t="s">
        <v>24</v>
      </c>
      <c r="AX176" s="142" t="s">
        <v>75</v>
      </c>
      <c r="AY176" s="144" t="s">
        <v>112</v>
      </c>
    </row>
    <row r="177" spans="2:65" s="14" customFormat="1" ht="24.15" customHeight="1">
      <c r="B177" s="15"/>
      <c r="C177" s="121" t="s">
        <v>203</v>
      </c>
      <c r="D177" s="121" t="s">
        <v>115</v>
      </c>
      <c r="E177" s="122" t="s">
        <v>204</v>
      </c>
      <c r="F177" s="123" t="s">
        <v>205</v>
      </c>
      <c r="G177" s="124" t="s">
        <v>118</v>
      </c>
      <c r="H177" s="125">
        <v>3.6</v>
      </c>
      <c r="I177" s="176"/>
      <c r="J177" s="126">
        <f>ROUND(I177*H177,2)</f>
        <v>0</v>
      </c>
      <c r="K177" s="123" t="s">
        <v>119</v>
      </c>
      <c r="L177" s="15"/>
      <c r="M177" s="127"/>
      <c r="N177" s="128"/>
      <c r="P177" s="129"/>
      <c r="Q177" s="129"/>
      <c r="R177" s="129"/>
      <c r="S177" s="129"/>
      <c r="T177" s="130"/>
      <c r="AR177" s="131" t="s">
        <v>120</v>
      </c>
      <c r="AT177" s="131" t="s">
        <v>115</v>
      </c>
      <c r="AU177" s="131" t="s">
        <v>77</v>
      </c>
      <c r="AY177" s="2" t="s">
        <v>112</v>
      </c>
      <c r="BE177" s="132">
        <f>IF(N177="základní",J177,0)</f>
        <v>0</v>
      </c>
      <c r="BF177" s="132">
        <f>IF(N177="snížená",J177,0)</f>
        <v>0</v>
      </c>
      <c r="BG177" s="132">
        <f>IF(N177="zákl. přenesená",J177,0)</f>
        <v>0</v>
      </c>
      <c r="BH177" s="132">
        <f>IF(N177="sníž. přenesená",J177,0)</f>
        <v>0</v>
      </c>
      <c r="BI177" s="132">
        <f>IF(N177="nulová",J177,0)</f>
        <v>0</v>
      </c>
      <c r="BJ177" s="2" t="s">
        <v>75</v>
      </c>
      <c r="BK177" s="132">
        <f>ROUND(I177*H177,2)</f>
        <v>0</v>
      </c>
      <c r="BL177" s="2" t="s">
        <v>120</v>
      </c>
      <c r="BM177" s="131" t="s">
        <v>206</v>
      </c>
    </row>
    <row r="178" spans="2:51" s="133" customFormat="1" ht="10.2">
      <c r="B178" s="134"/>
      <c r="D178" s="135" t="s">
        <v>122</v>
      </c>
      <c r="E178" s="136" t="s">
        <v>1</v>
      </c>
      <c r="F178" s="137" t="s">
        <v>207</v>
      </c>
      <c r="H178" s="138">
        <v>3.6</v>
      </c>
      <c r="I178" s="139"/>
      <c r="L178" s="134"/>
      <c r="M178" s="140"/>
      <c r="T178" s="141"/>
      <c r="AT178" s="136" t="s">
        <v>122</v>
      </c>
      <c r="AU178" s="136" t="s">
        <v>77</v>
      </c>
      <c r="AV178" s="133" t="s">
        <v>77</v>
      </c>
      <c r="AW178" s="133" t="s">
        <v>24</v>
      </c>
      <c r="AX178" s="133" t="s">
        <v>75</v>
      </c>
      <c r="AY178" s="136" t="s">
        <v>112</v>
      </c>
    </row>
    <row r="179" spans="2:65" s="14" customFormat="1" ht="24.15" customHeight="1">
      <c r="B179" s="15"/>
      <c r="C179" s="121" t="s">
        <v>208</v>
      </c>
      <c r="D179" s="121" t="s">
        <v>115</v>
      </c>
      <c r="E179" s="122" t="s">
        <v>209</v>
      </c>
      <c r="F179" s="123" t="s">
        <v>210</v>
      </c>
      <c r="G179" s="124" t="s">
        <v>118</v>
      </c>
      <c r="H179" s="125">
        <v>9.6</v>
      </c>
      <c r="I179" s="176"/>
      <c r="J179" s="126">
        <f>ROUND(I179*H179,2)</f>
        <v>0</v>
      </c>
      <c r="K179" s="123" t="s">
        <v>119</v>
      </c>
      <c r="L179" s="15"/>
      <c r="M179" s="127"/>
      <c r="N179" s="128"/>
      <c r="P179" s="129"/>
      <c r="Q179" s="129"/>
      <c r="R179" s="129"/>
      <c r="S179" s="129"/>
      <c r="T179" s="130"/>
      <c r="AR179" s="131" t="s">
        <v>120</v>
      </c>
      <c r="AT179" s="131" t="s">
        <v>115</v>
      </c>
      <c r="AU179" s="131" t="s">
        <v>77</v>
      </c>
      <c r="AY179" s="2" t="s">
        <v>112</v>
      </c>
      <c r="BE179" s="132">
        <f>IF(N179="základní",J179,0)</f>
        <v>0</v>
      </c>
      <c r="BF179" s="132">
        <f>IF(N179="snížená",J179,0)</f>
        <v>0</v>
      </c>
      <c r="BG179" s="132">
        <f>IF(N179="zákl. přenesená",J179,0)</f>
        <v>0</v>
      </c>
      <c r="BH179" s="132">
        <f>IF(N179="sníž. přenesená",J179,0)</f>
        <v>0</v>
      </c>
      <c r="BI179" s="132">
        <f>IF(N179="nulová",J179,0)</f>
        <v>0</v>
      </c>
      <c r="BJ179" s="2" t="s">
        <v>75</v>
      </c>
      <c r="BK179" s="132">
        <f>ROUND(I179*H179,2)</f>
        <v>0</v>
      </c>
      <c r="BL179" s="2" t="s">
        <v>120</v>
      </c>
      <c r="BM179" s="131" t="s">
        <v>211</v>
      </c>
    </row>
    <row r="180" spans="2:65" s="14" customFormat="1" ht="16.5" customHeight="1">
      <c r="B180" s="15"/>
      <c r="C180" s="150" t="s">
        <v>212</v>
      </c>
      <c r="D180" s="150" t="s">
        <v>187</v>
      </c>
      <c r="E180" s="151" t="s">
        <v>213</v>
      </c>
      <c r="F180" s="152" t="s">
        <v>214</v>
      </c>
      <c r="G180" s="153" t="s">
        <v>118</v>
      </c>
      <c r="H180" s="154">
        <v>9.888</v>
      </c>
      <c r="I180" s="177"/>
      <c r="J180" s="155">
        <f>ROUND(I180*H180,2)</f>
        <v>0</v>
      </c>
      <c r="K180" s="152" t="s">
        <v>119</v>
      </c>
      <c r="L180" s="156"/>
      <c r="M180" s="157"/>
      <c r="N180" s="158"/>
      <c r="P180" s="129"/>
      <c r="Q180" s="129"/>
      <c r="R180" s="129"/>
      <c r="S180" s="129"/>
      <c r="T180" s="130"/>
      <c r="AR180" s="131" t="s">
        <v>190</v>
      </c>
      <c r="AT180" s="131" t="s">
        <v>187</v>
      </c>
      <c r="AU180" s="131" t="s">
        <v>77</v>
      </c>
      <c r="AY180" s="2" t="s">
        <v>112</v>
      </c>
      <c r="BE180" s="132">
        <f>IF(N180="základní",J180,0)</f>
        <v>0</v>
      </c>
      <c r="BF180" s="132">
        <f>IF(N180="snížená",J180,0)</f>
        <v>0</v>
      </c>
      <c r="BG180" s="132">
        <f>IF(N180="zákl. přenesená",J180,0)</f>
        <v>0</v>
      </c>
      <c r="BH180" s="132">
        <f>IF(N180="sníž. přenesená",J180,0)</f>
        <v>0</v>
      </c>
      <c r="BI180" s="132">
        <f>IF(N180="nulová",J180,0)</f>
        <v>0</v>
      </c>
      <c r="BJ180" s="2" t="s">
        <v>75</v>
      </c>
      <c r="BK180" s="132">
        <f>ROUND(I180*H180,2)</f>
        <v>0</v>
      </c>
      <c r="BL180" s="2" t="s">
        <v>120</v>
      </c>
      <c r="BM180" s="131" t="s">
        <v>215</v>
      </c>
    </row>
    <row r="181" spans="2:51" s="133" customFormat="1" ht="10.2">
      <c r="B181" s="134"/>
      <c r="D181" s="135" t="s">
        <v>122</v>
      </c>
      <c r="F181" s="137" t="s">
        <v>216</v>
      </c>
      <c r="H181" s="138">
        <v>9.888</v>
      </c>
      <c r="I181" s="139"/>
      <c r="L181" s="134"/>
      <c r="M181" s="140"/>
      <c r="T181" s="141"/>
      <c r="AT181" s="136" t="s">
        <v>122</v>
      </c>
      <c r="AU181" s="136" t="s">
        <v>77</v>
      </c>
      <c r="AV181" s="133" t="s">
        <v>77</v>
      </c>
      <c r="AW181" s="133" t="s">
        <v>4</v>
      </c>
      <c r="AX181" s="133" t="s">
        <v>75</v>
      </c>
      <c r="AY181" s="136" t="s">
        <v>112</v>
      </c>
    </row>
    <row r="182" spans="2:65" s="14" customFormat="1" ht="33" customHeight="1">
      <c r="B182" s="15"/>
      <c r="C182" s="121" t="s">
        <v>217</v>
      </c>
      <c r="D182" s="121" t="s">
        <v>115</v>
      </c>
      <c r="E182" s="122" t="s">
        <v>218</v>
      </c>
      <c r="F182" s="123" t="s">
        <v>219</v>
      </c>
      <c r="G182" s="124" t="s">
        <v>118</v>
      </c>
      <c r="H182" s="125">
        <v>9.6</v>
      </c>
      <c r="I182" s="176"/>
      <c r="J182" s="126">
        <f>ROUND(I182*H182,2)</f>
        <v>0</v>
      </c>
      <c r="K182" s="123" t="s">
        <v>119</v>
      </c>
      <c r="L182" s="15"/>
      <c r="M182" s="127"/>
      <c r="N182" s="128"/>
      <c r="P182" s="129"/>
      <c r="Q182" s="129"/>
      <c r="R182" s="129"/>
      <c r="S182" s="129"/>
      <c r="T182" s="130"/>
      <c r="AR182" s="131" t="s">
        <v>120</v>
      </c>
      <c r="AT182" s="131" t="s">
        <v>115</v>
      </c>
      <c r="AU182" s="131" t="s">
        <v>77</v>
      </c>
      <c r="AY182" s="2" t="s">
        <v>112</v>
      </c>
      <c r="BE182" s="132">
        <f>IF(N182="základní",J182,0)</f>
        <v>0</v>
      </c>
      <c r="BF182" s="132">
        <f>IF(N182="snížená",J182,0)</f>
        <v>0</v>
      </c>
      <c r="BG182" s="132">
        <f>IF(N182="zákl. přenesená",J182,0)</f>
        <v>0</v>
      </c>
      <c r="BH182" s="132">
        <f>IF(N182="sníž. přenesená",J182,0)</f>
        <v>0</v>
      </c>
      <c r="BI182" s="132">
        <f>IF(N182="nulová",J182,0)</f>
        <v>0</v>
      </c>
      <c r="BJ182" s="2" t="s">
        <v>75</v>
      </c>
      <c r="BK182" s="132">
        <f>ROUND(I182*H182,2)</f>
        <v>0</v>
      </c>
      <c r="BL182" s="2" t="s">
        <v>120</v>
      </c>
      <c r="BM182" s="131" t="s">
        <v>220</v>
      </c>
    </row>
    <row r="183" spans="2:63" s="108" customFormat="1" ht="22.95" customHeight="1">
      <c r="B183" s="109"/>
      <c r="D183" s="110" t="s">
        <v>66</v>
      </c>
      <c r="E183" s="119" t="s">
        <v>221</v>
      </c>
      <c r="F183" s="119" t="s">
        <v>222</v>
      </c>
      <c r="I183" s="112"/>
      <c r="J183" s="120">
        <f>BK183</f>
        <v>0</v>
      </c>
      <c r="L183" s="109"/>
      <c r="M183" s="114"/>
      <c r="P183" s="115"/>
      <c r="R183" s="115"/>
      <c r="T183" s="116"/>
      <c r="AR183" s="110" t="s">
        <v>75</v>
      </c>
      <c r="AT183" s="117" t="s">
        <v>66</v>
      </c>
      <c r="AU183" s="117" t="s">
        <v>75</v>
      </c>
      <c r="AY183" s="110" t="s">
        <v>112</v>
      </c>
      <c r="BK183" s="118">
        <f>SUM(BK184:BK190)</f>
        <v>0</v>
      </c>
    </row>
    <row r="184" spans="2:65" s="14" customFormat="1" ht="24.15" customHeight="1">
      <c r="B184" s="15"/>
      <c r="C184" s="121" t="s">
        <v>223</v>
      </c>
      <c r="D184" s="121" t="s">
        <v>115</v>
      </c>
      <c r="E184" s="122" t="s">
        <v>224</v>
      </c>
      <c r="F184" s="123" t="s">
        <v>225</v>
      </c>
      <c r="G184" s="124" t="s">
        <v>118</v>
      </c>
      <c r="H184" s="125">
        <v>10.8</v>
      </c>
      <c r="I184" s="176"/>
      <c r="J184" s="126">
        <f>ROUND(I184*H184,2)</f>
        <v>0</v>
      </c>
      <c r="K184" s="123" t="s">
        <v>119</v>
      </c>
      <c r="L184" s="15"/>
      <c r="M184" s="127"/>
      <c r="N184" s="128"/>
      <c r="P184" s="129"/>
      <c r="Q184" s="129"/>
      <c r="R184" s="129"/>
      <c r="S184" s="129"/>
      <c r="T184" s="130"/>
      <c r="AR184" s="131" t="s">
        <v>120</v>
      </c>
      <c r="AT184" s="131" t="s">
        <v>115</v>
      </c>
      <c r="AU184" s="131" t="s">
        <v>77</v>
      </c>
      <c r="AY184" s="2" t="s">
        <v>112</v>
      </c>
      <c r="BE184" s="132">
        <f>IF(N184="základní",J184,0)</f>
        <v>0</v>
      </c>
      <c r="BF184" s="132">
        <f>IF(N184="snížená",J184,0)</f>
        <v>0</v>
      </c>
      <c r="BG184" s="132">
        <f>IF(N184="zákl. přenesená",J184,0)</f>
        <v>0</v>
      </c>
      <c r="BH184" s="132">
        <f>IF(N184="sníž. přenesená",J184,0)</f>
        <v>0</v>
      </c>
      <c r="BI184" s="132">
        <f>IF(N184="nulová",J184,0)</f>
        <v>0</v>
      </c>
      <c r="BJ184" s="2" t="s">
        <v>75</v>
      </c>
      <c r="BK184" s="132">
        <f>ROUND(I184*H184,2)</f>
        <v>0</v>
      </c>
      <c r="BL184" s="2" t="s">
        <v>120</v>
      </c>
      <c r="BM184" s="131" t="s">
        <v>226</v>
      </c>
    </row>
    <row r="185" spans="2:65" s="14" customFormat="1" ht="33" customHeight="1">
      <c r="B185" s="15"/>
      <c r="C185" s="121" t="s">
        <v>227</v>
      </c>
      <c r="D185" s="121" t="s">
        <v>115</v>
      </c>
      <c r="E185" s="122" t="s">
        <v>228</v>
      </c>
      <c r="F185" s="123" t="s">
        <v>229</v>
      </c>
      <c r="G185" s="124" t="s">
        <v>118</v>
      </c>
      <c r="H185" s="125">
        <v>10.8</v>
      </c>
      <c r="I185" s="176"/>
      <c r="J185" s="126">
        <f>ROUND(I185*H185,2)</f>
        <v>0</v>
      </c>
      <c r="K185" s="123" t="s">
        <v>119</v>
      </c>
      <c r="L185" s="15"/>
      <c r="M185" s="127"/>
      <c r="N185" s="128"/>
      <c r="P185" s="129"/>
      <c r="Q185" s="129"/>
      <c r="R185" s="129"/>
      <c r="S185" s="129"/>
      <c r="T185" s="130"/>
      <c r="AR185" s="131" t="s">
        <v>120</v>
      </c>
      <c r="AT185" s="131" t="s">
        <v>115</v>
      </c>
      <c r="AU185" s="131" t="s">
        <v>77</v>
      </c>
      <c r="AY185" s="2" t="s">
        <v>112</v>
      </c>
      <c r="BE185" s="132">
        <f>IF(N185="základní",J185,0)</f>
        <v>0</v>
      </c>
      <c r="BF185" s="132">
        <f>IF(N185="snížená",J185,0)</f>
        <v>0</v>
      </c>
      <c r="BG185" s="132">
        <f>IF(N185="zákl. přenesená",J185,0)</f>
        <v>0</v>
      </c>
      <c r="BH185" s="132">
        <f>IF(N185="sníž. přenesená",J185,0)</f>
        <v>0</v>
      </c>
      <c r="BI185" s="132">
        <f>IF(N185="nulová",J185,0)</f>
        <v>0</v>
      </c>
      <c r="BJ185" s="2" t="s">
        <v>75</v>
      </c>
      <c r="BK185" s="132">
        <f>ROUND(I185*H185,2)</f>
        <v>0</v>
      </c>
      <c r="BL185" s="2" t="s">
        <v>120</v>
      </c>
      <c r="BM185" s="131" t="s">
        <v>230</v>
      </c>
    </row>
    <row r="186" spans="2:51" s="133" customFormat="1" ht="10.2">
      <c r="B186" s="134"/>
      <c r="D186" s="135" t="s">
        <v>122</v>
      </c>
      <c r="E186" s="136" t="s">
        <v>1</v>
      </c>
      <c r="F186" s="137" t="s">
        <v>231</v>
      </c>
      <c r="H186" s="138">
        <v>10.8</v>
      </c>
      <c r="I186" s="139"/>
      <c r="L186" s="134"/>
      <c r="M186" s="140"/>
      <c r="T186" s="141"/>
      <c r="AT186" s="136" t="s">
        <v>122</v>
      </c>
      <c r="AU186" s="136" t="s">
        <v>77</v>
      </c>
      <c r="AV186" s="133" t="s">
        <v>77</v>
      </c>
      <c r="AW186" s="133" t="s">
        <v>24</v>
      </c>
      <c r="AX186" s="133" t="s">
        <v>75</v>
      </c>
      <c r="AY186" s="136" t="s">
        <v>112</v>
      </c>
    </row>
    <row r="187" spans="2:65" s="14" customFormat="1" ht="24.15" customHeight="1">
      <c r="B187" s="15"/>
      <c r="C187" s="121" t="s">
        <v>232</v>
      </c>
      <c r="D187" s="121" t="s">
        <v>115</v>
      </c>
      <c r="E187" s="122" t="s">
        <v>233</v>
      </c>
      <c r="F187" s="123" t="s">
        <v>234</v>
      </c>
      <c r="G187" s="124" t="s">
        <v>118</v>
      </c>
      <c r="H187" s="125">
        <v>10.8</v>
      </c>
      <c r="I187" s="176"/>
      <c r="J187" s="126">
        <f>ROUND(I187*H187,2)</f>
        <v>0</v>
      </c>
      <c r="K187" s="123" t="s">
        <v>119</v>
      </c>
      <c r="L187" s="15"/>
      <c r="M187" s="127"/>
      <c r="N187" s="128"/>
      <c r="P187" s="129"/>
      <c r="Q187" s="129"/>
      <c r="R187" s="129"/>
      <c r="S187" s="129"/>
      <c r="T187" s="130"/>
      <c r="AR187" s="131" t="s">
        <v>120</v>
      </c>
      <c r="AT187" s="131" t="s">
        <v>115</v>
      </c>
      <c r="AU187" s="131" t="s">
        <v>77</v>
      </c>
      <c r="AY187" s="2" t="s">
        <v>112</v>
      </c>
      <c r="BE187" s="132">
        <f>IF(N187="základní",J187,0)</f>
        <v>0</v>
      </c>
      <c r="BF187" s="132">
        <f>IF(N187="snížená",J187,0)</f>
        <v>0</v>
      </c>
      <c r="BG187" s="132">
        <f>IF(N187="zákl. přenesená",J187,0)</f>
        <v>0</v>
      </c>
      <c r="BH187" s="132">
        <f>IF(N187="sníž. přenesená",J187,0)</f>
        <v>0</v>
      </c>
      <c r="BI187" s="132">
        <f>IF(N187="nulová",J187,0)</f>
        <v>0</v>
      </c>
      <c r="BJ187" s="2" t="s">
        <v>75</v>
      </c>
      <c r="BK187" s="132">
        <f>ROUND(I187*H187,2)</f>
        <v>0</v>
      </c>
      <c r="BL187" s="2" t="s">
        <v>120</v>
      </c>
      <c r="BM187" s="131" t="s">
        <v>235</v>
      </c>
    </row>
    <row r="188" spans="2:65" s="14" customFormat="1" ht="24.15" customHeight="1">
      <c r="B188" s="15"/>
      <c r="C188" s="121" t="s">
        <v>236</v>
      </c>
      <c r="D188" s="121" t="s">
        <v>115</v>
      </c>
      <c r="E188" s="122" t="s">
        <v>237</v>
      </c>
      <c r="F188" s="123" t="s">
        <v>238</v>
      </c>
      <c r="G188" s="124" t="s">
        <v>118</v>
      </c>
      <c r="H188" s="125">
        <v>10.8</v>
      </c>
      <c r="I188" s="176"/>
      <c r="J188" s="126">
        <f>ROUND(I188*H188,2)</f>
        <v>0</v>
      </c>
      <c r="K188" s="123" t="s">
        <v>119</v>
      </c>
      <c r="L188" s="15"/>
      <c r="M188" s="127"/>
      <c r="N188" s="128"/>
      <c r="P188" s="129"/>
      <c r="Q188" s="129"/>
      <c r="R188" s="129"/>
      <c r="S188" s="129"/>
      <c r="T188" s="130"/>
      <c r="AR188" s="131" t="s">
        <v>120</v>
      </c>
      <c r="AT188" s="131" t="s">
        <v>115</v>
      </c>
      <c r="AU188" s="131" t="s">
        <v>77</v>
      </c>
      <c r="AY188" s="2" t="s">
        <v>112</v>
      </c>
      <c r="BE188" s="132">
        <f>IF(N188="základní",J188,0)</f>
        <v>0</v>
      </c>
      <c r="BF188" s="132">
        <f>IF(N188="snížená",J188,0)</f>
        <v>0</v>
      </c>
      <c r="BG188" s="132">
        <f>IF(N188="zákl. přenesená",J188,0)</f>
        <v>0</v>
      </c>
      <c r="BH188" s="132">
        <f>IF(N188="sníž. přenesená",J188,0)</f>
        <v>0</v>
      </c>
      <c r="BI188" s="132">
        <f>IF(N188="nulová",J188,0)</f>
        <v>0</v>
      </c>
      <c r="BJ188" s="2" t="s">
        <v>75</v>
      </c>
      <c r="BK188" s="132">
        <f>ROUND(I188*H188,2)</f>
        <v>0</v>
      </c>
      <c r="BL188" s="2" t="s">
        <v>120</v>
      </c>
      <c r="BM188" s="131" t="s">
        <v>239</v>
      </c>
    </row>
    <row r="189" spans="2:65" s="14" customFormat="1" ht="33" customHeight="1">
      <c r="B189" s="15"/>
      <c r="C189" s="121" t="s">
        <v>240</v>
      </c>
      <c r="D189" s="121" t="s">
        <v>115</v>
      </c>
      <c r="E189" s="122" t="s">
        <v>241</v>
      </c>
      <c r="F189" s="123" t="s">
        <v>242</v>
      </c>
      <c r="G189" s="124" t="s">
        <v>118</v>
      </c>
      <c r="H189" s="125">
        <v>10.8</v>
      </c>
      <c r="I189" s="176"/>
      <c r="J189" s="126">
        <f>ROUND(I189*H189,2)</f>
        <v>0</v>
      </c>
      <c r="K189" s="123" t="s">
        <v>119</v>
      </c>
      <c r="L189" s="15"/>
      <c r="M189" s="127"/>
      <c r="N189" s="128"/>
      <c r="P189" s="129"/>
      <c r="Q189" s="129"/>
      <c r="R189" s="129"/>
      <c r="S189" s="129"/>
      <c r="T189" s="130"/>
      <c r="AR189" s="131" t="s">
        <v>120</v>
      </c>
      <c r="AT189" s="131" t="s">
        <v>115</v>
      </c>
      <c r="AU189" s="131" t="s">
        <v>77</v>
      </c>
      <c r="AY189" s="2" t="s">
        <v>112</v>
      </c>
      <c r="BE189" s="132">
        <f>IF(N189="základní",J189,0)</f>
        <v>0</v>
      </c>
      <c r="BF189" s="132">
        <f>IF(N189="snížená",J189,0)</f>
        <v>0</v>
      </c>
      <c r="BG189" s="132">
        <f>IF(N189="zákl. přenesená",J189,0)</f>
        <v>0</v>
      </c>
      <c r="BH189" s="132">
        <f>IF(N189="sníž. přenesená",J189,0)</f>
        <v>0</v>
      </c>
      <c r="BI189" s="132">
        <f>IF(N189="nulová",J189,0)</f>
        <v>0</v>
      </c>
      <c r="BJ189" s="2" t="s">
        <v>75</v>
      </c>
      <c r="BK189" s="132">
        <f>ROUND(I189*H189,2)</f>
        <v>0</v>
      </c>
      <c r="BL189" s="2" t="s">
        <v>120</v>
      </c>
      <c r="BM189" s="131" t="s">
        <v>243</v>
      </c>
    </row>
    <row r="190" spans="2:65" s="14" customFormat="1" ht="33" customHeight="1">
      <c r="B190" s="15"/>
      <c r="C190" s="121" t="s">
        <v>244</v>
      </c>
      <c r="D190" s="121" t="s">
        <v>115</v>
      </c>
      <c r="E190" s="122" t="s">
        <v>245</v>
      </c>
      <c r="F190" s="123" t="s">
        <v>246</v>
      </c>
      <c r="G190" s="124" t="s">
        <v>118</v>
      </c>
      <c r="H190" s="125">
        <v>10.8</v>
      </c>
      <c r="I190" s="176"/>
      <c r="J190" s="126">
        <f>ROUND(I190*H190,2)</f>
        <v>0</v>
      </c>
      <c r="K190" s="123" t="s">
        <v>119</v>
      </c>
      <c r="L190" s="15"/>
      <c r="M190" s="127"/>
      <c r="N190" s="128"/>
      <c r="P190" s="129"/>
      <c r="Q190" s="129"/>
      <c r="R190" s="129"/>
      <c r="S190" s="129"/>
      <c r="T190" s="130"/>
      <c r="AR190" s="131" t="s">
        <v>120</v>
      </c>
      <c r="AT190" s="131" t="s">
        <v>115</v>
      </c>
      <c r="AU190" s="131" t="s">
        <v>77</v>
      </c>
      <c r="AY190" s="2" t="s">
        <v>112</v>
      </c>
      <c r="BE190" s="132">
        <f>IF(N190="základní",J190,0)</f>
        <v>0</v>
      </c>
      <c r="BF190" s="132">
        <f>IF(N190="snížená",J190,0)</f>
        <v>0</v>
      </c>
      <c r="BG190" s="132">
        <f>IF(N190="zákl. přenesená",J190,0)</f>
        <v>0</v>
      </c>
      <c r="BH190" s="132">
        <f>IF(N190="sníž. přenesená",J190,0)</f>
        <v>0</v>
      </c>
      <c r="BI190" s="132">
        <f>IF(N190="nulová",J190,0)</f>
        <v>0</v>
      </c>
      <c r="BJ190" s="2" t="s">
        <v>75</v>
      </c>
      <c r="BK190" s="132">
        <f>ROUND(I190*H190,2)</f>
        <v>0</v>
      </c>
      <c r="BL190" s="2" t="s">
        <v>120</v>
      </c>
      <c r="BM190" s="131" t="s">
        <v>247</v>
      </c>
    </row>
    <row r="191" spans="2:63" s="108" customFormat="1" ht="22.95" customHeight="1">
      <c r="B191" s="109"/>
      <c r="D191" s="110" t="s">
        <v>66</v>
      </c>
      <c r="E191" s="119" t="s">
        <v>248</v>
      </c>
      <c r="F191" s="119" t="s">
        <v>249</v>
      </c>
      <c r="I191" s="112"/>
      <c r="J191" s="120">
        <f>BK191</f>
        <v>0</v>
      </c>
      <c r="L191" s="109"/>
      <c r="M191" s="114"/>
      <c r="P191" s="115"/>
      <c r="R191" s="115"/>
      <c r="T191" s="116"/>
      <c r="AR191" s="110" t="s">
        <v>75</v>
      </c>
      <c r="AT191" s="117" t="s">
        <v>66</v>
      </c>
      <c r="AU191" s="117" t="s">
        <v>75</v>
      </c>
      <c r="AY191" s="110" t="s">
        <v>112</v>
      </c>
      <c r="BK191" s="118">
        <f>SUM(BK192:BK205)</f>
        <v>0</v>
      </c>
    </row>
    <row r="192" spans="2:65" s="14" customFormat="1" ht="33" customHeight="1">
      <c r="B192" s="15"/>
      <c r="C192" s="121" t="s">
        <v>250</v>
      </c>
      <c r="D192" s="121" t="s">
        <v>115</v>
      </c>
      <c r="E192" s="122" t="s">
        <v>251</v>
      </c>
      <c r="F192" s="123" t="s">
        <v>252</v>
      </c>
      <c r="G192" s="124" t="s">
        <v>146</v>
      </c>
      <c r="H192" s="125">
        <v>4.4</v>
      </c>
      <c r="I192" s="176"/>
      <c r="J192" s="126">
        <f>ROUND(I192*H192,2)</f>
        <v>0</v>
      </c>
      <c r="K192" s="123" t="s">
        <v>119</v>
      </c>
      <c r="L192" s="15"/>
      <c r="M192" s="127"/>
      <c r="N192" s="128"/>
      <c r="P192" s="129"/>
      <c r="Q192" s="129"/>
      <c r="R192" s="129"/>
      <c r="S192" s="129"/>
      <c r="T192" s="130"/>
      <c r="AR192" s="131" t="s">
        <v>120</v>
      </c>
      <c r="AT192" s="131" t="s">
        <v>115</v>
      </c>
      <c r="AU192" s="131" t="s">
        <v>77</v>
      </c>
      <c r="AY192" s="2" t="s">
        <v>112</v>
      </c>
      <c r="BE192" s="132">
        <f>IF(N192="základní",J192,0)</f>
        <v>0</v>
      </c>
      <c r="BF192" s="132">
        <f>IF(N192="snížená",J192,0)</f>
        <v>0</v>
      </c>
      <c r="BG192" s="132">
        <f>IF(N192="zákl. přenesená",J192,0)</f>
        <v>0</v>
      </c>
      <c r="BH192" s="132">
        <f>IF(N192="sníž. přenesená",J192,0)</f>
        <v>0</v>
      </c>
      <c r="BI192" s="132">
        <f>IF(N192="nulová",J192,0)</f>
        <v>0</v>
      </c>
      <c r="BJ192" s="2" t="s">
        <v>75</v>
      </c>
      <c r="BK192" s="132">
        <f>ROUND(I192*H192,2)</f>
        <v>0</v>
      </c>
      <c r="BL192" s="2" t="s">
        <v>120</v>
      </c>
      <c r="BM192" s="131" t="s">
        <v>253</v>
      </c>
    </row>
    <row r="193" spans="2:65" s="14" customFormat="1" ht="16.5" customHeight="1">
      <c r="B193" s="15"/>
      <c r="C193" s="150" t="s">
        <v>254</v>
      </c>
      <c r="D193" s="150" t="s">
        <v>187</v>
      </c>
      <c r="E193" s="151" t="s">
        <v>255</v>
      </c>
      <c r="F193" s="152" t="s">
        <v>256</v>
      </c>
      <c r="G193" s="153" t="s">
        <v>146</v>
      </c>
      <c r="H193" s="154">
        <v>5.1</v>
      </c>
      <c r="I193" s="177"/>
      <c r="J193" s="155">
        <f>ROUND(I193*H193,2)</f>
        <v>0</v>
      </c>
      <c r="K193" s="152" t="s">
        <v>119</v>
      </c>
      <c r="L193" s="156"/>
      <c r="M193" s="157"/>
      <c r="N193" s="158"/>
      <c r="P193" s="129"/>
      <c r="Q193" s="129"/>
      <c r="R193" s="129"/>
      <c r="S193" s="129"/>
      <c r="T193" s="130"/>
      <c r="AR193" s="131" t="s">
        <v>190</v>
      </c>
      <c r="AT193" s="131" t="s">
        <v>187</v>
      </c>
      <c r="AU193" s="131" t="s">
        <v>77</v>
      </c>
      <c r="AY193" s="2" t="s">
        <v>112</v>
      </c>
      <c r="BE193" s="132">
        <f>IF(N193="základní",J193,0)</f>
        <v>0</v>
      </c>
      <c r="BF193" s="132">
        <f>IF(N193="snížená",J193,0)</f>
        <v>0</v>
      </c>
      <c r="BG193" s="132">
        <f>IF(N193="zákl. přenesená",J193,0)</f>
        <v>0</v>
      </c>
      <c r="BH193" s="132">
        <f>IF(N193="sníž. přenesená",J193,0)</f>
        <v>0</v>
      </c>
      <c r="BI193" s="132">
        <f>IF(N193="nulová",J193,0)</f>
        <v>0</v>
      </c>
      <c r="BJ193" s="2" t="s">
        <v>75</v>
      </c>
      <c r="BK193" s="132">
        <f>ROUND(I193*H193,2)</f>
        <v>0</v>
      </c>
      <c r="BL193" s="2" t="s">
        <v>120</v>
      </c>
      <c r="BM193" s="131" t="s">
        <v>257</v>
      </c>
    </row>
    <row r="194" spans="2:51" s="133" customFormat="1" ht="10.2">
      <c r="B194" s="134"/>
      <c r="D194" s="135" t="s">
        <v>122</v>
      </c>
      <c r="F194" s="137" t="s">
        <v>258</v>
      </c>
      <c r="H194" s="138">
        <v>5.1</v>
      </c>
      <c r="I194" s="139"/>
      <c r="L194" s="134"/>
      <c r="M194" s="140"/>
      <c r="T194" s="141"/>
      <c r="AT194" s="136" t="s">
        <v>122</v>
      </c>
      <c r="AU194" s="136" t="s">
        <v>77</v>
      </c>
      <c r="AV194" s="133" t="s">
        <v>77</v>
      </c>
      <c r="AW194" s="133" t="s">
        <v>4</v>
      </c>
      <c r="AX194" s="133" t="s">
        <v>75</v>
      </c>
      <c r="AY194" s="136" t="s">
        <v>112</v>
      </c>
    </row>
    <row r="195" spans="2:65" s="14" customFormat="1" ht="33" customHeight="1">
      <c r="B195" s="15"/>
      <c r="C195" s="121" t="s">
        <v>259</v>
      </c>
      <c r="D195" s="121" t="s">
        <v>115</v>
      </c>
      <c r="E195" s="122" t="s">
        <v>260</v>
      </c>
      <c r="F195" s="123" t="s">
        <v>261</v>
      </c>
      <c r="G195" s="124" t="s">
        <v>118</v>
      </c>
      <c r="H195" s="125">
        <v>24</v>
      </c>
      <c r="I195" s="176"/>
      <c r="J195" s="126">
        <f>ROUND(I195*H195,2)</f>
        <v>0</v>
      </c>
      <c r="K195" s="123" t="s">
        <v>119</v>
      </c>
      <c r="L195" s="15"/>
      <c r="M195" s="127"/>
      <c r="N195" s="128"/>
      <c r="P195" s="129"/>
      <c r="Q195" s="129"/>
      <c r="R195" s="129"/>
      <c r="S195" s="129"/>
      <c r="T195" s="130"/>
      <c r="AR195" s="131" t="s">
        <v>120</v>
      </c>
      <c r="AT195" s="131" t="s">
        <v>115</v>
      </c>
      <c r="AU195" s="131" t="s">
        <v>77</v>
      </c>
      <c r="AY195" s="2" t="s">
        <v>112</v>
      </c>
      <c r="BE195" s="132">
        <f>IF(N195="základní",J195,0)</f>
        <v>0</v>
      </c>
      <c r="BF195" s="132">
        <f>IF(N195="snížená",J195,0)</f>
        <v>0</v>
      </c>
      <c r="BG195" s="132">
        <f>IF(N195="zákl. přenesená",J195,0)</f>
        <v>0</v>
      </c>
      <c r="BH195" s="132">
        <f>IF(N195="sníž. přenesená",J195,0)</f>
        <v>0</v>
      </c>
      <c r="BI195" s="132">
        <f>IF(N195="nulová",J195,0)</f>
        <v>0</v>
      </c>
      <c r="BJ195" s="2" t="s">
        <v>75</v>
      </c>
      <c r="BK195" s="132">
        <f>ROUND(I195*H195,2)</f>
        <v>0</v>
      </c>
      <c r="BL195" s="2" t="s">
        <v>120</v>
      </c>
      <c r="BM195" s="131" t="s">
        <v>262</v>
      </c>
    </row>
    <row r="196" spans="2:51" s="133" customFormat="1" ht="10.2">
      <c r="B196" s="134"/>
      <c r="D196" s="135" t="s">
        <v>122</v>
      </c>
      <c r="E196" s="136" t="s">
        <v>1</v>
      </c>
      <c r="F196" s="137" t="s">
        <v>263</v>
      </c>
      <c r="H196" s="138">
        <v>24</v>
      </c>
      <c r="I196" s="139"/>
      <c r="L196" s="134"/>
      <c r="M196" s="140"/>
      <c r="T196" s="141"/>
      <c r="AT196" s="136" t="s">
        <v>122</v>
      </c>
      <c r="AU196" s="136" t="s">
        <v>77</v>
      </c>
      <c r="AV196" s="133" t="s">
        <v>77</v>
      </c>
      <c r="AW196" s="133" t="s">
        <v>24</v>
      </c>
      <c r="AX196" s="133" t="s">
        <v>75</v>
      </c>
      <c r="AY196" s="136" t="s">
        <v>112</v>
      </c>
    </row>
    <row r="197" spans="2:65" s="14" customFormat="1" ht="24.15" customHeight="1">
      <c r="B197" s="15"/>
      <c r="C197" s="121" t="s">
        <v>264</v>
      </c>
      <c r="D197" s="121" t="s">
        <v>115</v>
      </c>
      <c r="E197" s="122" t="s">
        <v>265</v>
      </c>
      <c r="F197" s="123" t="s">
        <v>266</v>
      </c>
      <c r="G197" s="124" t="s">
        <v>167</v>
      </c>
      <c r="H197" s="125">
        <v>180</v>
      </c>
      <c r="I197" s="176"/>
      <c r="J197" s="126">
        <f>ROUND(I197*H197,2)</f>
        <v>0</v>
      </c>
      <c r="K197" s="123" t="s">
        <v>119</v>
      </c>
      <c r="L197" s="15"/>
      <c r="M197" s="127"/>
      <c r="N197" s="128"/>
      <c r="P197" s="129"/>
      <c r="Q197" s="129"/>
      <c r="R197" s="129"/>
      <c r="S197" s="129"/>
      <c r="T197" s="130"/>
      <c r="AR197" s="131" t="s">
        <v>120</v>
      </c>
      <c r="AT197" s="131" t="s">
        <v>115</v>
      </c>
      <c r="AU197" s="131" t="s">
        <v>77</v>
      </c>
      <c r="AY197" s="2" t="s">
        <v>112</v>
      </c>
      <c r="BE197" s="132">
        <f>IF(N197="základní",J197,0)</f>
        <v>0</v>
      </c>
      <c r="BF197" s="132">
        <f>IF(N197="snížená",J197,0)</f>
        <v>0</v>
      </c>
      <c r="BG197" s="132">
        <f>IF(N197="zákl. přenesená",J197,0)</f>
        <v>0</v>
      </c>
      <c r="BH197" s="132">
        <f>IF(N197="sníž. přenesená",J197,0)</f>
        <v>0</v>
      </c>
      <c r="BI197" s="132">
        <f>IF(N197="nulová",J197,0)</f>
        <v>0</v>
      </c>
      <c r="BJ197" s="2" t="s">
        <v>75</v>
      </c>
      <c r="BK197" s="132">
        <f>ROUND(I197*H197,2)</f>
        <v>0</v>
      </c>
      <c r="BL197" s="2" t="s">
        <v>120</v>
      </c>
      <c r="BM197" s="131" t="s">
        <v>267</v>
      </c>
    </row>
    <row r="198" spans="2:65" s="14" customFormat="1" ht="24.15" customHeight="1">
      <c r="B198" s="15"/>
      <c r="C198" s="121" t="s">
        <v>268</v>
      </c>
      <c r="D198" s="121" t="s">
        <v>115</v>
      </c>
      <c r="E198" s="122" t="s">
        <v>269</v>
      </c>
      <c r="F198" s="123" t="s">
        <v>270</v>
      </c>
      <c r="G198" s="124" t="s">
        <v>146</v>
      </c>
      <c r="H198" s="125">
        <v>60</v>
      </c>
      <c r="I198" s="176"/>
      <c r="J198" s="126">
        <f>ROUND(I198*H198,2)</f>
        <v>0</v>
      </c>
      <c r="K198" s="123" t="s">
        <v>119</v>
      </c>
      <c r="L198" s="15"/>
      <c r="M198" s="127"/>
      <c r="N198" s="128"/>
      <c r="P198" s="129"/>
      <c r="Q198" s="129"/>
      <c r="R198" s="129"/>
      <c r="S198" s="129"/>
      <c r="T198" s="130"/>
      <c r="AR198" s="131" t="s">
        <v>120</v>
      </c>
      <c r="AT198" s="131" t="s">
        <v>115</v>
      </c>
      <c r="AU198" s="131" t="s">
        <v>77</v>
      </c>
      <c r="AY198" s="2" t="s">
        <v>112</v>
      </c>
      <c r="BE198" s="132">
        <f>IF(N198="základní",J198,0)</f>
        <v>0</v>
      </c>
      <c r="BF198" s="132">
        <f>IF(N198="snížená",J198,0)</f>
        <v>0</v>
      </c>
      <c r="BG198" s="132">
        <f>IF(N198="zákl. přenesená",J198,0)</f>
        <v>0</v>
      </c>
      <c r="BH198" s="132">
        <f>IF(N198="sníž. přenesená",J198,0)</f>
        <v>0</v>
      </c>
      <c r="BI198" s="132">
        <f>IF(N198="nulová",J198,0)</f>
        <v>0</v>
      </c>
      <c r="BJ198" s="2" t="s">
        <v>75</v>
      </c>
      <c r="BK198" s="132">
        <f>ROUND(I198*H198,2)</f>
        <v>0</v>
      </c>
      <c r="BL198" s="2" t="s">
        <v>120</v>
      </c>
      <c r="BM198" s="131" t="s">
        <v>271</v>
      </c>
    </row>
    <row r="199" spans="2:51" s="133" customFormat="1" ht="10.2">
      <c r="B199" s="134"/>
      <c r="D199" s="135" t="s">
        <v>122</v>
      </c>
      <c r="E199" s="136" t="s">
        <v>1</v>
      </c>
      <c r="F199" s="137" t="s">
        <v>185</v>
      </c>
      <c r="H199" s="138">
        <v>60</v>
      </c>
      <c r="I199" s="139"/>
      <c r="L199" s="134"/>
      <c r="M199" s="140"/>
      <c r="T199" s="141"/>
      <c r="AT199" s="136" t="s">
        <v>122</v>
      </c>
      <c r="AU199" s="136" t="s">
        <v>77</v>
      </c>
      <c r="AV199" s="133" t="s">
        <v>77</v>
      </c>
      <c r="AW199" s="133" t="s">
        <v>24</v>
      </c>
      <c r="AX199" s="133" t="s">
        <v>75</v>
      </c>
      <c r="AY199" s="136" t="s">
        <v>112</v>
      </c>
    </row>
    <row r="200" spans="2:65" s="14" customFormat="1" ht="24.15" customHeight="1">
      <c r="B200" s="15"/>
      <c r="C200" s="121" t="s">
        <v>272</v>
      </c>
      <c r="D200" s="121" t="s">
        <v>115</v>
      </c>
      <c r="E200" s="122" t="s">
        <v>273</v>
      </c>
      <c r="F200" s="123" t="s">
        <v>274</v>
      </c>
      <c r="G200" s="124" t="s">
        <v>118</v>
      </c>
      <c r="H200" s="125">
        <v>8.4</v>
      </c>
      <c r="I200" s="176"/>
      <c r="J200" s="126">
        <f>ROUND(I200*H200,2)</f>
        <v>0</v>
      </c>
      <c r="K200" s="123" t="s">
        <v>119</v>
      </c>
      <c r="L200" s="15"/>
      <c r="M200" s="127"/>
      <c r="N200" s="128"/>
      <c r="P200" s="129"/>
      <c r="Q200" s="129"/>
      <c r="R200" s="129"/>
      <c r="S200" s="129"/>
      <c r="T200" s="130"/>
      <c r="AR200" s="131" t="s">
        <v>120</v>
      </c>
      <c r="AT200" s="131" t="s">
        <v>115</v>
      </c>
      <c r="AU200" s="131" t="s">
        <v>77</v>
      </c>
      <c r="AY200" s="2" t="s">
        <v>112</v>
      </c>
      <c r="BE200" s="132">
        <f>IF(N200="základní",J200,0)</f>
        <v>0</v>
      </c>
      <c r="BF200" s="132">
        <f>IF(N200="snížená",J200,0)</f>
        <v>0</v>
      </c>
      <c r="BG200" s="132">
        <f>IF(N200="zákl. přenesená",J200,0)</f>
        <v>0</v>
      </c>
      <c r="BH200" s="132">
        <f>IF(N200="sníž. přenesená",J200,0)</f>
        <v>0</v>
      </c>
      <c r="BI200" s="132">
        <f>IF(N200="nulová",J200,0)</f>
        <v>0</v>
      </c>
      <c r="BJ200" s="2" t="s">
        <v>75</v>
      </c>
      <c r="BK200" s="132">
        <f>ROUND(I200*H200,2)</f>
        <v>0</v>
      </c>
      <c r="BL200" s="2" t="s">
        <v>120</v>
      </c>
      <c r="BM200" s="131" t="s">
        <v>275</v>
      </c>
    </row>
    <row r="201" spans="2:51" s="133" customFormat="1" ht="10.2">
      <c r="B201" s="134"/>
      <c r="D201" s="135" t="s">
        <v>122</v>
      </c>
      <c r="E201" s="136" t="s">
        <v>1</v>
      </c>
      <c r="F201" s="137" t="s">
        <v>276</v>
      </c>
      <c r="H201" s="138">
        <v>8.4</v>
      </c>
      <c r="I201" s="139"/>
      <c r="L201" s="134"/>
      <c r="M201" s="140"/>
      <c r="T201" s="141"/>
      <c r="AT201" s="136" t="s">
        <v>122</v>
      </c>
      <c r="AU201" s="136" t="s">
        <v>77</v>
      </c>
      <c r="AV201" s="133" t="s">
        <v>77</v>
      </c>
      <c r="AW201" s="133" t="s">
        <v>24</v>
      </c>
      <c r="AX201" s="133" t="s">
        <v>75</v>
      </c>
      <c r="AY201" s="136" t="s">
        <v>112</v>
      </c>
    </row>
    <row r="202" spans="2:65" s="14" customFormat="1" ht="16.5" customHeight="1">
      <c r="B202" s="15"/>
      <c r="C202" s="121" t="s">
        <v>277</v>
      </c>
      <c r="D202" s="121" t="s">
        <v>115</v>
      </c>
      <c r="E202" s="122" t="s">
        <v>278</v>
      </c>
      <c r="F202" s="123" t="s">
        <v>279</v>
      </c>
      <c r="G202" s="124" t="s">
        <v>146</v>
      </c>
      <c r="H202" s="125">
        <v>5</v>
      </c>
      <c r="I202" s="176"/>
      <c r="J202" s="126">
        <f>ROUND(I202*H202,2)</f>
        <v>0</v>
      </c>
      <c r="K202" s="123" t="s">
        <v>119</v>
      </c>
      <c r="L202" s="15"/>
      <c r="M202" s="127"/>
      <c r="N202" s="128"/>
      <c r="P202" s="129"/>
      <c r="Q202" s="129"/>
      <c r="R202" s="129"/>
      <c r="S202" s="129"/>
      <c r="T202" s="130"/>
      <c r="AR202" s="131" t="s">
        <v>120</v>
      </c>
      <c r="AT202" s="131" t="s">
        <v>115</v>
      </c>
      <c r="AU202" s="131" t="s">
        <v>77</v>
      </c>
      <c r="AY202" s="2" t="s">
        <v>112</v>
      </c>
      <c r="BE202" s="132">
        <f>IF(N202="základní",J202,0)</f>
        <v>0</v>
      </c>
      <c r="BF202" s="132">
        <f>IF(N202="snížená",J202,0)</f>
        <v>0</v>
      </c>
      <c r="BG202" s="132">
        <f>IF(N202="zákl. přenesená",J202,0)</f>
        <v>0</v>
      </c>
      <c r="BH202" s="132">
        <f>IF(N202="sníž. přenesená",J202,0)</f>
        <v>0</v>
      </c>
      <c r="BI202" s="132">
        <f>IF(N202="nulová",J202,0)</f>
        <v>0</v>
      </c>
      <c r="BJ202" s="2" t="s">
        <v>75</v>
      </c>
      <c r="BK202" s="132">
        <f>ROUND(I202*H202,2)</f>
        <v>0</v>
      </c>
      <c r="BL202" s="2" t="s">
        <v>120</v>
      </c>
      <c r="BM202" s="131" t="s">
        <v>280</v>
      </c>
    </row>
    <row r="203" spans="2:51" s="133" customFormat="1" ht="10.2">
      <c r="B203" s="134"/>
      <c r="D203" s="135" t="s">
        <v>122</v>
      </c>
      <c r="E203" s="136" t="s">
        <v>1</v>
      </c>
      <c r="F203" s="137" t="s">
        <v>193</v>
      </c>
      <c r="H203" s="138">
        <v>5</v>
      </c>
      <c r="I203" s="139"/>
      <c r="L203" s="134"/>
      <c r="M203" s="140"/>
      <c r="T203" s="141"/>
      <c r="AT203" s="136" t="s">
        <v>122</v>
      </c>
      <c r="AU203" s="136" t="s">
        <v>77</v>
      </c>
      <c r="AV203" s="133" t="s">
        <v>77</v>
      </c>
      <c r="AW203" s="133" t="s">
        <v>24</v>
      </c>
      <c r="AX203" s="133" t="s">
        <v>75</v>
      </c>
      <c r="AY203" s="136" t="s">
        <v>112</v>
      </c>
    </row>
    <row r="204" spans="2:65" s="14" customFormat="1" ht="21.75" customHeight="1">
      <c r="B204" s="15"/>
      <c r="C204" s="121" t="s">
        <v>281</v>
      </c>
      <c r="D204" s="121" t="s">
        <v>115</v>
      </c>
      <c r="E204" s="122" t="s">
        <v>282</v>
      </c>
      <c r="F204" s="123" t="s">
        <v>283</v>
      </c>
      <c r="G204" s="124" t="s">
        <v>118</v>
      </c>
      <c r="H204" s="125">
        <v>13.2</v>
      </c>
      <c r="I204" s="176"/>
      <c r="J204" s="126">
        <f>ROUND(I204*H204,2)</f>
        <v>0</v>
      </c>
      <c r="K204" s="123" t="s">
        <v>119</v>
      </c>
      <c r="L204" s="15"/>
      <c r="M204" s="127"/>
      <c r="N204" s="128"/>
      <c r="P204" s="129"/>
      <c r="Q204" s="129"/>
      <c r="R204" s="129"/>
      <c r="S204" s="129"/>
      <c r="T204" s="130"/>
      <c r="AR204" s="131" t="s">
        <v>120</v>
      </c>
      <c r="AT204" s="131" t="s">
        <v>115</v>
      </c>
      <c r="AU204" s="131" t="s">
        <v>77</v>
      </c>
      <c r="AY204" s="2" t="s">
        <v>112</v>
      </c>
      <c r="BE204" s="132">
        <f>IF(N204="základní",J204,0)</f>
        <v>0</v>
      </c>
      <c r="BF204" s="132">
        <f>IF(N204="snížená",J204,0)</f>
        <v>0</v>
      </c>
      <c r="BG204" s="132">
        <f>IF(N204="zákl. přenesená",J204,0)</f>
        <v>0</v>
      </c>
      <c r="BH204" s="132">
        <f>IF(N204="sníž. přenesená",J204,0)</f>
        <v>0</v>
      </c>
      <c r="BI204" s="132">
        <f>IF(N204="nulová",J204,0)</f>
        <v>0</v>
      </c>
      <c r="BJ204" s="2" t="s">
        <v>75</v>
      </c>
      <c r="BK204" s="132">
        <f>ROUND(I204*H204,2)</f>
        <v>0</v>
      </c>
      <c r="BL204" s="2" t="s">
        <v>120</v>
      </c>
      <c r="BM204" s="131" t="s">
        <v>284</v>
      </c>
    </row>
    <row r="205" spans="2:51" s="133" customFormat="1" ht="10.2">
      <c r="B205" s="134"/>
      <c r="D205" s="135" t="s">
        <v>122</v>
      </c>
      <c r="E205" s="136" t="s">
        <v>1</v>
      </c>
      <c r="F205" s="137" t="s">
        <v>285</v>
      </c>
      <c r="H205" s="138">
        <v>13.2</v>
      </c>
      <c r="I205" s="139"/>
      <c r="L205" s="134"/>
      <c r="M205" s="140"/>
      <c r="T205" s="141"/>
      <c r="AT205" s="136" t="s">
        <v>122</v>
      </c>
      <c r="AU205" s="136" t="s">
        <v>77</v>
      </c>
      <c r="AV205" s="133" t="s">
        <v>77</v>
      </c>
      <c r="AW205" s="133" t="s">
        <v>24</v>
      </c>
      <c r="AX205" s="133" t="s">
        <v>75</v>
      </c>
      <c r="AY205" s="136" t="s">
        <v>112</v>
      </c>
    </row>
    <row r="206" spans="2:63" s="108" customFormat="1" ht="22.95" customHeight="1">
      <c r="B206" s="109"/>
      <c r="D206" s="110" t="s">
        <v>66</v>
      </c>
      <c r="E206" s="119" t="s">
        <v>286</v>
      </c>
      <c r="F206" s="119" t="s">
        <v>287</v>
      </c>
      <c r="I206" s="112"/>
      <c r="J206" s="120">
        <f>BK206</f>
        <v>0</v>
      </c>
      <c r="L206" s="109"/>
      <c r="M206" s="114"/>
      <c r="P206" s="115"/>
      <c r="R206" s="115"/>
      <c r="T206" s="116"/>
      <c r="AR206" s="110" t="s">
        <v>75</v>
      </c>
      <c r="AT206" s="117" t="s">
        <v>66</v>
      </c>
      <c r="AU206" s="117" t="s">
        <v>75</v>
      </c>
      <c r="AY206" s="110" t="s">
        <v>112</v>
      </c>
      <c r="BK206" s="118">
        <f>SUM(BK207:BK214)</f>
        <v>0</v>
      </c>
    </row>
    <row r="207" spans="2:65" s="14" customFormat="1" ht="24.15" customHeight="1">
      <c r="B207" s="15"/>
      <c r="C207" s="121" t="s">
        <v>288</v>
      </c>
      <c r="D207" s="121" t="s">
        <v>115</v>
      </c>
      <c r="E207" s="122" t="s">
        <v>289</v>
      </c>
      <c r="F207" s="123" t="s">
        <v>290</v>
      </c>
      <c r="G207" s="124" t="s">
        <v>178</v>
      </c>
      <c r="H207" s="125">
        <v>16.795</v>
      </c>
      <c r="I207" s="176"/>
      <c r="J207" s="126">
        <f>ROUND(I207*H207,2)</f>
        <v>0</v>
      </c>
      <c r="K207" s="123" t="s">
        <v>119</v>
      </c>
      <c r="L207" s="15"/>
      <c r="M207" s="127"/>
      <c r="N207" s="128"/>
      <c r="P207" s="129"/>
      <c r="Q207" s="129"/>
      <c r="R207" s="129"/>
      <c r="S207" s="129"/>
      <c r="T207" s="130"/>
      <c r="AR207" s="131" t="s">
        <v>120</v>
      </c>
      <c r="AT207" s="131" t="s">
        <v>115</v>
      </c>
      <c r="AU207" s="131" t="s">
        <v>77</v>
      </c>
      <c r="AY207" s="2" t="s">
        <v>112</v>
      </c>
      <c r="BE207" s="132">
        <f>IF(N207="základní",J207,0)</f>
        <v>0</v>
      </c>
      <c r="BF207" s="132">
        <f>IF(N207="snížená",J207,0)</f>
        <v>0</v>
      </c>
      <c r="BG207" s="132">
        <f>IF(N207="zákl. přenesená",J207,0)</f>
        <v>0</v>
      </c>
      <c r="BH207" s="132">
        <f>IF(N207="sníž. přenesená",J207,0)</f>
        <v>0</v>
      </c>
      <c r="BI207" s="132">
        <f>IF(N207="nulová",J207,0)</f>
        <v>0</v>
      </c>
      <c r="BJ207" s="2" t="s">
        <v>75</v>
      </c>
      <c r="BK207" s="132">
        <f>ROUND(I207*H207,2)</f>
        <v>0</v>
      </c>
      <c r="BL207" s="2" t="s">
        <v>120</v>
      </c>
      <c r="BM207" s="131" t="s">
        <v>291</v>
      </c>
    </row>
    <row r="208" spans="2:65" s="14" customFormat="1" ht="24.15" customHeight="1">
      <c r="B208" s="15"/>
      <c r="C208" s="121" t="s">
        <v>292</v>
      </c>
      <c r="D208" s="121" t="s">
        <v>115</v>
      </c>
      <c r="E208" s="122" t="s">
        <v>293</v>
      </c>
      <c r="F208" s="123" t="s">
        <v>294</v>
      </c>
      <c r="G208" s="124" t="s">
        <v>178</v>
      </c>
      <c r="H208" s="125">
        <v>16.795</v>
      </c>
      <c r="I208" s="176"/>
      <c r="J208" s="126">
        <f>ROUND(I208*H208,2)</f>
        <v>0</v>
      </c>
      <c r="K208" s="123" t="s">
        <v>119</v>
      </c>
      <c r="L208" s="15"/>
      <c r="M208" s="127"/>
      <c r="N208" s="128"/>
      <c r="P208" s="129"/>
      <c r="Q208" s="129"/>
      <c r="R208" s="129"/>
      <c r="S208" s="129"/>
      <c r="T208" s="130"/>
      <c r="AR208" s="131" t="s">
        <v>120</v>
      </c>
      <c r="AT208" s="131" t="s">
        <v>115</v>
      </c>
      <c r="AU208" s="131" t="s">
        <v>77</v>
      </c>
      <c r="AY208" s="2" t="s">
        <v>112</v>
      </c>
      <c r="BE208" s="132">
        <f>IF(N208="základní",J208,0)</f>
        <v>0</v>
      </c>
      <c r="BF208" s="132">
        <f>IF(N208="snížená",J208,0)</f>
        <v>0</v>
      </c>
      <c r="BG208" s="132">
        <f>IF(N208="zákl. přenesená",J208,0)</f>
        <v>0</v>
      </c>
      <c r="BH208" s="132">
        <f>IF(N208="sníž. přenesená",J208,0)</f>
        <v>0</v>
      </c>
      <c r="BI208" s="132">
        <f>IF(N208="nulová",J208,0)</f>
        <v>0</v>
      </c>
      <c r="BJ208" s="2" t="s">
        <v>75</v>
      </c>
      <c r="BK208" s="132">
        <f>ROUND(I208*H208,2)</f>
        <v>0</v>
      </c>
      <c r="BL208" s="2" t="s">
        <v>120</v>
      </c>
      <c r="BM208" s="131" t="s">
        <v>295</v>
      </c>
    </row>
    <row r="209" spans="2:65" s="14" customFormat="1" ht="24.15" customHeight="1">
      <c r="B209" s="15"/>
      <c r="C209" s="121" t="s">
        <v>190</v>
      </c>
      <c r="D209" s="121" t="s">
        <v>115</v>
      </c>
      <c r="E209" s="122" t="s">
        <v>296</v>
      </c>
      <c r="F209" s="123" t="s">
        <v>297</v>
      </c>
      <c r="G209" s="124" t="s">
        <v>178</v>
      </c>
      <c r="H209" s="125">
        <v>487.35</v>
      </c>
      <c r="I209" s="176"/>
      <c r="J209" s="126">
        <f>ROUND(I209*H209,2)</f>
        <v>0</v>
      </c>
      <c r="K209" s="123" t="s">
        <v>119</v>
      </c>
      <c r="L209" s="15"/>
      <c r="M209" s="127"/>
      <c r="N209" s="128"/>
      <c r="P209" s="129"/>
      <c r="Q209" s="129"/>
      <c r="R209" s="129"/>
      <c r="S209" s="129"/>
      <c r="T209" s="130"/>
      <c r="AR209" s="131" t="s">
        <v>120</v>
      </c>
      <c r="AT209" s="131" t="s">
        <v>115</v>
      </c>
      <c r="AU209" s="131" t="s">
        <v>77</v>
      </c>
      <c r="AY209" s="2" t="s">
        <v>112</v>
      </c>
      <c r="BE209" s="132">
        <f>IF(N209="základní",J209,0)</f>
        <v>0</v>
      </c>
      <c r="BF209" s="132">
        <f>IF(N209="snížená",J209,0)</f>
        <v>0</v>
      </c>
      <c r="BG209" s="132">
        <f>IF(N209="zákl. přenesená",J209,0)</f>
        <v>0</v>
      </c>
      <c r="BH209" s="132">
        <f>IF(N209="sníž. přenesená",J209,0)</f>
        <v>0</v>
      </c>
      <c r="BI209" s="132">
        <f>IF(N209="nulová",J209,0)</f>
        <v>0</v>
      </c>
      <c r="BJ209" s="2" t="s">
        <v>75</v>
      </c>
      <c r="BK209" s="132">
        <f>ROUND(I209*H209,2)</f>
        <v>0</v>
      </c>
      <c r="BL209" s="2" t="s">
        <v>120</v>
      </c>
      <c r="BM209" s="131" t="s">
        <v>298</v>
      </c>
    </row>
    <row r="210" spans="2:51" s="159" customFormat="1" ht="10.2">
      <c r="B210" s="160"/>
      <c r="D210" s="135" t="s">
        <v>122</v>
      </c>
      <c r="E210" s="161" t="s">
        <v>1</v>
      </c>
      <c r="F210" s="162" t="s">
        <v>299</v>
      </c>
      <c r="H210" s="161" t="s">
        <v>1</v>
      </c>
      <c r="I210" s="163"/>
      <c r="L210" s="160"/>
      <c r="M210" s="164"/>
      <c r="T210" s="165"/>
      <c r="AT210" s="161" t="s">
        <v>122</v>
      </c>
      <c r="AU210" s="161" t="s">
        <v>77</v>
      </c>
      <c r="AV210" s="159" t="s">
        <v>75</v>
      </c>
      <c r="AW210" s="159" t="s">
        <v>24</v>
      </c>
      <c r="AX210" s="159" t="s">
        <v>67</v>
      </c>
      <c r="AY210" s="161" t="s">
        <v>112</v>
      </c>
    </row>
    <row r="211" spans="2:51" s="133" customFormat="1" ht="10.2">
      <c r="B211" s="134"/>
      <c r="D211" s="135" t="s">
        <v>122</v>
      </c>
      <c r="E211" s="136" t="s">
        <v>1</v>
      </c>
      <c r="F211" s="137" t="s">
        <v>300</v>
      </c>
      <c r="H211" s="138">
        <v>487.35</v>
      </c>
      <c r="I211" s="139"/>
      <c r="L211" s="134"/>
      <c r="M211" s="140"/>
      <c r="T211" s="141"/>
      <c r="AT211" s="136" t="s">
        <v>122</v>
      </c>
      <c r="AU211" s="136" t="s">
        <v>77</v>
      </c>
      <c r="AV211" s="133" t="s">
        <v>77</v>
      </c>
      <c r="AW211" s="133" t="s">
        <v>24</v>
      </c>
      <c r="AX211" s="133" t="s">
        <v>75</v>
      </c>
      <c r="AY211" s="136" t="s">
        <v>112</v>
      </c>
    </row>
    <row r="212" spans="2:65" s="14" customFormat="1" ht="37.95" customHeight="1">
      <c r="B212" s="15"/>
      <c r="C212" s="121" t="s">
        <v>301</v>
      </c>
      <c r="D212" s="121" t="s">
        <v>115</v>
      </c>
      <c r="E212" s="122" t="s">
        <v>302</v>
      </c>
      <c r="F212" s="123" t="s">
        <v>303</v>
      </c>
      <c r="G212" s="124" t="s">
        <v>178</v>
      </c>
      <c r="H212" s="125">
        <v>18.129</v>
      </c>
      <c r="I212" s="176"/>
      <c r="J212" s="126">
        <f>ROUND(I212*H212,2)</f>
        <v>0</v>
      </c>
      <c r="K212" s="123" t="s">
        <v>119</v>
      </c>
      <c r="L212" s="15"/>
      <c r="M212" s="127"/>
      <c r="N212" s="128"/>
      <c r="P212" s="129"/>
      <c r="Q212" s="129"/>
      <c r="R212" s="129"/>
      <c r="S212" s="129"/>
      <c r="T212" s="130"/>
      <c r="AR212" s="131" t="s">
        <v>120</v>
      </c>
      <c r="AT212" s="131" t="s">
        <v>115</v>
      </c>
      <c r="AU212" s="131" t="s">
        <v>77</v>
      </c>
      <c r="AY212" s="2" t="s">
        <v>112</v>
      </c>
      <c r="BE212" s="132">
        <f>IF(N212="základní",J212,0)</f>
        <v>0</v>
      </c>
      <c r="BF212" s="132">
        <f>IF(N212="snížená",J212,0)</f>
        <v>0</v>
      </c>
      <c r="BG212" s="132">
        <f>IF(N212="zákl. přenesená",J212,0)</f>
        <v>0</v>
      </c>
      <c r="BH212" s="132">
        <f>IF(N212="sníž. přenesená",J212,0)</f>
        <v>0</v>
      </c>
      <c r="BI212" s="132">
        <f>IF(N212="nulová",J212,0)</f>
        <v>0</v>
      </c>
      <c r="BJ212" s="2" t="s">
        <v>75</v>
      </c>
      <c r="BK212" s="132">
        <f>ROUND(I212*H212,2)</f>
        <v>0</v>
      </c>
      <c r="BL212" s="2" t="s">
        <v>120</v>
      </c>
      <c r="BM212" s="131" t="s">
        <v>304</v>
      </c>
    </row>
    <row r="213" spans="2:51" s="133" customFormat="1" ht="10.2">
      <c r="B213" s="134"/>
      <c r="D213" s="135" t="s">
        <v>122</v>
      </c>
      <c r="E213" s="136" t="s">
        <v>1</v>
      </c>
      <c r="F213" s="137" t="s">
        <v>305</v>
      </c>
      <c r="H213" s="138">
        <v>18.129</v>
      </c>
      <c r="I213" s="139"/>
      <c r="L213" s="134"/>
      <c r="M213" s="140"/>
      <c r="T213" s="141"/>
      <c r="AT213" s="136" t="s">
        <v>122</v>
      </c>
      <c r="AU213" s="136" t="s">
        <v>77</v>
      </c>
      <c r="AV213" s="133" t="s">
        <v>77</v>
      </c>
      <c r="AW213" s="133" t="s">
        <v>24</v>
      </c>
      <c r="AX213" s="133" t="s">
        <v>75</v>
      </c>
      <c r="AY213" s="136" t="s">
        <v>112</v>
      </c>
    </row>
    <row r="214" spans="2:65" s="14" customFormat="1" ht="44.25" customHeight="1">
      <c r="B214" s="15"/>
      <c r="C214" s="121" t="s">
        <v>306</v>
      </c>
      <c r="D214" s="121" t="s">
        <v>115</v>
      </c>
      <c r="E214" s="122" t="s">
        <v>307</v>
      </c>
      <c r="F214" s="123" t="s">
        <v>308</v>
      </c>
      <c r="G214" s="124" t="s">
        <v>178</v>
      </c>
      <c r="H214" s="125">
        <v>1.82</v>
      </c>
      <c r="I214" s="176"/>
      <c r="J214" s="126">
        <f>ROUND(I214*H214,2)</f>
        <v>0</v>
      </c>
      <c r="K214" s="123" t="s">
        <v>1</v>
      </c>
      <c r="L214" s="15"/>
      <c r="M214" s="127"/>
      <c r="N214" s="128"/>
      <c r="P214" s="129"/>
      <c r="Q214" s="129"/>
      <c r="R214" s="129"/>
      <c r="S214" s="129"/>
      <c r="T214" s="130"/>
      <c r="AR214" s="131" t="s">
        <v>120</v>
      </c>
      <c r="AT214" s="131" t="s">
        <v>115</v>
      </c>
      <c r="AU214" s="131" t="s">
        <v>77</v>
      </c>
      <c r="AY214" s="2" t="s">
        <v>112</v>
      </c>
      <c r="BE214" s="132">
        <f>IF(N214="základní",J214,0)</f>
        <v>0</v>
      </c>
      <c r="BF214" s="132">
        <f>IF(N214="snížená",J214,0)</f>
        <v>0</v>
      </c>
      <c r="BG214" s="132">
        <f>IF(N214="zákl. přenesená",J214,0)</f>
        <v>0</v>
      </c>
      <c r="BH214" s="132">
        <f>IF(N214="sníž. přenesená",J214,0)</f>
        <v>0</v>
      </c>
      <c r="BI214" s="132">
        <f>IF(N214="nulová",J214,0)</f>
        <v>0</v>
      </c>
      <c r="BJ214" s="2" t="s">
        <v>75</v>
      </c>
      <c r="BK214" s="132">
        <f>ROUND(I214*H214,2)</f>
        <v>0</v>
      </c>
      <c r="BL214" s="2" t="s">
        <v>120</v>
      </c>
      <c r="BM214" s="131" t="s">
        <v>309</v>
      </c>
    </row>
    <row r="215" spans="2:63" s="108" customFormat="1" ht="22.95" customHeight="1">
      <c r="B215" s="109"/>
      <c r="D215" s="110" t="s">
        <v>66</v>
      </c>
      <c r="E215" s="119" t="s">
        <v>310</v>
      </c>
      <c r="F215" s="119" t="s">
        <v>311</v>
      </c>
      <c r="I215" s="112"/>
      <c r="J215" s="120">
        <f>BK215</f>
        <v>0</v>
      </c>
      <c r="L215" s="109"/>
      <c r="M215" s="114"/>
      <c r="P215" s="115"/>
      <c r="R215" s="115"/>
      <c r="T215" s="116"/>
      <c r="AR215" s="110" t="s">
        <v>75</v>
      </c>
      <c r="AT215" s="117" t="s">
        <v>66</v>
      </c>
      <c r="AU215" s="117" t="s">
        <v>75</v>
      </c>
      <c r="AY215" s="110" t="s">
        <v>112</v>
      </c>
      <c r="BK215" s="118">
        <f>BK216</f>
        <v>0</v>
      </c>
    </row>
    <row r="216" spans="2:65" s="14" customFormat="1" ht="33" customHeight="1">
      <c r="B216" s="15"/>
      <c r="C216" s="121" t="s">
        <v>312</v>
      </c>
      <c r="D216" s="121" t="s">
        <v>115</v>
      </c>
      <c r="E216" s="122" t="s">
        <v>313</v>
      </c>
      <c r="F216" s="123" t="s">
        <v>314</v>
      </c>
      <c r="G216" s="124" t="s">
        <v>178</v>
      </c>
      <c r="H216" s="125">
        <v>22.01</v>
      </c>
      <c r="I216" s="176"/>
      <c r="J216" s="126">
        <f>ROUND(I216*H216,2)</f>
        <v>0</v>
      </c>
      <c r="K216" s="123" t="s">
        <v>119</v>
      </c>
      <c r="L216" s="15"/>
      <c r="M216" s="127"/>
      <c r="N216" s="128"/>
      <c r="P216" s="129"/>
      <c r="Q216" s="129"/>
      <c r="R216" s="129"/>
      <c r="S216" s="129"/>
      <c r="T216" s="130"/>
      <c r="AR216" s="131" t="s">
        <v>120</v>
      </c>
      <c r="AT216" s="131" t="s">
        <v>115</v>
      </c>
      <c r="AU216" s="131" t="s">
        <v>77</v>
      </c>
      <c r="AY216" s="2" t="s">
        <v>112</v>
      </c>
      <c r="BE216" s="132">
        <f>IF(N216="základní",J216,0)</f>
        <v>0</v>
      </c>
      <c r="BF216" s="132">
        <f>IF(N216="snížená",J216,0)</f>
        <v>0</v>
      </c>
      <c r="BG216" s="132">
        <f>IF(N216="zákl. přenesená",J216,0)</f>
        <v>0</v>
      </c>
      <c r="BH216" s="132">
        <f>IF(N216="sníž. přenesená",J216,0)</f>
        <v>0</v>
      </c>
      <c r="BI216" s="132">
        <f>IF(N216="nulová",J216,0)</f>
        <v>0</v>
      </c>
      <c r="BJ216" s="2" t="s">
        <v>75</v>
      </c>
      <c r="BK216" s="132">
        <f>ROUND(I216*H216,2)</f>
        <v>0</v>
      </c>
      <c r="BL216" s="2" t="s">
        <v>120</v>
      </c>
      <c r="BM216" s="131" t="s">
        <v>315</v>
      </c>
    </row>
    <row r="217" spans="2:63" s="108" customFormat="1" ht="25.95" customHeight="1">
      <c r="B217" s="109"/>
      <c r="D217" s="110" t="s">
        <v>66</v>
      </c>
      <c r="E217" s="111" t="s">
        <v>316</v>
      </c>
      <c r="F217" s="111" t="s">
        <v>317</v>
      </c>
      <c r="I217" s="112"/>
      <c r="J217" s="113">
        <f>BK217</f>
        <v>0</v>
      </c>
      <c r="L217" s="109"/>
      <c r="M217" s="114"/>
      <c r="P217" s="115"/>
      <c r="R217" s="115"/>
      <c r="T217" s="116"/>
      <c r="AR217" s="110" t="s">
        <v>77</v>
      </c>
      <c r="AT217" s="117" t="s">
        <v>66</v>
      </c>
      <c r="AU217" s="117" t="s">
        <v>67</v>
      </c>
      <c r="AY217" s="110" t="s">
        <v>112</v>
      </c>
      <c r="BK217" s="118">
        <f>BK218+BK220+BK224</f>
        <v>0</v>
      </c>
    </row>
    <row r="218" spans="2:63" s="108" customFormat="1" ht="22.95" customHeight="1">
      <c r="B218" s="109"/>
      <c r="D218" s="110" t="s">
        <v>66</v>
      </c>
      <c r="E218" s="119" t="s">
        <v>318</v>
      </c>
      <c r="F218" s="119" t="s">
        <v>319</v>
      </c>
      <c r="I218" s="112"/>
      <c r="J218" s="120">
        <f>BK218</f>
        <v>0</v>
      </c>
      <c r="L218" s="109"/>
      <c r="M218" s="114"/>
      <c r="P218" s="115"/>
      <c r="R218" s="115"/>
      <c r="T218" s="116"/>
      <c r="AR218" s="110" t="s">
        <v>77</v>
      </c>
      <c r="AT218" s="117" t="s">
        <v>66</v>
      </c>
      <c r="AU218" s="117" t="s">
        <v>75</v>
      </c>
      <c r="AY218" s="110" t="s">
        <v>112</v>
      </c>
      <c r="BK218" s="118">
        <f>BK219</f>
        <v>0</v>
      </c>
    </row>
    <row r="219" spans="2:65" s="14" customFormat="1" ht="16.5" customHeight="1">
      <c r="B219" s="15"/>
      <c r="C219" s="121" t="s">
        <v>320</v>
      </c>
      <c r="D219" s="121" t="s">
        <v>115</v>
      </c>
      <c r="E219" s="122" t="s">
        <v>321</v>
      </c>
      <c r="F219" s="123" t="s">
        <v>322</v>
      </c>
      <c r="G219" s="124" t="s">
        <v>167</v>
      </c>
      <c r="H219" s="125">
        <v>30</v>
      </c>
      <c r="I219" s="176"/>
      <c r="J219" s="126">
        <f>ROUND(I219*H219,2)</f>
        <v>0</v>
      </c>
      <c r="K219" s="123" t="s">
        <v>119</v>
      </c>
      <c r="L219" s="15"/>
      <c r="M219" s="127"/>
      <c r="N219" s="128"/>
      <c r="P219" s="129"/>
      <c r="Q219" s="129"/>
      <c r="R219" s="129"/>
      <c r="S219" s="129"/>
      <c r="T219" s="130"/>
      <c r="AR219" s="131" t="s">
        <v>153</v>
      </c>
      <c r="AT219" s="131" t="s">
        <v>115</v>
      </c>
      <c r="AU219" s="131" t="s">
        <v>77</v>
      </c>
      <c r="AY219" s="2" t="s">
        <v>112</v>
      </c>
      <c r="BE219" s="132">
        <f>IF(N219="základní",J219,0)</f>
        <v>0</v>
      </c>
      <c r="BF219" s="132">
        <f>IF(N219="snížená",J219,0)</f>
        <v>0</v>
      </c>
      <c r="BG219" s="132">
        <f>IF(N219="zákl. přenesená",J219,0)</f>
        <v>0</v>
      </c>
      <c r="BH219" s="132">
        <f>IF(N219="sníž. přenesená",J219,0)</f>
        <v>0</v>
      </c>
      <c r="BI219" s="132">
        <f>IF(N219="nulová",J219,0)</f>
        <v>0</v>
      </c>
      <c r="BJ219" s="2" t="s">
        <v>75</v>
      </c>
      <c r="BK219" s="132">
        <f>ROUND(I219*H219,2)</f>
        <v>0</v>
      </c>
      <c r="BL219" s="2" t="s">
        <v>153</v>
      </c>
      <c r="BM219" s="131" t="s">
        <v>323</v>
      </c>
    </row>
    <row r="220" spans="2:63" s="108" customFormat="1" ht="22.95" customHeight="1">
      <c r="B220" s="109"/>
      <c r="D220" s="110" t="s">
        <v>66</v>
      </c>
      <c r="E220" s="119" t="s">
        <v>324</v>
      </c>
      <c r="F220" s="119" t="s">
        <v>325</v>
      </c>
      <c r="I220" s="112"/>
      <c r="J220" s="120">
        <f>BK220</f>
        <v>0</v>
      </c>
      <c r="L220" s="109"/>
      <c r="M220" s="114"/>
      <c r="P220" s="115"/>
      <c r="R220" s="115"/>
      <c r="T220" s="116"/>
      <c r="AR220" s="110" t="s">
        <v>77</v>
      </c>
      <c r="AT220" s="117" t="s">
        <v>66</v>
      </c>
      <c r="AU220" s="117" t="s">
        <v>75</v>
      </c>
      <c r="AY220" s="110" t="s">
        <v>112</v>
      </c>
      <c r="BK220" s="118">
        <f>SUM(BK221:BK223)</f>
        <v>0</v>
      </c>
    </row>
    <row r="221" spans="2:65" s="14" customFormat="1" ht="24.15" customHeight="1">
      <c r="B221" s="15"/>
      <c r="C221" s="121" t="s">
        <v>326</v>
      </c>
      <c r="D221" s="121" t="s">
        <v>115</v>
      </c>
      <c r="E221" s="122" t="s">
        <v>327</v>
      </c>
      <c r="F221" s="123" t="s">
        <v>328</v>
      </c>
      <c r="G221" s="124" t="s">
        <v>146</v>
      </c>
      <c r="H221" s="125">
        <v>6</v>
      </c>
      <c r="I221" s="176"/>
      <c r="J221" s="126">
        <f>ROUND(I221*H221,2)</f>
        <v>0</v>
      </c>
      <c r="K221" s="123" t="s">
        <v>119</v>
      </c>
      <c r="L221" s="15"/>
      <c r="M221" s="127"/>
      <c r="N221" s="128"/>
      <c r="P221" s="129"/>
      <c r="Q221" s="129"/>
      <c r="R221" s="129"/>
      <c r="S221" s="129"/>
      <c r="T221" s="130"/>
      <c r="AR221" s="131" t="s">
        <v>153</v>
      </c>
      <c r="AT221" s="131" t="s">
        <v>115</v>
      </c>
      <c r="AU221" s="131" t="s">
        <v>77</v>
      </c>
      <c r="AY221" s="2" t="s">
        <v>112</v>
      </c>
      <c r="BE221" s="132">
        <f>IF(N221="základní",J221,0)</f>
        <v>0</v>
      </c>
      <c r="BF221" s="132">
        <f>IF(N221="snížená",J221,0)</f>
        <v>0</v>
      </c>
      <c r="BG221" s="132">
        <f>IF(N221="zákl. přenesená",J221,0)</f>
        <v>0</v>
      </c>
      <c r="BH221" s="132">
        <f>IF(N221="sníž. přenesená",J221,0)</f>
        <v>0</v>
      </c>
      <c r="BI221" s="132">
        <f>IF(N221="nulová",J221,0)</f>
        <v>0</v>
      </c>
      <c r="BJ221" s="2" t="s">
        <v>75</v>
      </c>
      <c r="BK221" s="132">
        <f>ROUND(I221*H221,2)</f>
        <v>0</v>
      </c>
      <c r="BL221" s="2" t="s">
        <v>153</v>
      </c>
      <c r="BM221" s="131" t="s">
        <v>329</v>
      </c>
    </row>
    <row r="222" spans="2:51" s="133" customFormat="1" ht="10.2">
      <c r="B222" s="134"/>
      <c r="D222" s="135" t="s">
        <v>122</v>
      </c>
      <c r="E222" s="136" t="s">
        <v>1</v>
      </c>
      <c r="F222" s="137" t="s">
        <v>221</v>
      </c>
      <c r="H222" s="138">
        <v>6</v>
      </c>
      <c r="I222" s="139"/>
      <c r="L222" s="134"/>
      <c r="M222" s="140"/>
      <c r="T222" s="141"/>
      <c r="AT222" s="136" t="s">
        <v>122</v>
      </c>
      <c r="AU222" s="136" t="s">
        <v>77</v>
      </c>
      <c r="AV222" s="133" t="s">
        <v>77</v>
      </c>
      <c r="AW222" s="133" t="s">
        <v>24</v>
      </c>
      <c r="AX222" s="133" t="s">
        <v>75</v>
      </c>
      <c r="AY222" s="136" t="s">
        <v>112</v>
      </c>
    </row>
    <row r="223" spans="2:65" s="14" customFormat="1" ht="21.75" customHeight="1">
      <c r="B223" s="15"/>
      <c r="C223" s="150" t="s">
        <v>330</v>
      </c>
      <c r="D223" s="150" t="s">
        <v>187</v>
      </c>
      <c r="E223" s="151" t="s">
        <v>331</v>
      </c>
      <c r="F223" s="152" t="s">
        <v>332</v>
      </c>
      <c r="G223" s="153" t="s">
        <v>146</v>
      </c>
      <c r="H223" s="154">
        <v>6</v>
      </c>
      <c r="I223" s="177"/>
      <c r="J223" s="155">
        <f>ROUND(I223*H223,2)</f>
        <v>0</v>
      </c>
      <c r="K223" s="152" t="s">
        <v>119</v>
      </c>
      <c r="L223" s="156"/>
      <c r="M223" s="157"/>
      <c r="N223" s="158"/>
      <c r="P223" s="129"/>
      <c r="Q223" s="129"/>
      <c r="R223" s="129"/>
      <c r="S223" s="129"/>
      <c r="T223" s="130"/>
      <c r="AR223" s="131" t="s">
        <v>333</v>
      </c>
      <c r="AT223" s="131" t="s">
        <v>187</v>
      </c>
      <c r="AU223" s="131" t="s">
        <v>77</v>
      </c>
      <c r="AY223" s="2" t="s">
        <v>112</v>
      </c>
      <c r="BE223" s="132">
        <f>IF(N223="základní",J223,0)</f>
        <v>0</v>
      </c>
      <c r="BF223" s="132">
        <f>IF(N223="snížená",J223,0)</f>
        <v>0</v>
      </c>
      <c r="BG223" s="132">
        <f>IF(N223="zákl. přenesená",J223,0)</f>
        <v>0</v>
      </c>
      <c r="BH223" s="132">
        <f>IF(N223="sníž. přenesená",J223,0)</f>
        <v>0</v>
      </c>
      <c r="BI223" s="132">
        <f>IF(N223="nulová",J223,0)</f>
        <v>0</v>
      </c>
      <c r="BJ223" s="2" t="s">
        <v>75</v>
      </c>
      <c r="BK223" s="132">
        <f>ROUND(I223*H223,2)</f>
        <v>0</v>
      </c>
      <c r="BL223" s="2" t="s">
        <v>153</v>
      </c>
      <c r="BM223" s="131" t="s">
        <v>334</v>
      </c>
    </row>
    <row r="224" spans="2:63" s="108" customFormat="1" ht="22.95" customHeight="1">
      <c r="B224" s="109"/>
      <c r="D224" s="110" t="s">
        <v>66</v>
      </c>
      <c r="E224" s="119" t="s">
        <v>335</v>
      </c>
      <c r="F224" s="119" t="s">
        <v>336</v>
      </c>
      <c r="I224" s="112"/>
      <c r="J224" s="120">
        <f>BK224</f>
        <v>0</v>
      </c>
      <c r="L224" s="109"/>
      <c r="M224" s="114"/>
      <c r="P224" s="115"/>
      <c r="R224" s="115"/>
      <c r="T224" s="116"/>
      <c r="AR224" s="110" t="s">
        <v>77</v>
      </c>
      <c r="AT224" s="117" t="s">
        <v>66</v>
      </c>
      <c r="AU224" s="117" t="s">
        <v>75</v>
      </c>
      <c r="AY224" s="110" t="s">
        <v>112</v>
      </c>
      <c r="BK224" s="118">
        <f>SUM(BK225:BK229)</f>
        <v>0</v>
      </c>
    </row>
    <row r="225" spans="2:65" s="14" customFormat="1" ht="16.5" customHeight="1">
      <c r="B225" s="15"/>
      <c r="C225" s="121" t="s">
        <v>337</v>
      </c>
      <c r="D225" s="121" t="s">
        <v>115</v>
      </c>
      <c r="E225" s="122" t="s">
        <v>338</v>
      </c>
      <c r="F225" s="123" t="s">
        <v>339</v>
      </c>
      <c r="G225" s="124" t="s">
        <v>118</v>
      </c>
      <c r="H225" s="125">
        <v>30</v>
      </c>
      <c r="I225" s="176"/>
      <c r="J225" s="126">
        <f>ROUND(I225*H225,2)</f>
        <v>0</v>
      </c>
      <c r="K225" s="123" t="s">
        <v>119</v>
      </c>
      <c r="L225" s="15"/>
      <c r="M225" s="127"/>
      <c r="N225" s="128"/>
      <c r="P225" s="129"/>
      <c r="Q225" s="129"/>
      <c r="R225" s="129"/>
      <c r="S225" s="129"/>
      <c r="T225" s="130"/>
      <c r="AR225" s="131" t="s">
        <v>153</v>
      </c>
      <c r="AT225" s="131" t="s">
        <v>115</v>
      </c>
      <c r="AU225" s="131" t="s">
        <v>77</v>
      </c>
      <c r="AY225" s="2" t="s">
        <v>112</v>
      </c>
      <c r="BE225" s="132">
        <f>IF(N225="základní",J225,0)</f>
        <v>0</v>
      </c>
      <c r="BF225" s="132">
        <f>IF(N225="snížená",J225,0)</f>
        <v>0</v>
      </c>
      <c r="BG225" s="132">
        <f>IF(N225="zákl. přenesená",J225,0)</f>
        <v>0</v>
      </c>
      <c r="BH225" s="132">
        <f>IF(N225="sníž. přenesená",J225,0)</f>
        <v>0</v>
      </c>
      <c r="BI225" s="132">
        <f>IF(N225="nulová",J225,0)</f>
        <v>0</v>
      </c>
      <c r="BJ225" s="2" t="s">
        <v>75</v>
      </c>
      <c r="BK225" s="132">
        <f>ROUND(I225*H225,2)</f>
        <v>0</v>
      </c>
      <c r="BL225" s="2" t="s">
        <v>153</v>
      </c>
      <c r="BM225" s="131" t="s">
        <v>340</v>
      </c>
    </row>
    <row r="226" spans="2:65" s="14" customFormat="1" ht="24.15" customHeight="1">
      <c r="B226" s="15"/>
      <c r="C226" s="121" t="s">
        <v>341</v>
      </c>
      <c r="D226" s="121" t="s">
        <v>115</v>
      </c>
      <c r="E226" s="122" t="s">
        <v>342</v>
      </c>
      <c r="F226" s="123" t="s">
        <v>343</v>
      </c>
      <c r="G226" s="124" t="s">
        <v>118</v>
      </c>
      <c r="H226" s="125">
        <v>30</v>
      </c>
      <c r="I226" s="176"/>
      <c r="J226" s="126">
        <f>ROUND(I226*H226,2)</f>
        <v>0</v>
      </c>
      <c r="K226" s="123" t="s">
        <v>119</v>
      </c>
      <c r="L226" s="15"/>
      <c r="M226" s="127"/>
      <c r="N226" s="128"/>
      <c r="P226" s="129"/>
      <c r="Q226" s="129"/>
      <c r="R226" s="129"/>
      <c r="S226" s="129"/>
      <c r="T226" s="130"/>
      <c r="AR226" s="131" t="s">
        <v>153</v>
      </c>
      <c r="AT226" s="131" t="s">
        <v>115</v>
      </c>
      <c r="AU226" s="131" t="s">
        <v>77</v>
      </c>
      <c r="AY226" s="2" t="s">
        <v>112</v>
      </c>
      <c r="BE226" s="132">
        <f>IF(N226="základní",J226,0)</f>
        <v>0</v>
      </c>
      <c r="BF226" s="132">
        <f>IF(N226="snížená",J226,0)</f>
        <v>0</v>
      </c>
      <c r="BG226" s="132">
        <f>IF(N226="zákl. přenesená",J226,0)</f>
        <v>0</v>
      </c>
      <c r="BH226" s="132">
        <f>IF(N226="sníž. přenesená",J226,0)</f>
        <v>0</v>
      </c>
      <c r="BI226" s="132">
        <f>IF(N226="nulová",J226,0)</f>
        <v>0</v>
      </c>
      <c r="BJ226" s="2" t="s">
        <v>75</v>
      </c>
      <c r="BK226" s="132">
        <f>ROUND(I226*H226,2)</f>
        <v>0</v>
      </c>
      <c r="BL226" s="2" t="s">
        <v>153</v>
      </c>
      <c r="BM226" s="131" t="s">
        <v>344</v>
      </c>
    </row>
    <row r="227" spans="2:65" s="14" customFormat="1" ht="24.15" customHeight="1">
      <c r="B227" s="15"/>
      <c r="C227" s="121" t="s">
        <v>345</v>
      </c>
      <c r="D227" s="121" t="s">
        <v>115</v>
      </c>
      <c r="E227" s="122" t="s">
        <v>346</v>
      </c>
      <c r="F227" s="123" t="s">
        <v>347</v>
      </c>
      <c r="G227" s="124" t="s">
        <v>118</v>
      </c>
      <c r="H227" s="125">
        <v>30</v>
      </c>
      <c r="I227" s="176"/>
      <c r="J227" s="126">
        <f>ROUND(I227*H227,2)</f>
        <v>0</v>
      </c>
      <c r="K227" s="123" t="s">
        <v>119</v>
      </c>
      <c r="L227" s="15"/>
      <c r="M227" s="127"/>
      <c r="N227" s="128"/>
      <c r="P227" s="129"/>
      <c r="Q227" s="129"/>
      <c r="R227" s="129"/>
      <c r="S227" s="129"/>
      <c r="T227" s="130"/>
      <c r="AR227" s="131" t="s">
        <v>153</v>
      </c>
      <c r="AT227" s="131" t="s">
        <v>115</v>
      </c>
      <c r="AU227" s="131" t="s">
        <v>77</v>
      </c>
      <c r="AY227" s="2" t="s">
        <v>112</v>
      </c>
      <c r="BE227" s="132">
        <f>IF(N227="základní",J227,0)</f>
        <v>0</v>
      </c>
      <c r="BF227" s="132">
        <f>IF(N227="snížená",J227,0)</f>
        <v>0</v>
      </c>
      <c r="BG227" s="132">
        <f>IF(N227="zákl. přenesená",J227,0)</f>
        <v>0</v>
      </c>
      <c r="BH227" s="132">
        <f>IF(N227="sníž. přenesená",J227,0)</f>
        <v>0</v>
      </c>
      <c r="BI227" s="132">
        <f>IF(N227="nulová",J227,0)</f>
        <v>0</v>
      </c>
      <c r="BJ227" s="2" t="s">
        <v>75</v>
      </c>
      <c r="BK227" s="132">
        <f>ROUND(I227*H227,2)</f>
        <v>0</v>
      </c>
      <c r="BL227" s="2" t="s">
        <v>153</v>
      </c>
      <c r="BM227" s="131" t="s">
        <v>348</v>
      </c>
    </row>
    <row r="228" spans="2:65" s="14" customFormat="1" ht="24.15" customHeight="1">
      <c r="B228" s="15"/>
      <c r="C228" s="121" t="s">
        <v>349</v>
      </c>
      <c r="D228" s="121" t="s">
        <v>115</v>
      </c>
      <c r="E228" s="122" t="s">
        <v>350</v>
      </c>
      <c r="F228" s="123" t="s">
        <v>351</v>
      </c>
      <c r="G228" s="124" t="s">
        <v>118</v>
      </c>
      <c r="H228" s="125">
        <v>30</v>
      </c>
      <c r="I228" s="176"/>
      <c r="J228" s="126">
        <f>ROUND(I228*H228,2)</f>
        <v>0</v>
      </c>
      <c r="K228" s="123" t="s">
        <v>119</v>
      </c>
      <c r="L228" s="15"/>
      <c r="M228" s="127"/>
      <c r="N228" s="128"/>
      <c r="P228" s="129"/>
      <c r="Q228" s="129"/>
      <c r="R228" s="129"/>
      <c r="S228" s="129"/>
      <c r="T228" s="130"/>
      <c r="AR228" s="131" t="s">
        <v>153</v>
      </c>
      <c r="AT228" s="131" t="s">
        <v>115</v>
      </c>
      <c r="AU228" s="131" t="s">
        <v>77</v>
      </c>
      <c r="AY228" s="2" t="s">
        <v>112</v>
      </c>
      <c r="BE228" s="132">
        <f>IF(N228="základní",J228,0)</f>
        <v>0</v>
      </c>
      <c r="BF228" s="132">
        <f>IF(N228="snížená",J228,0)</f>
        <v>0</v>
      </c>
      <c r="BG228" s="132">
        <f>IF(N228="zákl. přenesená",J228,0)</f>
        <v>0</v>
      </c>
      <c r="BH228" s="132">
        <f>IF(N228="sníž. přenesená",J228,0)</f>
        <v>0</v>
      </c>
      <c r="BI228" s="132">
        <f>IF(N228="nulová",J228,0)</f>
        <v>0</v>
      </c>
      <c r="BJ228" s="2" t="s">
        <v>75</v>
      </c>
      <c r="BK228" s="132">
        <f>ROUND(I228*H228,2)</f>
        <v>0</v>
      </c>
      <c r="BL228" s="2" t="s">
        <v>153</v>
      </c>
      <c r="BM228" s="131" t="s">
        <v>352</v>
      </c>
    </row>
    <row r="229" spans="2:65" s="14" customFormat="1" ht="24.15" customHeight="1">
      <c r="B229" s="15"/>
      <c r="C229" s="121" t="s">
        <v>353</v>
      </c>
      <c r="D229" s="121" t="s">
        <v>115</v>
      </c>
      <c r="E229" s="122" t="s">
        <v>354</v>
      </c>
      <c r="F229" s="123" t="s">
        <v>355</v>
      </c>
      <c r="G229" s="124" t="s">
        <v>118</v>
      </c>
      <c r="H229" s="125">
        <v>30</v>
      </c>
      <c r="I229" s="176"/>
      <c r="J229" s="126">
        <f>ROUND(I229*H229,2)</f>
        <v>0</v>
      </c>
      <c r="K229" s="123" t="s">
        <v>119</v>
      </c>
      <c r="L229" s="15"/>
      <c r="M229" s="127"/>
      <c r="N229" s="128"/>
      <c r="P229" s="129"/>
      <c r="Q229" s="129"/>
      <c r="R229" s="129"/>
      <c r="S229" s="129"/>
      <c r="T229" s="130"/>
      <c r="AR229" s="131" t="s">
        <v>153</v>
      </c>
      <c r="AT229" s="131" t="s">
        <v>115</v>
      </c>
      <c r="AU229" s="131" t="s">
        <v>77</v>
      </c>
      <c r="AY229" s="2" t="s">
        <v>112</v>
      </c>
      <c r="BE229" s="132">
        <f>IF(N229="základní",J229,0)</f>
        <v>0</v>
      </c>
      <c r="BF229" s="132">
        <f>IF(N229="snížená",J229,0)</f>
        <v>0</v>
      </c>
      <c r="BG229" s="132">
        <f>IF(N229="zákl. přenesená",J229,0)</f>
        <v>0</v>
      </c>
      <c r="BH229" s="132">
        <f>IF(N229="sníž. přenesená",J229,0)</f>
        <v>0</v>
      </c>
      <c r="BI229" s="132">
        <f>IF(N229="nulová",J229,0)</f>
        <v>0</v>
      </c>
      <c r="BJ229" s="2" t="s">
        <v>75</v>
      </c>
      <c r="BK229" s="132">
        <f>ROUND(I229*H229,2)</f>
        <v>0</v>
      </c>
      <c r="BL229" s="2" t="s">
        <v>153</v>
      </c>
      <c r="BM229" s="131" t="s">
        <v>356</v>
      </c>
    </row>
    <row r="230" spans="2:63" s="108" customFormat="1" ht="25.95" customHeight="1">
      <c r="B230" s="109"/>
      <c r="D230" s="110" t="s">
        <v>66</v>
      </c>
      <c r="E230" s="111" t="s">
        <v>357</v>
      </c>
      <c r="F230" s="111" t="s">
        <v>358</v>
      </c>
      <c r="I230" s="112"/>
      <c r="J230" s="113">
        <f>BK230</f>
        <v>0</v>
      </c>
      <c r="L230" s="109"/>
      <c r="M230" s="114"/>
      <c r="P230" s="115"/>
      <c r="R230" s="115"/>
      <c r="T230" s="116"/>
      <c r="AR230" s="110" t="s">
        <v>193</v>
      </c>
      <c r="AT230" s="117" t="s">
        <v>66</v>
      </c>
      <c r="AU230" s="117" t="s">
        <v>67</v>
      </c>
      <c r="AY230" s="110" t="s">
        <v>112</v>
      </c>
      <c r="BK230" s="118">
        <f>BK231+BK237</f>
        <v>0</v>
      </c>
    </row>
    <row r="231" spans="2:63" s="108" customFormat="1" ht="22.95" customHeight="1">
      <c r="B231" s="109"/>
      <c r="D231" s="110" t="s">
        <v>66</v>
      </c>
      <c r="E231" s="119" t="s">
        <v>359</v>
      </c>
      <c r="F231" s="119" t="s">
        <v>360</v>
      </c>
      <c r="I231" s="112"/>
      <c r="J231" s="120">
        <f>BK231</f>
        <v>0</v>
      </c>
      <c r="L231" s="109"/>
      <c r="M231" s="114"/>
      <c r="P231" s="115"/>
      <c r="R231" s="115"/>
      <c r="T231" s="116"/>
      <c r="AR231" s="110" t="s">
        <v>193</v>
      </c>
      <c r="AT231" s="117" t="s">
        <v>66</v>
      </c>
      <c r="AU231" s="117" t="s">
        <v>75</v>
      </c>
      <c r="AY231" s="110" t="s">
        <v>112</v>
      </c>
      <c r="BK231" s="118">
        <f>SUM(BK232:BK236)</f>
        <v>0</v>
      </c>
    </row>
    <row r="232" spans="2:65" s="14" customFormat="1" ht="16.5" customHeight="1">
      <c r="B232" s="15"/>
      <c r="C232" s="121" t="s">
        <v>361</v>
      </c>
      <c r="D232" s="121" t="s">
        <v>115</v>
      </c>
      <c r="E232" s="122" t="s">
        <v>362</v>
      </c>
      <c r="F232" s="123" t="s">
        <v>360</v>
      </c>
      <c r="G232" s="124" t="s">
        <v>363</v>
      </c>
      <c r="H232" s="125">
        <v>1</v>
      </c>
      <c r="I232" s="176"/>
      <c r="J232" s="126">
        <f>ROUND(I232*H232,2)</f>
        <v>0</v>
      </c>
      <c r="K232" s="123" t="s">
        <v>119</v>
      </c>
      <c r="L232" s="15"/>
      <c r="M232" s="127"/>
      <c r="N232" s="128"/>
      <c r="P232" s="129"/>
      <c r="Q232" s="129"/>
      <c r="R232" s="129"/>
      <c r="S232" s="129"/>
      <c r="T232" s="130"/>
      <c r="AR232" s="131" t="s">
        <v>364</v>
      </c>
      <c r="AT232" s="131" t="s">
        <v>115</v>
      </c>
      <c r="AU232" s="131" t="s">
        <v>77</v>
      </c>
      <c r="AY232" s="2" t="s">
        <v>112</v>
      </c>
      <c r="BE232" s="132">
        <f>IF(N232="základní",J232,0)</f>
        <v>0</v>
      </c>
      <c r="BF232" s="132">
        <f>IF(N232="snížená",J232,0)</f>
        <v>0</v>
      </c>
      <c r="BG232" s="132">
        <f>IF(N232="zákl. přenesená",J232,0)</f>
        <v>0</v>
      </c>
      <c r="BH232" s="132">
        <f>IF(N232="sníž. přenesená",J232,0)</f>
        <v>0</v>
      </c>
      <c r="BI232" s="132">
        <f>IF(N232="nulová",J232,0)</f>
        <v>0</v>
      </c>
      <c r="BJ232" s="2" t="s">
        <v>75</v>
      </c>
      <c r="BK232" s="132">
        <f>ROUND(I232*H232,2)</f>
        <v>0</v>
      </c>
      <c r="BL232" s="2" t="s">
        <v>364</v>
      </c>
      <c r="BM232" s="131" t="s">
        <v>365</v>
      </c>
    </row>
    <row r="233" spans="2:65" s="14" customFormat="1" ht="16.5" customHeight="1">
      <c r="B233" s="15"/>
      <c r="C233" s="121" t="s">
        <v>366</v>
      </c>
      <c r="D233" s="121" t="s">
        <v>115</v>
      </c>
      <c r="E233" s="122" t="s">
        <v>367</v>
      </c>
      <c r="F233" s="123" t="s">
        <v>368</v>
      </c>
      <c r="G233" s="124" t="s">
        <v>363</v>
      </c>
      <c r="H233" s="125">
        <v>1</v>
      </c>
      <c r="I233" s="176"/>
      <c r="J233" s="126">
        <f>ROUND(I233*H233,2)</f>
        <v>0</v>
      </c>
      <c r="K233" s="123" t="s">
        <v>119</v>
      </c>
      <c r="L233" s="15"/>
      <c r="M233" s="127"/>
      <c r="N233" s="128"/>
      <c r="P233" s="129"/>
      <c r="Q233" s="129"/>
      <c r="R233" s="129"/>
      <c r="S233" s="129"/>
      <c r="T233" s="130"/>
      <c r="AR233" s="131" t="s">
        <v>364</v>
      </c>
      <c r="AT233" s="131" t="s">
        <v>115</v>
      </c>
      <c r="AU233" s="131" t="s">
        <v>77</v>
      </c>
      <c r="AY233" s="2" t="s">
        <v>112</v>
      </c>
      <c r="BE233" s="132">
        <f>IF(N233="základní",J233,0)</f>
        <v>0</v>
      </c>
      <c r="BF233" s="132">
        <f>IF(N233="snížená",J233,0)</f>
        <v>0</v>
      </c>
      <c r="BG233" s="132">
        <f>IF(N233="zákl. přenesená",J233,0)</f>
        <v>0</v>
      </c>
      <c r="BH233" s="132">
        <f>IF(N233="sníž. přenesená",J233,0)</f>
        <v>0</v>
      </c>
      <c r="BI233" s="132">
        <f>IF(N233="nulová",J233,0)</f>
        <v>0</v>
      </c>
      <c r="BJ233" s="2" t="s">
        <v>75</v>
      </c>
      <c r="BK233" s="132">
        <f>ROUND(I233*H233,2)</f>
        <v>0</v>
      </c>
      <c r="BL233" s="2" t="s">
        <v>364</v>
      </c>
      <c r="BM233" s="131" t="s">
        <v>369</v>
      </c>
    </row>
    <row r="234" spans="2:65" s="14" customFormat="1" ht="16.5" customHeight="1">
      <c r="B234" s="15"/>
      <c r="C234" s="121" t="s">
        <v>370</v>
      </c>
      <c r="D234" s="121" t="s">
        <v>115</v>
      </c>
      <c r="E234" s="122" t="s">
        <v>371</v>
      </c>
      <c r="F234" s="123" t="s">
        <v>372</v>
      </c>
      <c r="G234" s="124" t="s">
        <v>373</v>
      </c>
      <c r="H234" s="125">
        <v>31</v>
      </c>
      <c r="I234" s="176"/>
      <c r="J234" s="126">
        <f>ROUND(I234*H234,2)</f>
        <v>0</v>
      </c>
      <c r="K234" s="123" t="s">
        <v>119</v>
      </c>
      <c r="L234" s="15"/>
      <c r="M234" s="127"/>
      <c r="N234" s="128"/>
      <c r="P234" s="129"/>
      <c r="Q234" s="129"/>
      <c r="R234" s="129"/>
      <c r="S234" s="129"/>
      <c r="T234" s="130"/>
      <c r="AR234" s="131" t="s">
        <v>364</v>
      </c>
      <c r="AT234" s="131" t="s">
        <v>115</v>
      </c>
      <c r="AU234" s="131" t="s">
        <v>77</v>
      </c>
      <c r="AY234" s="2" t="s">
        <v>112</v>
      </c>
      <c r="BE234" s="132">
        <f>IF(N234="základní",J234,0)</f>
        <v>0</v>
      </c>
      <c r="BF234" s="132">
        <f>IF(N234="snížená",J234,0)</f>
        <v>0</v>
      </c>
      <c r="BG234" s="132">
        <f>IF(N234="zákl. přenesená",J234,0)</f>
        <v>0</v>
      </c>
      <c r="BH234" s="132">
        <f>IF(N234="sníž. přenesená",J234,0)</f>
        <v>0</v>
      </c>
      <c r="BI234" s="132">
        <f>IF(N234="nulová",J234,0)</f>
        <v>0</v>
      </c>
      <c r="BJ234" s="2" t="s">
        <v>75</v>
      </c>
      <c r="BK234" s="132">
        <f>ROUND(I234*H234,2)</f>
        <v>0</v>
      </c>
      <c r="BL234" s="2" t="s">
        <v>364</v>
      </c>
      <c r="BM234" s="131" t="s">
        <v>374</v>
      </c>
    </row>
    <row r="235" spans="2:51" s="133" customFormat="1" ht="10.2">
      <c r="B235" s="134"/>
      <c r="D235" s="135" t="s">
        <v>122</v>
      </c>
      <c r="E235" s="136" t="s">
        <v>1</v>
      </c>
      <c r="F235" s="137" t="s">
        <v>375</v>
      </c>
      <c r="H235" s="138">
        <v>31</v>
      </c>
      <c r="I235" s="139"/>
      <c r="L235" s="134"/>
      <c r="M235" s="140"/>
      <c r="T235" s="141"/>
      <c r="AT235" s="136" t="s">
        <v>122</v>
      </c>
      <c r="AU235" s="136" t="s">
        <v>77</v>
      </c>
      <c r="AV235" s="133" t="s">
        <v>77</v>
      </c>
      <c r="AW235" s="133" t="s">
        <v>24</v>
      </c>
      <c r="AX235" s="133" t="s">
        <v>75</v>
      </c>
      <c r="AY235" s="136" t="s">
        <v>112</v>
      </c>
    </row>
    <row r="236" spans="2:65" s="14" customFormat="1" ht="16.5" customHeight="1">
      <c r="B236" s="15"/>
      <c r="C236" s="121" t="s">
        <v>376</v>
      </c>
      <c r="D236" s="121" t="s">
        <v>115</v>
      </c>
      <c r="E236" s="122" t="s">
        <v>377</v>
      </c>
      <c r="F236" s="123" t="s">
        <v>378</v>
      </c>
      <c r="G236" s="124" t="s">
        <v>379</v>
      </c>
      <c r="H236" s="125">
        <v>3</v>
      </c>
      <c r="I236" s="176"/>
      <c r="J236" s="126">
        <f>ROUND(I236*H236,2)</f>
        <v>0</v>
      </c>
      <c r="K236" s="123" t="s">
        <v>119</v>
      </c>
      <c r="L236" s="15"/>
      <c r="M236" s="127"/>
      <c r="N236" s="128"/>
      <c r="P236" s="129"/>
      <c r="Q236" s="129"/>
      <c r="R236" s="129"/>
      <c r="S236" s="129"/>
      <c r="T236" s="130"/>
      <c r="AR236" s="131" t="s">
        <v>364</v>
      </c>
      <c r="AT236" s="131" t="s">
        <v>115</v>
      </c>
      <c r="AU236" s="131" t="s">
        <v>77</v>
      </c>
      <c r="AY236" s="2" t="s">
        <v>112</v>
      </c>
      <c r="BE236" s="132">
        <f>IF(N236="základní",J236,0)</f>
        <v>0</v>
      </c>
      <c r="BF236" s="132">
        <f>IF(N236="snížená",J236,0)</f>
        <v>0</v>
      </c>
      <c r="BG236" s="132">
        <f>IF(N236="zákl. přenesená",J236,0)</f>
        <v>0</v>
      </c>
      <c r="BH236" s="132">
        <f>IF(N236="sníž. přenesená",J236,0)</f>
        <v>0</v>
      </c>
      <c r="BI236" s="132">
        <f>IF(N236="nulová",J236,0)</f>
        <v>0</v>
      </c>
      <c r="BJ236" s="2" t="s">
        <v>75</v>
      </c>
      <c r="BK236" s="132">
        <f>ROUND(I236*H236,2)</f>
        <v>0</v>
      </c>
      <c r="BL236" s="2" t="s">
        <v>364</v>
      </c>
      <c r="BM236" s="131" t="s">
        <v>380</v>
      </c>
    </row>
    <row r="237" spans="2:63" s="108" customFormat="1" ht="22.95" customHeight="1">
      <c r="B237" s="109"/>
      <c r="D237" s="110" t="s">
        <v>66</v>
      </c>
      <c r="E237" s="119" t="s">
        <v>381</v>
      </c>
      <c r="F237" s="119" t="s">
        <v>382</v>
      </c>
      <c r="I237" s="112"/>
      <c r="J237" s="120">
        <f>BK237</f>
        <v>0</v>
      </c>
      <c r="L237" s="109"/>
      <c r="M237" s="114"/>
      <c r="P237" s="115"/>
      <c r="R237" s="115"/>
      <c r="T237" s="116"/>
      <c r="AR237" s="110" t="s">
        <v>193</v>
      </c>
      <c r="AT237" s="117" t="s">
        <v>66</v>
      </c>
      <c r="AU237" s="117" t="s">
        <v>75</v>
      </c>
      <c r="AY237" s="110" t="s">
        <v>112</v>
      </c>
      <c r="BK237" s="118">
        <f>BK238</f>
        <v>0</v>
      </c>
    </row>
    <row r="238" spans="2:65" s="14" customFormat="1" ht="16.5" customHeight="1">
      <c r="B238" s="15"/>
      <c r="C238" s="121" t="s">
        <v>383</v>
      </c>
      <c r="D238" s="121" t="s">
        <v>115</v>
      </c>
      <c r="E238" s="122" t="s">
        <v>384</v>
      </c>
      <c r="F238" s="123" t="s">
        <v>385</v>
      </c>
      <c r="G238" s="124" t="s">
        <v>363</v>
      </c>
      <c r="H238" s="125">
        <v>1</v>
      </c>
      <c r="I238" s="176"/>
      <c r="J238" s="126">
        <f>ROUND(I238*H238,2)</f>
        <v>0</v>
      </c>
      <c r="K238" s="123" t="s">
        <v>119</v>
      </c>
      <c r="L238" s="15"/>
      <c r="M238" s="166"/>
      <c r="N238" s="167"/>
      <c r="O238" s="168"/>
      <c r="P238" s="169"/>
      <c r="Q238" s="169"/>
      <c r="R238" s="169"/>
      <c r="S238" s="169"/>
      <c r="T238" s="170"/>
      <c r="AR238" s="131" t="s">
        <v>364</v>
      </c>
      <c r="AT238" s="131" t="s">
        <v>115</v>
      </c>
      <c r="AU238" s="131" t="s">
        <v>77</v>
      </c>
      <c r="AY238" s="2" t="s">
        <v>112</v>
      </c>
      <c r="BE238" s="132">
        <f>IF(N238="základní",J238,0)</f>
        <v>0</v>
      </c>
      <c r="BF238" s="132">
        <f>IF(N238="snížená",J238,0)</f>
        <v>0</v>
      </c>
      <c r="BG238" s="132">
        <f>IF(N238="zákl. přenesená",J238,0)</f>
        <v>0</v>
      </c>
      <c r="BH238" s="132">
        <f>IF(N238="sníž. přenesená",J238,0)</f>
        <v>0</v>
      </c>
      <c r="BI238" s="132">
        <f>IF(N238="nulová",J238,0)</f>
        <v>0</v>
      </c>
      <c r="BJ238" s="2" t="s">
        <v>75</v>
      </c>
      <c r="BK238" s="132">
        <f>ROUND(I238*H238,2)</f>
        <v>0</v>
      </c>
      <c r="BL238" s="2" t="s">
        <v>364</v>
      </c>
      <c r="BM238" s="131" t="s">
        <v>386</v>
      </c>
    </row>
    <row r="239" spans="2:12" s="14" customFormat="1" ht="6.9" customHeight="1">
      <c r="B239" s="27"/>
      <c r="C239" s="28"/>
      <c r="D239" s="28"/>
      <c r="E239" s="28"/>
      <c r="F239" s="28"/>
      <c r="G239" s="28"/>
      <c r="H239" s="28"/>
      <c r="I239" s="28"/>
      <c r="J239" s="28"/>
      <c r="K239" s="28"/>
      <c r="L239" s="15"/>
    </row>
  </sheetData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rintOptions/>
  <pageMargins left="0.7" right="0.7" top="0.787401575" bottom="0.7874015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43675-E41F-4D74-AD63-437BC53A8242}">
  <dimension ref="B2:BM239"/>
  <sheetViews>
    <sheetView showGridLines="0" tabSelected="1" workbookViewId="0" topLeftCell="A31">
      <selection activeCell="I145" sqref="I145"/>
    </sheetView>
  </sheetViews>
  <sheetFormatPr defaultColWidth="9.140625" defaultRowHeight="15"/>
  <cols>
    <col min="1" max="1" width="7.140625" style="0" customWidth="1"/>
    <col min="2" max="2" width="0.99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421875" style="0" customWidth="1"/>
    <col min="8" max="8" width="12.00390625" style="0" customWidth="1"/>
    <col min="9" max="9" width="13.57421875" style="0" customWidth="1"/>
    <col min="10" max="11" width="19.140625" style="0" customWidth="1"/>
    <col min="13" max="13" width="9.281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</cols>
  <sheetData>
    <row r="2" spans="12:46" ht="36.9" customHeight="1"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AT2" s="2" t="s">
        <v>76</v>
      </c>
    </row>
    <row r="3" spans="2:46" ht="6.9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77</v>
      </c>
    </row>
    <row r="4" spans="2:46" ht="24.9" customHeight="1">
      <c r="B4" s="5"/>
      <c r="D4" s="6" t="s">
        <v>79</v>
      </c>
      <c r="L4" s="5"/>
      <c r="M4" s="68"/>
      <c r="AT4" s="2" t="s">
        <v>4</v>
      </c>
    </row>
    <row r="5" spans="2:12" ht="6.9" customHeight="1">
      <c r="B5" s="5"/>
      <c r="L5" s="5"/>
    </row>
    <row r="6" spans="2:12" ht="12" customHeight="1">
      <c r="B6" s="5"/>
      <c r="D6" s="11" t="s">
        <v>13</v>
      </c>
      <c r="F6" s="174" t="str">
        <f>'Rekapitulace staveb'!K6</f>
        <v>Rekonstrukce venkovního schodiště v areálu ONN</v>
      </c>
      <c r="L6" s="5"/>
    </row>
    <row r="7" spans="2:12" ht="16.5" customHeight="1">
      <c r="B7" s="5"/>
      <c r="E7" s="217"/>
      <c r="F7" s="218"/>
      <c r="G7" s="218"/>
      <c r="H7" s="218"/>
      <c r="L7" s="5"/>
    </row>
    <row r="8" spans="2:12" s="14" customFormat="1" ht="12" customHeight="1">
      <c r="B8" s="15"/>
      <c r="D8" s="11" t="s">
        <v>80</v>
      </c>
      <c r="L8" s="15"/>
    </row>
    <row r="9" spans="2:12" s="14" customFormat="1" ht="16.5" customHeight="1">
      <c r="B9" s="15"/>
      <c r="E9" s="214" t="s">
        <v>392</v>
      </c>
      <c r="F9" s="216"/>
      <c r="G9" s="216"/>
      <c r="H9" s="216"/>
      <c r="L9" s="15"/>
    </row>
    <row r="10" spans="2:12" s="14" customFormat="1" ht="15">
      <c r="B10" s="15"/>
      <c r="L10" s="15"/>
    </row>
    <row r="11" spans="2:12" s="14" customFormat="1" ht="12" customHeight="1">
      <c r="B11" s="15"/>
      <c r="D11" s="11" t="s">
        <v>14</v>
      </c>
      <c r="F11" s="12" t="s">
        <v>1</v>
      </c>
      <c r="I11" s="11" t="s">
        <v>15</v>
      </c>
      <c r="J11" s="12" t="s">
        <v>1</v>
      </c>
      <c r="L11" s="15"/>
    </row>
    <row r="12" spans="2:12" s="14" customFormat="1" ht="12" customHeight="1">
      <c r="B12" s="15"/>
      <c r="D12" s="11" t="s">
        <v>16</v>
      </c>
      <c r="F12" s="12" t="str">
        <f>'Rekapitulace staveb'!N8</f>
        <v xml:space="preserve"> Oblastní nemocnice Náchod a.s.</v>
      </c>
      <c r="I12" s="11" t="s">
        <v>18</v>
      </c>
      <c r="J12" s="171"/>
      <c r="L12" s="15"/>
    </row>
    <row r="13" spans="2:12" s="14" customFormat="1" ht="10.95" customHeight="1">
      <c r="B13" s="15"/>
      <c r="L13" s="15"/>
    </row>
    <row r="14" spans="2:12" s="14" customFormat="1" ht="12" customHeight="1">
      <c r="B14" s="15"/>
      <c r="D14" s="11" t="s">
        <v>19</v>
      </c>
      <c r="F14" s="14" t="str">
        <f>'Rekapitulace staveb'!N10</f>
        <v xml:space="preserve"> Oblastní nemocnice Náchod a.s.</v>
      </c>
      <c r="I14" s="11" t="s">
        <v>20</v>
      </c>
      <c r="J14" s="12" t="str">
        <f>'Rekapitulace staveb'!AN10</f>
        <v>260 00 202</v>
      </c>
      <c r="L14" s="15"/>
    </row>
    <row r="15" spans="2:12" s="14" customFormat="1" ht="18" customHeight="1">
      <c r="B15" s="15"/>
      <c r="E15" s="12"/>
      <c r="I15" s="11" t="s">
        <v>21</v>
      </c>
      <c r="J15" s="12" t="str">
        <f>'Rekapitulace staveb'!AN11</f>
        <v>CZ26000202</v>
      </c>
      <c r="L15" s="15"/>
    </row>
    <row r="16" spans="2:12" s="14" customFormat="1" ht="6.9" customHeight="1">
      <c r="B16" s="15"/>
      <c r="L16" s="15"/>
    </row>
    <row r="17" spans="2:12" s="14" customFormat="1" ht="12" customHeight="1">
      <c r="B17" s="15"/>
      <c r="D17" s="11" t="s">
        <v>22</v>
      </c>
      <c r="I17" s="11" t="s">
        <v>20</v>
      </c>
      <c r="J17" s="172"/>
      <c r="L17" s="15"/>
    </row>
    <row r="18" spans="2:12" s="14" customFormat="1" ht="18" customHeight="1">
      <c r="B18" s="15"/>
      <c r="E18" s="219"/>
      <c r="F18" s="220"/>
      <c r="G18" s="220"/>
      <c r="H18" s="220"/>
      <c r="I18" s="11" t="s">
        <v>21</v>
      </c>
      <c r="J18" s="172"/>
      <c r="L18" s="15"/>
    </row>
    <row r="19" spans="2:12" s="14" customFormat="1" ht="6.9" customHeight="1">
      <c r="B19" s="15"/>
      <c r="L19" s="15"/>
    </row>
    <row r="20" spans="2:12" s="14" customFormat="1" ht="12" customHeight="1">
      <c r="B20" s="15"/>
      <c r="D20" s="11" t="s">
        <v>23</v>
      </c>
      <c r="I20" s="11" t="s">
        <v>20</v>
      </c>
      <c r="J20" s="12"/>
      <c r="L20" s="15"/>
    </row>
    <row r="21" spans="2:12" s="14" customFormat="1" ht="18" customHeight="1">
      <c r="B21" s="15"/>
      <c r="E21" s="12"/>
      <c r="I21" s="11" t="s">
        <v>21</v>
      </c>
      <c r="J21" s="12"/>
      <c r="L21" s="15"/>
    </row>
    <row r="22" spans="2:12" s="14" customFormat="1" ht="6.9" customHeight="1">
      <c r="B22" s="15"/>
      <c r="L22" s="15"/>
    </row>
    <row r="23" spans="2:12" s="14" customFormat="1" ht="12" customHeight="1">
      <c r="B23" s="15"/>
      <c r="D23" s="11" t="s">
        <v>25</v>
      </c>
      <c r="I23" s="11" t="s">
        <v>20</v>
      </c>
      <c r="J23" s="12"/>
      <c r="L23" s="15"/>
    </row>
    <row r="24" spans="2:12" s="14" customFormat="1" ht="18" customHeight="1">
      <c r="B24" s="15"/>
      <c r="E24" s="12"/>
      <c r="I24" s="11" t="s">
        <v>21</v>
      </c>
      <c r="J24" s="12"/>
      <c r="L24" s="15"/>
    </row>
    <row r="25" spans="2:12" s="14" customFormat="1" ht="6.9" customHeight="1">
      <c r="B25" s="15"/>
      <c r="L25" s="15"/>
    </row>
    <row r="26" spans="2:12" s="14" customFormat="1" ht="12" customHeight="1">
      <c r="B26" s="15"/>
      <c r="D26" s="11" t="s">
        <v>26</v>
      </c>
      <c r="L26" s="15"/>
    </row>
    <row r="27" spans="2:12" s="69" customFormat="1" ht="16.5" customHeight="1">
      <c r="B27" s="70"/>
      <c r="E27" s="186" t="s">
        <v>1</v>
      </c>
      <c r="F27" s="186"/>
      <c r="G27" s="186"/>
      <c r="H27" s="186"/>
      <c r="L27" s="70"/>
    </row>
    <row r="28" spans="2:12" s="14" customFormat="1" ht="6.9" customHeight="1">
      <c r="B28" s="15"/>
      <c r="L28" s="15"/>
    </row>
    <row r="29" spans="2:12" s="14" customFormat="1" ht="6.9" customHeight="1">
      <c r="B29" s="15"/>
      <c r="D29" s="37"/>
      <c r="E29" s="37"/>
      <c r="F29" s="37"/>
      <c r="G29" s="37"/>
      <c r="H29" s="37"/>
      <c r="I29" s="37"/>
      <c r="J29" s="37"/>
      <c r="K29" s="37"/>
      <c r="L29" s="15"/>
    </row>
    <row r="30" spans="2:12" s="14" customFormat="1" ht="25.35" customHeight="1">
      <c r="B30" s="15"/>
      <c r="D30" s="71" t="s">
        <v>27</v>
      </c>
      <c r="J30" s="72">
        <f>ROUND(J132,2)</f>
        <v>0</v>
      </c>
      <c r="L30" s="15"/>
    </row>
    <row r="31" spans="2:12" s="14" customFormat="1" ht="6.9" customHeight="1">
      <c r="B31" s="15"/>
      <c r="D31" s="37"/>
      <c r="E31" s="37"/>
      <c r="F31" s="37"/>
      <c r="G31" s="37"/>
      <c r="H31" s="37"/>
      <c r="I31" s="37"/>
      <c r="J31" s="37"/>
      <c r="K31" s="37"/>
      <c r="L31" s="15"/>
    </row>
    <row r="32" spans="2:12" s="14" customFormat="1" ht="14.4" customHeight="1">
      <c r="B32" s="15"/>
      <c r="F32" s="73" t="s">
        <v>29</v>
      </c>
      <c r="I32" s="73" t="s">
        <v>28</v>
      </c>
      <c r="J32" s="73" t="s">
        <v>30</v>
      </c>
      <c r="L32" s="15"/>
    </row>
    <row r="33" spans="2:12" s="14" customFormat="1" ht="14.4" customHeight="1">
      <c r="B33" s="15"/>
      <c r="D33" s="74" t="s">
        <v>31</v>
      </c>
      <c r="E33" s="11" t="s">
        <v>32</v>
      </c>
      <c r="F33" s="75">
        <f>ROUND((SUM(BE132:BE238)),2)</f>
        <v>0</v>
      </c>
      <c r="I33" s="76">
        <v>0.21</v>
      </c>
      <c r="J33" s="75">
        <f>J30*1.21</f>
        <v>0</v>
      </c>
      <c r="L33" s="15"/>
    </row>
    <row r="34" spans="2:12" s="14" customFormat="1" ht="14.4" customHeight="1">
      <c r="B34" s="15"/>
      <c r="E34" s="11" t="s">
        <v>33</v>
      </c>
      <c r="F34" s="75">
        <f>ROUND((SUM(BF132:BF238)),2)</f>
        <v>0</v>
      </c>
      <c r="I34" s="76">
        <v>0.15</v>
      </c>
      <c r="J34" s="75">
        <v>0</v>
      </c>
      <c r="L34" s="15"/>
    </row>
    <row r="35" spans="2:12" s="14" customFormat="1" ht="14.4" customHeight="1" hidden="1">
      <c r="B35" s="15"/>
      <c r="E35" s="11" t="s">
        <v>34</v>
      </c>
      <c r="F35" s="75">
        <f>ROUND((SUM(BG132:BG238)),2)</f>
        <v>0</v>
      </c>
      <c r="I35" s="76">
        <v>0.21</v>
      </c>
      <c r="J35" s="75">
        <f>0</f>
        <v>0</v>
      </c>
      <c r="L35" s="15"/>
    </row>
    <row r="36" spans="2:12" s="14" customFormat="1" ht="14.4" customHeight="1" hidden="1">
      <c r="B36" s="15"/>
      <c r="E36" s="11" t="s">
        <v>35</v>
      </c>
      <c r="F36" s="75">
        <f>ROUND((SUM(BH132:BH238)),2)</f>
        <v>0</v>
      </c>
      <c r="I36" s="76">
        <v>0.15</v>
      </c>
      <c r="J36" s="75">
        <f>0</f>
        <v>0</v>
      </c>
      <c r="L36" s="15"/>
    </row>
    <row r="37" spans="2:12" s="14" customFormat="1" ht="14.4" customHeight="1" hidden="1">
      <c r="B37" s="15"/>
      <c r="E37" s="11" t="s">
        <v>36</v>
      </c>
      <c r="F37" s="75">
        <f>ROUND((SUM(BI132:BI238)),2)</f>
        <v>0</v>
      </c>
      <c r="I37" s="76">
        <v>0</v>
      </c>
      <c r="J37" s="75">
        <f>0</f>
        <v>0</v>
      </c>
      <c r="L37" s="15"/>
    </row>
    <row r="38" spans="2:12" s="14" customFormat="1" ht="6.9" customHeight="1">
      <c r="B38" s="15"/>
      <c r="L38" s="15"/>
    </row>
    <row r="39" spans="2:12" s="14" customFormat="1" ht="25.35" customHeight="1">
      <c r="B39" s="15"/>
      <c r="C39" s="77"/>
      <c r="D39" s="78" t="s">
        <v>37</v>
      </c>
      <c r="E39" s="40"/>
      <c r="F39" s="40"/>
      <c r="G39" s="79" t="s">
        <v>38</v>
      </c>
      <c r="H39" s="80" t="s">
        <v>39</v>
      </c>
      <c r="I39" s="40"/>
      <c r="J39" s="81">
        <f>SUM(J30:J37)</f>
        <v>0</v>
      </c>
      <c r="K39" s="82"/>
      <c r="L39" s="15"/>
    </row>
    <row r="40" spans="2:12" s="14" customFormat="1" ht="14.4" customHeight="1">
      <c r="B40" s="15"/>
      <c r="L40" s="15"/>
    </row>
    <row r="41" spans="2:12" ht="14.4" customHeight="1">
      <c r="B41" s="5"/>
      <c r="L41" s="5"/>
    </row>
    <row r="42" spans="2:12" ht="14.4" customHeight="1">
      <c r="B42" s="5"/>
      <c r="L42" s="5"/>
    </row>
    <row r="43" spans="2:12" ht="14.4" customHeight="1">
      <c r="B43" s="5"/>
      <c r="L43" s="5"/>
    </row>
    <row r="44" spans="2:12" ht="14.4" customHeight="1">
      <c r="B44" s="5"/>
      <c r="L44" s="5"/>
    </row>
    <row r="45" spans="2:12" ht="14.4" customHeight="1">
      <c r="B45" s="5"/>
      <c r="L45" s="5"/>
    </row>
    <row r="46" spans="2:12" ht="14.4" customHeight="1">
      <c r="B46" s="5"/>
      <c r="L46" s="5"/>
    </row>
    <row r="47" spans="2:12" ht="14.4" customHeight="1">
      <c r="B47" s="5"/>
      <c r="L47" s="5"/>
    </row>
    <row r="48" spans="2:12" ht="14.4" customHeight="1">
      <c r="B48" s="5"/>
      <c r="L48" s="5"/>
    </row>
    <row r="49" spans="2:12" ht="14.4" customHeight="1">
      <c r="B49" s="5"/>
      <c r="L49" s="5"/>
    </row>
    <row r="50" spans="2:12" s="14" customFormat="1" ht="14.4" customHeight="1">
      <c r="B50" s="15"/>
      <c r="D50" s="24" t="s">
        <v>40</v>
      </c>
      <c r="E50" s="25"/>
      <c r="F50" s="25"/>
      <c r="G50" s="24" t="s">
        <v>41</v>
      </c>
      <c r="H50" s="25"/>
      <c r="I50" s="25"/>
      <c r="J50" s="25"/>
      <c r="K50" s="25"/>
      <c r="L50" s="15"/>
    </row>
    <row r="51" spans="2:12" ht="15">
      <c r="B51" s="5"/>
      <c r="L51" s="5"/>
    </row>
    <row r="52" spans="2:12" ht="15">
      <c r="B52" s="5"/>
      <c r="L52" s="5"/>
    </row>
    <row r="53" spans="2:12" ht="15">
      <c r="B53" s="5"/>
      <c r="L53" s="5"/>
    </row>
    <row r="54" spans="2:12" ht="15">
      <c r="B54" s="5"/>
      <c r="L54" s="5"/>
    </row>
    <row r="55" spans="2:12" ht="15">
      <c r="B55" s="5"/>
      <c r="L55" s="5"/>
    </row>
    <row r="56" spans="2:12" ht="15">
      <c r="B56" s="5"/>
      <c r="L56" s="5"/>
    </row>
    <row r="57" spans="2:12" ht="15">
      <c r="B57" s="5"/>
      <c r="L57" s="5"/>
    </row>
    <row r="58" spans="2:12" ht="15">
      <c r="B58" s="5"/>
      <c r="L58" s="5"/>
    </row>
    <row r="59" spans="2:12" ht="15">
      <c r="B59" s="5"/>
      <c r="L59" s="5"/>
    </row>
    <row r="60" spans="2:12" ht="15">
      <c r="B60" s="5"/>
      <c r="L60" s="5"/>
    </row>
    <row r="61" spans="2:12" s="14" customFormat="1" ht="15">
      <c r="B61" s="15"/>
      <c r="D61" s="26" t="s">
        <v>42</v>
      </c>
      <c r="E61" s="17"/>
      <c r="F61" s="83" t="s">
        <v>43</v>
      </c>
      <c r="G61" s="26" t="s">
        <v>42</v>
      </c>
      <c r="H61" s="17"/>
      <c r="I61" s="17"/>
      <c r="J61" s="84" t="s">
        <v>43</v>
      </c>
      <c r="K61" s="17"/>
      <c r="L61" s="15"/>
    </row>
    <row r="62" spans="2:12" ht="15">
      <c r="B62" s="5"/>
      <c r="L62" s="5"/>
    </row>
    <row r="63" spans="2:12" ht="15">
      <c r="B63" s="5"/>
      <c r="L63" s="5"/>
    </row>
    <row r="64" spans="2:12" ht="15">
      <c r="B64" s="5"/>
      <c r="L64" s="5"/>
    </row>
    <row r="65" spans="2:12" s="14" customFormat="1" ht="15">
      <c r="B65" s="15"/>
      <c r="D65" s="24" t="s">
        <v>44</v>
      </c>
      <c r="E65" s="25"/>
      <c r="F65" s="25"/>
      <c r="G65" s="24" t="s">
        <v>45</v>
      </c>
      <c r="H65" s="25"/>
      <c r="I65" s="25"/>
      <c r="J65" s="25"/>
      <c r="K65" s="25"/>
      <c r="L65" s="15"/>
    </row>
    <row r="66" spans="2:12" ht="15">
      <c r="B66" s="5"/>
      <c r="L66" s="5"/>
    </row>
    <row r="67" spans="2:12" ht="15">
      <c r="B67" s="5"/>
      <c r="L67" s="5"/>
    </row>
    <row r="68" spans="2:12" ht="15">
      <c r="B68" s="5"/>
      <c r="L68" s="5"/>
    </row>
    <row r="69" spans="2:12" ht="15">
      <c r="B69" s="5"/>
      <c r="L69" s="5"/>
    </row>
    <row r="70" spans="2:12" ht="15">
      <c r="B70" s="5"/>
      <c r="L70" s="5"/>
    </row>
    <row r="71" spans="2:12" ht="15">
      <c r="B71" s="5"/>
      <c r="L71" s="5"/>
    </row>
    <row r="72" spans="2:12" ht="15">
      <c r="B72" s="5"/>
      <c r="L72" s="5"/>
    </row>
    <row r="73" spans="2:12" ht="15">
      <c r="B73" s="5"/>
      <c r="L73" s="5"/>
    </row>
    <row r="74" spans="2:12" ht="15">
      <c r="B74" s="5"/>
      <c r="L74" s="5"/>
    </row>
    <row r="75" spans="2:12" ht="15">
      <c r="B75" s="5"/>
      <c r="L75" s="5"/>
    </row>
    <row r="76" spans="2:12" s="14" customFormat="1" ht="15">
      <c r="B76" s="15"/>
      <c r="D76" s="26" t="s">
        <v>42</v>
      </c>
      <c r="E76" s="17"/>
      <c r="F76" s="83" t="s">
        <v>43</v>
      </c>
      <c r="G76" s="26" t="s">
        <v>42</v>
      </c>
      <c r="H76" s="17"/>
      <c r="I76" s="17"/>
      <c r="J76" s="84" t="s">
        <v>43</v>
      </c>
      <c r="K76" s="17"/>
      <c r="L76" s="15"/>
    </row>
    <row r="77" spans="2:12" s="14" customFormat="1" ht="14.4" customHeight="1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15"/>
    </row>
    <row r="81" spans="2:12" s="14" customFormat="1" ht="6.9" customHeight="1"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15"/>
    </row>
    <row r="82" spans="2:12" s="14" customFormat="1" ht="24.9" customHeight="1">
      <c r="B82" s="15"/>
      <c r="C82" s="6" t="s">
        <v>82</v>
      </c>
      <c r="L82" s="15"/>
    </row>
    <row r="83" spans="2:12" s="14" customFormat="1" ht="6.9" customHeight="1">
      <c r="B83" s="15"/>
      <c r="L83" s="15"/>
    </row>
    <row r="84" spans="2:12" s="14" customFormat="1" ht="12" customHeight="1">
      <c r="B84" s="15"/>
      <c r="C84" s="11" t="s">
        <v>13</v>
      </c>
      <c r="E84" s="14" t="str">
        <f>'Rekapitulace staveb'!K6</f>
        <v>Rekonstrukce venkovního schodiště v areálu ONN</v>
      </c>
      <c r="L84" s="15"/>
    </row>
    <row r="85" spans="2:12" s="14" customFormat="1" ht="16.5" customHeight="1">
      <c r="B85" s="15"/>
      <c r="E85" s="217"/>
      <c r="F85" s="218"/>
      <c r="G85" s="218"/>
      <c r="H85" s="218"/>
      <c r="L85" s="15"/>
    </row>
    <row r="86" spans="2:12" s="14" customFormat="1" ht="12" customHeight="1">
      <c r="B86" s="15"/>
      <c r="C86" s="11" t="s">
        <v>80</v>
      </c>
      <c r="L86" s="15"/>
    </row>
    <row r="87" spans="2:12" s="14" customFormat="1" ht="16.5" customHeight="1">
      <c r="B87" s="15"/>
      <c r="E87" s="214" t="str">
        <f>E9</f>
        <v>02 - Schodiště</v>
      </c>
      <c r="F87" s="216"/>
      <c r="G87" s="216"/>
      <c r="H87" s="216"/>
      <c r="L87" s="15"/>
    </row>
    <row r="88" spans="2:12" s="14" customFormat="1" ht="6.9" customHeight="1">
      <c r="B88" s="15"/>
      <c r="L88" s="15"/>
    </row>
    <row r="89" spans="2:12" s="14" customFormat="1" ht="12" customHeight="1">
      <c r="B89" s="15"/>
      <c r="C89" s="11" t="s">
        <v>16</v>
      </c>
      <c r="F89" s="12" t="str">
        <f>F12</f>
        <v xml:space="preserve"> Oblastní nemocnice Náchod a.s.</v>
      </c>
      <c r="I89" s="11" t="s">
        <v>18</v>
      </c>
      <c r="J89" s="171"/>
      <c r="L89" s="15"/>
    </row>
    <row r="90" spans="2:12" s="14" customFormat="1" ht="6.9" customHeight="1">
      <c r="B90" s="15"/>
      <c r="L90" s="15"/>
    </row>
    <row r="91" spans="2:12" s="14" customFormat="1" ht="15.15" customHeight="1">
      <c r="B91" s="15"/>
      <c r="C91" s="11" t="s">
        <v>19</v>
      </c>
      <c r="F91" s="12" t="str">
        <f>'Rekapitulace staveb'!N10</f>
        <v xml:space="preserve"> Oblastní nemocnice Náchod a.s.</v>
      </c>
      <c r="I91" s="11" t="s">
        <v>23</v>
      </c>
      <c r="J91" s="85"/>
      <c r="L91" s="15"/>
    </row>
    <row r="92" spans="2:12" s="14" customFormat="1" ht="15.15" customHeight="1">
      <c r="B92" s="15"/>
      <c r="C92" s="11" t="s">
        <v>22</v>
      </c>
      <c r="F92" s="175"/>
      <c r="I92" s="11" t="s">
        <v>25</v>
      </c>
      <c r="J92" s="85"/>
      <c r="L92" s="15"/>
    </row>
    <row r="93" spans="2:12" s="14" customFormat="1" ht="10.35" customHeight="1">
      <c r="B93" s="15"/>
      <c r="L93" s="15"/>
    </row>
    <row r="94" spans="2:12" s="14" customFormat="1" ht="29.25" customHeight="1">
      <c r="B94" s="15"/>
      <c r="C94" s="86" t="s">
        <v>83</v>
      </c>
      <c r="D94" s="77"/>
      <c r="E94" s="77"/>
      <c r="F94" s="77"/>
      <c r="G94" s="77"/>
      <c r="H94" s="77"/>
      <c r="I94" s="77"/>
      <c r="J94" s="87" t="s">
        <v>84</v>
      </c>
      <c r="K94" s="77"/>
      <c r="L94" s="15"/>
    </row>
    <row r="95" spans="2:12" s="14" customFormat="1" ht="10.35" customHeight="1">
      <c r="B95" s="15"/>
      <c r="L95" s="15"/>
    </row>
    <row r="96" spans="2:47" s="14" customFormat="1" ht="22.95" customHeight="1">
      <c r="B96" s="15"/>
      <c r="C96" s="88" t="s">
        <v>85</v>
      </c>
      <c r="J96" s="72">
        <f>J132</f>
        <v>0</v>
      </c>
      <c r="L96" s="15"/>
      <c r="AU96" s="2" t="s">
        <v>86</v>
      </c>
    </row>
    <row r="97" spans="2:12" s="90" customFormat="1" ht="24.9" customHeight="1">
      <c r="B97" s="89"/>
      <c r="D97" s="91" t="s">
        <v>87</v>
      </c>
      <c r="E97" s="92"/>
      <c r="F97" s="92"/>
      <c r="G97" s="92"/>
      <c r="H97" s="92"/>
      <c r="I97" s="92"/>
      <c r="J97" s="93">
        <f>J133</f>
        <v>0</v>
      </c>
      <c r="L97" s="89"/>
    </row>
    <row r="98" spans="2:12" s="95" customFormat="1" ht="19.95" customHeight="1">
      <c r="B98" s="94"/>
      <c r="D98" s="96" t="s">
        <v>88</v>
      </c>
      <c r="E98" s="97"/>
      <c r="F98" s="97"/>
      <c r="G98" s="97"/>
      <c r="H98" s="97"/>
      <c r="I98" s="97"/>
      <c r="J98" s="98">
        <f>J134</f>
        <v>0</v>
      </c>
      <c r="L98" s="94"/>
    </row>
    <row r="99" spans="2:12" s="95" customFormat="1" ht="19.95" customHeight="1">
      <c r="B99" s="94"/>
      <c r="D99" s="96" t="s">
        <v>89</v>
      </c>
      <c r="E99" s="97"/>
      <c r="F99" s="97"/>
      <c r="G99" s="97"/>
      <c r="H99" s="97"/>
      <c r="I99" s="97"/>
      <c r="J99" s="98">
        <f>J156</f>
        <v>0</v>
      </c>
      <c r="L99" s="94"/>
    </row>
    <row r="100" spans="2:12" s="95" customFormat="1" ht="19.95" customHeight="1">
      <c r="B100" s="94"/>
      <c r="D100" s="96" t="s">
        <v>90</v>
      </c>
      <c r="E100" s="97"/>
      <c r="F100" s="97"/>
      <c r="G100" s="97"/>
      <c r="H100" s="97"/>
      <c r="I100" s="97"/>
      <c r="J100" s="98">
        <f>J159</f>
        <v>0</v>
      </c>
      <c r="L100" s="94"/>
    </row>
    <row r="101" spans="2:12" s="95" customFormat="1" ht="19.95" customHeight="1">
      <c r="B101" s="94"/>
      <c r="D101" s="96" t="s">
        <v>91</v>
      </c>
      <c r="E101" s="97"/>
      <c r="F101" s="97"/>
      <c r="G101" s="97"/>
      <c r="H101" s="97"/>
      <c r="I101" s="97"/>
      <c r="J101" s="98">
        <f>J168</f>
        <v>0</v>
      </c>
      <c r="L101" s="94"/>
    </row>
    <row r="102" spans="2:12" s="95" customFormat="1" ht="19.95" customHeight="1">
      <c r="B102" s="94"/>
      <c r="D102" s="96" t="s">
        <v>92</v>
      </c>
      <c r="E102" s="97"/>
      <c r="F102" s="97"/>
      <c r="G102" s="97"/>
      <c r="H102" s="97"/>
      <c r="I102" s="97"/>
      <c r="J102" s="98">
        <f>J183</f>
        <v>0</v>
      </c>
      <c r="L102" s="94"/>
    </row>
    <row r="103" spans="2:12" s="95" customFormat="1" ht="19.95" customHeight="1">
      <c r="B103" s="94"/>
      <c r="D103" s="96" t="s">
        <v>93</v>
      </c>
      <c r="E103" s="97"/>
      <c r="F103" s="97"/>
      <c r="G103" s="97"/>
      <c r="H103" s="97"/>
      <c r="I103" s="97"/>
      <c r="J103" s="98">
        <f>J191</f>
        <v>0</v>
      </c>
      <c r="L103" s="94"/>
    </row>
    <row r="104" spans="2:12" s="95" customFormat="1" ht="19.95" customHeight="1">
      <c r="B104" s="94"/>
      <c r="D104" s="96" t="s">
        <v>94</v>
      </c>
      <c r="E104" s="97"/>
      <c r="F104" s="97"/>
      <c r="G104" s="97"/>
      <c r="H104" s="97"/>
      <c r="I104" s="97"/>
      <c r="J104" s="98">
        <f>J206</f>
        <v>0</v>
      </c>
      <c r="L104" s="94"/>
    </row>
    <row r="105" spans="2:12" s="95" customFormat="1" ht="19.95" customHeight="1">
      <c r="B105" s="94"/>
      <c r="D105" s="96" t="s">
        <v>95</v>
      </c>
      <c r="E105" s="97"/>
      <c r="F105" s="97"/>
      <c r="G105" s="97"/>
      <c r="H105" s="97"/>
      <c r="I105" s="97"/>
      <c r="J105" s="98">
        <f>J215</f>
        <v>0</v>
      </c>
      <c r="L105" s="94"/>
    </row>
    <row r="106" spans="2:12" s="90" customFormat="1" ht="24.9" customHeight="1">
      <c r="B106" s="89"/>
      <c r="D106" s="91" t="s">
        <v>96</v>
      </c>
      <c r="E106" s="92"/>
      <c r="F106" s="92"/>
      <c r="G106" s="92"/>
      <c r="H106" s="92"/>
      <c r="I106" s="92"/>
      <c r="J106" s="93">
        <f>J217</f>
        <v>0</v>
      </c>
      <c r="L106" s="89"/>
    </row>
    <row r="107" spans="2:12" s="95" customFormat="1" ht="19.95" customHeight="1">
      <c r="B107" s="94"/>
      <c r="D107" s="96" t="s">
        <v>97</v>
      </c>
      <c r="E107" s="97"/>
      <c r="F107" s="97"/>
      <c r="G107" s="97"/>
      <c r="H107" s="97"/>
      <c r="I107" s="97"/>
      <c r="J107" s="98">
        <f>J218</f>
        <v>0</v>
      </c>
      <c r="L107" s="94"/>
    </row>
    <row r="108" spans="2:12" s="95" customFormat="1" ht="19.95" customHeight="1">
      <c r="B108" s="94"/>
      <c r="D108" s="96" t="s">
        <v>98</v>
      </c>
      <c r="E108" s="97"/>
      <c r="F108" s="97"/>
      <c r="G108" s="97"/>
      <c r="H108" s="97"/>
      <c r="I108" s="97"/>
      <c r="J108" s="98">
        <f>J220</f>
        <v>0</v>
      </c>
      <c r="L108" s="94"/>
    </row>
    <row r="109" spans="2:12" s="95" customFormat="1" ht="19.95" customHeight="1">
      <c r="B109" s="94"/>
      <c r="D109" s="96" t="s">
        <v>99</v>
      </c>
      <c r="E109" s="97"/>
      <c r="F109" s="97"/>
      <c r="G109" s="97"/>
      <c r="H109" s="97"/>
      <c r="I109" s="97"/>
      <c r="J109" s="98">
        <f>J224</f>
        <v>0</v>
      </c>
      <c r="L109" s="94"/>
    </row>
    <row r="110" spans="2:12" s="90" customFormat="1" ht="24.9" customHeight="1">
      <c r="B110" s="89"/>
      <c r="D110" s="91" t="s">
        <v>100</v>
      </c>
      <c r="E110" s="92"/>
      <c r="F110" s="92"/>
      <c r="G110" s="92"/>
      <c r="H110" s="92"/>
      <c r="I110" s="92"/>
      <c r="J110" s="93">
        <f>J230</f>
        <v>0</v>
      </c>
      <c r="L110" s="89"/>
    </row>
    <row r="111" spans="2:12" s="95" customFormat="1" ht="19.95" customHeight="1">
      <c r="B111" s="94"/>
      <c r="D111" s="96" t="s">
        <v>101</v>
      </c>
      <c r="E111" s="97"/>
      <c r="F111" s="97"/>
      <c r="G111" s="97"/>
      <c r="H111" s="97"/>
      <c r="I111" s="97"/>
      <c r="J111" s="98">
        <f>J231</f>
        <v>0</v>
      </c>
      <c r="L111" s="94"/>
    </row>
    <row r="112" spans="2:12" s="95" customFormat="1" ht="19.95" customHeight="1">
      <c r="B112" s="94"/>
      <c r="D112" s="96" t="s">
        <v>102</v>
      </c>
      <c r="E112" s="97"/>
      <c r="F112" s="97"/>
      <c r="G112" s="97"/>
      <c r="H112" s="97"/>
      <c r="I112" s="97"/>
      <c r="J112" s="98">
        <f>J237</f>
        <v>0</v>
      </c>
      <c r="L112" s="94"/>
    </row>
    <row r="113" spans="2:12" s="14" customFormat="1" ht="21.75" customHeight="1">
      <c r="B113" s="15"/>
      <c r="L113" s="15"/>
    </row>
    <row r="114" spans="2:12" s="14" customFormat="1" ht="6.9" customHeight="1">
      <c r="B114" s="27"/>
      <c r="C114" s="28"/>
      <c r="D114" s="28"/>
      <c r="E114" s="28"/>
      <c r="F114" s="28"/>
      <c r="G114" s="28"/>
      <c r="H114" s="28"/>
      <c r="I114" s="28"/>
      <c r="J114" s="28"/>
      <c r="K114" s="28"/>
      <c r="L114" s="15"/>
    </row>
    <row r="118" spans="2:12" s="14" customFormat="1" ht="6.9" customHeight="1">
      <c r="B118" s="29"/>
      <c r="C118" s="30"/>
      <c r="D118" s="30"/>
      <c r="E118" s="30"/>
      <c r="F118" s="30"/>
      <c r="G118" s="30"/>
      <c r="H118" s="30"/>
      <c r="I118" s="30"/>
      <c r="J118" s="30"/>
      <c r="K118" s="30"/>
      <c r="L118" s="15"/>
    </row>
    <row r="119" spans="2:12" s="14" customFormat="1" ht="24.9" customHeight="1">
      <c r="B119" s="15"/>
      <c r="C119" s="6" t="s">
        <v>103</v>
      </c>
      <c r="L119" s="15"/>
    </row>
    <row r="120" spans="2:12" s="14" customFormat="1" ht="6.9" customHeight="1">
      <c r="B120" s="15"/>
      <c r="L120" s="15"/>
    </row>
    <row r="121" spans="2:12" s="14" customFormat="1" ht="12" customHeight="1">
      <c r="B121" s="15"/>
      <c r="C121" s="11" t="s">
        <v>13</v>
      </c>
      <c r="L121" s="15"/>
    </row>
    <row r="122" spans="2:12" s="14" customFormat="1" ht="16.5" customHeight="1">
      <c r="B122" s="15"/>
      <c r="E122" s="217">
        <f>E7</f>
        <v>0</v>
      </c>
      <c r="F122" s="218"/>
      <c r="G122" s="218"/>
      <c r="H122" s="218"/>
      <c r="L122" s="15"/>
    </row>
    <row r="123" spans="2:12" s="14" customFormat="1" ht="12" customHeight="1">
      <c r="B123" s="15"/>
      <c r="C123" s="11" t="s">
        <v>80</v>
      </c>
      <c r="L123" s="15"/>
    </row>
    <row r="124" spans="2:12" s="14" customFormat="1" ht="16.5" customHeight="1">
      <c r="B124" s="15"/>
      <c r="E124" s="214" t="str">
        <f>E9</f>
        <v>02 - Schodiště</v>
      </c>
      <c r="F124" s="216"/>
      <c r="G124" s="216"/>
      <c r="H124" s="216"/>
      <c r="L124" s="15"/>
    </row>
    <row r="125" spans="2:12" s="14" customFormat="1" ht="6.9" customHeight="1">
      <c r="B125" s="15"/>
      <c r="L125" s="15"/>
    </row>
    <row r="126" spans="2:12" s="14" customFormat="1" ht="12" customHeight="1">
      <c r="B126" s="15"/>
      <c r="C126" s="11" t="s">
        <v>16</v>
      </c>
      <c r="F126" s="31" t="str">
        <f>'Rekapitulace staveb'!N8</f>
        <v xml:space="preserve"> Oblastní nemocnice Náchod a.s.</v>
      </c>
      <c r="I126" s="11" t="s">
        <v>18</v>
      </c>
      <c r="J126" s="171"/>
      <c r="L126" s="15"/>
    </row>
    <row r="127" spans="2:12" s="14" customFormat="1" ht="6.9" customHeight="1">
      <c r="B127" s="15"/>
      <c r="L127" s="15"/>
    </row>
    <row r="128" spans="2:12" s="14" customFormat="1" ht="15.15" customHeight="1">
      <c r="B128" s="15"/>
      <c r="C128" s="11" t="s">
        <v>19</v>
      </c>
      <c r="F128" s="12" t="s">
        <v>387</v>
      </c>
      <c r="I128" s="11" t="s">
        <v>23</v>
      </c>
      <c r="J128" s="85"/>
      <c r="L128" s="15"/>
    </row>
    <row r="129" spans="2:12" s="14" customFormat="1" ht="15.15" customHeight="1">
      <c r="B129" s="15"/>
      <c r="C129" s="11" t="s">
        <v>22</v>
      </c>
      <c r="F129" s="175"/>
      <c r="I129" s="11" t="s">
        <v>25</v>
      </c>
      <c r="J129" s="85"/>
      <c r="L129" s="15"/>
    </row>
    <row r="130" spans="2:12" s="14" customFormat="1" ht="10.35" customHeight="1">
      <c r="B130" s="15"/>
      <c r="L130" s="15"/>
    </row>
    <row r="131" spans="2:20" s="99" customFormat="1" ht="29.25" customHeight="1">
      <c r="B131" s="100"/>
      <c r="C131" s="101" t="s">
        <v>104</v>
      </c>
      <c r="D131" s="102" t="s">
        <v>52</v>
      </c>
      <c r="E131" s="102" t="s">
        <v>48</v>
      </c>
      <c r="F131" s="102" t="s">
        <v>49</v>
      </c>
      <c r="G131" s="102" t="s">
        <v>105</v>
      </c>
      <c r="H131" s="102" t="s">
        <v>106</v>
      </c>
      <c r="I131" s="102" t="s">
        <v>107</v>
      </c>
      <c r="J131" s="102" t="s">
        <v>84</v>
      </c>
      <c r="K131" s="103" t="s">
        <v>108</v>
      </c>
      <c r="L131" s="100"/>
      <c r="M131" s="42"/>
      <c r="N131" s="43"/>
      <c r="O131" s="43"/>
      <c r="P131" s="43"/>
      <c r="Q131" s="43"/>
      <c r="R131" s="43"/>
      <c r="S131" s="43"/>
      <c r="T131" s="44"/>
    </row>
    <row r="132" spans="2:63" s="14" customFormat="1" ht="22.95" customHeight="1">
      <c r="B132" s="15"/>
      <c r="C132" s="48" t="s">
        <v>109</v>
      </c>
      <c r="J132" s="104">
        <f>BK132</f>
        <v>0</v>
      </c>
      <c r="L132" s="15"/>
      <c r="M132" s="45"/>
      <c r="N132" s="37"/>
      <c r="O132" s="37"/>
      <c r="P132" s="105"/>
      <c r="Q132" s="37"/>
      <c r="R132" s="105"/>
      <c r="S132" s="37"/>
      <c r="T132" s="106"/>
      <c r="AT132" s="2" t="s">
        <v>66</v>
      </c>
      <c r="AU132" s="2" t="s">
        <v>86</v>
      </c>
      <c r="BK132" s="107">
        <f>BK133+BK217+BK230</f>
        <v>0</v>
      </c>
    </row>
    <row r="133" spans="2:63" s="108" customFormat="1" ht="25.95" customHeight="1">
      <c r="B133" s="109"/>
      <c r="D133" s="110" t="s">
        <v>66</v>
      </c>
      <c r="E133" s="111" t="s">
        <v>110</v>
      </c>
      <c r="F133" s="111" t="s">
        <v>111</v>
      </c>
      <c r="I133" s="112"/>
      <c r="J133" s="113">
        <f>BK133</f>
        <v>0</v>
      </c>
      <c r="L133" s="109"/>
      <c r="M133" s="114"/>
      <c r="P133" s="115"/>
      <c r="R133" s="115"/>
      <c r="T133" s="116"/>
      <c r="AR133" s="110" t="s">
        <v>75</v>
      </c>
      <c r="AT133" s="117" t="s">
        <v>66</v>
      </c>
      <c r="AU133" s="117" t="s">
        <v>67</v>
      </c>
      <c r="AY133" s="110" t="s">
        <v>112</v>
      </c>
      <c r="BK133" s="118">
        <f>BK134+BK156+BK159+BK168+BK183+BK191+BK206+BK215</f>
        <v>0</v>
      </c>
    </row>
    <row r="134" spans="2:63" s="108" customFormat="1" ht="22.95" customHeight="1">
      <c r="B134" s="109"/>
      <c r="D134" s="110" t="s">
        <v>66</v>
      </c>
      <c r="E134" s="119" t="s">
        <v>75</v>
      </c>
      <c r="F134" s="119" t="s">
        <v>113</v>
      </c>
      <c r="I134" s="112"/>
      <c r="J134" s="120">
        <f>BK134</f>
        <v>0</v>
      </c>
      <c r="L134" s="109"/>
      <c r="M134" s="114"/>
      <c r="P134" s="115"/>
      <c r="R134" s="115"/>
      <c r="T134" s="116"/>
      <c r="AR134" s="110" t="s">
        <v>75</v>
      </c>
      <c r="AT134" s="117" t="s">
        <v>66</v>
      </c>
      <c r="AU134" s="117" t="s">
        <v>75</v>
      </c>
      <c r="AY134" s="110" t="s">
        <v>112</v>
      </c>
      <c r="BK134" s="118">
        <f>SUM(BK135:BK155)</f>
        <v>0</v>
      </c>
    </row>
    <row r="135" spans="2:65" s="14" customFormat="1" ht="16.5" customHeight="1">
      <c r="B135" s="15"/>
      <c r="C135" s="121" t="s">
        <v>114</v>
      </c>
      <c r="D135" s="121" t="s">
        <v>115</v>
      </c>
      <c r="E135" s="122" t="s">
        <v>116</v>
      </c>
      <c r="F135" s="123" t="s">
        <v>117</v>
      </c>
      <c r="G135" s="124" t="s">
        <v>118</v>
      </c>
      <c r="H135" s="125">
        <v>8.46</v>
      </c>
      <c r="I135" s="176"/>
      <c r="J135" s="126">
        <f>ROUND(I135*H135,2)</f>
        <v>0</v>
      </c>
      <c r="K135" s="123" t="s">
        <v>119</v>
      </c>
      <c r="L135" s="15"/>
      <c r="M135" s="127"/>
      <c r="N135" s="128"/>
      <c r="P135" s="129"/>
      <c r="Q135" s="129"/>
      <c r="R135" s="129"/>
      <c r="S135" s="129"/>
      <c r="T135" s="130"/>
      <c r="AR135" s="131" t="s">
        <v>120</v>
      </c>
      <c r="AT135" s="131" t="s">
        <v>115</v>
      </c>
      <c r="AU135" s="131" t="s">
        <v>77</v>
      </c>
      <c r="AY135" s="2" t="s">
        <v>112</v>
      </c>
      <c r="BE135" s="132">
        <f>IF(N135="základní",J135,0)</f>
        <v>0</v>
      </c>
      <c r="BF135" s="132">
        <f>IF(N135="snížená",J135,0)</f>
        <v>0</v>
      </c>
      <c r="BG135" s="132">
        <f>IF(N135="zákl. přenesená",J135,0)</f>
        <v>0</v>
      </c>
      <c r="BH135" s="132">
        <f>IF(N135="sníž. přenesená",J135,0)</f>
        <v>0</v>
      </c>
      <c r="BI135" s="132">
        <f>IF(N135="nulová",J135,0)</f>
        <v>0</v>
      </c>
      <c r="BJ135" s="2" t="s">
        <v>75</v>
      </c>
      <c r="BK135" s="132">
        <f>ROUND(I135*H135,2)</f>
        <v>0</v>
      </c>
      <c r="BL135" s="2" t="s">
        <v>120</v>
      </c>
      <c r="BM135" s="131" t="s">
        <v>121</v>
      </c>
    </row>
    <row r="136" spans="2:51" s="133" customFormat="1" ht="10.2">
      <c r="B136" s="134"/>
      <c r="D136" s="135" t="s">
        <v>122</v>
      </c>
      <c r="E136" s="136" t="s">
        <v>1</v>
      </c>
      <c r="F136" s="137" t="s">
        <v>123</v>
      </c>
      <c r="H136" s="138">
        <v>8.46</v>
      </c>
      <c r="I136" s="139"/>
      <c r="L136" s="134"/>
      <c r="M136" s="140"/>
      <c r="T136" s="141"/>
      <c r="AT136" s="136" t="s">
        <v>122</v>
      </c>
      <c r="AU136" s="136" t="s">
        <v>77</v>
      </c>
      <c r="AV136" s="133" t="s">
        <v>77</v>
      </c>
      <c r="AW136" s="133" t="s">
        <v>24</v>
      </c>
      <c r="AX136" s="133" t="s">
        <v>75</v>
      </c>
      <c r="AY136" s="136" t="s">
        <v>112</v>
      </c>
    </row>
    <row r="137" spans="2:65" s="14" customFormat="1" ht="33" customHeight="1">
      <c r="B137" s="15"/>
      <c r="C137" s="121" t="s">
        <v>77</v>
      </c>
      <c r="D137" s="121" t="s">
        <v>115</v>
      </c>
      <c r="E137" s="122" t="s">
        <v>124</v>
      </c>
      <c r="F137" s="123" t="s">
        <v>125</v>
      </c>
      <c r="G137" s="124" t="s">
        <v>118</v>
      </c>
      <c r="H137" s="125">
        <v>8.46</v>
      </c>
      <c r="I137" s="176"/>
      <c r="J137" s="126">
        <f>ROUND(I137*H137,2)</f>
        <v>0</v>
      </c>
      <c r="K137" s="123" t="s">
        <v>119</v>
      </c>
      <c r="L137" s="15"/>
      <c r="M137" s="127"/>
      <c r="N137" s="128"/>
      <c r="P137" s="129"/>
      <c r="Q137" s="129"/>
      <c r="R137" s="129"/>
      <c r="S137" s="129"/>
      <c r="T137" s="130"/>
      <c r="AR137" s="131" t="s">
        <v>120</v>
      </c>
      <c r="AT137" s="131" t="s">
        <v>115</v>
      </c>
      <c r="AU137" s="131" t="s">
        <v>77</v>
      </c>
      <c r="AY137" s="2" t="s">
        <v>112</v>
      </c>
      <c r="BE137" s="132">
        <f>IF(N137="základní",J137,0)</f>
        <v>0</v>
      </c>
      <c r="BF137" s="132">
        <f>IF(N137="snížená",J137,0)</f>
        <v>0</v>
      </c>
      <c r="BG137" s="132">
        <f>IF(N137="zákl. přenesená",J137,0)</f>
        <v>0</v>
      </c>
      <c r="BH137" s="132">
        <f>IF(N137="sníž. přenesená",J137,0)</f>
        <v>0</v>
      </c>
      <c r="BI137" s="132">
        <f>IF(N137="nulová",J137,0)</f>
        <v>0</v>
      </c>
      <c r="BJ137" s="2" t="s">
        <v>75</v>
      </c>
      <c r="BK137" s="132">
        <f>ROUND(I137*H137,2)</f>
        <v>0</v>
      </c>
      <c r="BL137" s="2" t="s">
        <v>120</v>
      </c>
      <c r="BM137" s="131" t="s">
        <v>126</v>
      </c>
    </row>
    <row r="138" spans="2:51" s="133" customFormat="1" ht="10.2">
      <c r="B138" s="134"/>
      <c r="D138" s="135" t="s">
        <v>122</v>
      </c>
      <c r="E138" s="136" t="s">
        <v>1</v>
      </c>
      <c r="F138" s="137" t="s">
        <v>127</v>
      </c>
      <c r="H138" s="138">
        <v>8.46</v>
      </c>
      <c r="I138" s="139"/>
      <c r="L138" s="134"/>
      <c r="M138" s="140"/>
      <c r="T138" s="141"/>
      <c r="AT138" s="136" t="s">
        <v>122</v>
      </c>
      <c r="AU138" s="136" t="s">
        <v>77</v>
      </c>
      <c r="AV138" s="133" t="s">
        <v>77</v>
      </c>
      <c r="AW138" s="133" t="s">
        <v>24</v>
      </c>
      <c r="AX138" s="133" t="s">
        <v>75</v>
      </c>
      <c r="AY138" s="136" t="s">
        <v>112</v>
      </c>
    </row>
    <row r="139" spans="2:65" s="14" customFormat="1" ht="24.15" customHeight="1">
      <c r="B139" s="15"/>
      <c r="C139" s="121" t="s">
        <v>75</v>
      </c>
      <c r="D139" s="121" t="s">
        <v>115</v>
      </c>
      <c r="E139" s="122" t="s">
        <v>128</v>
      </c>
      <c r="F139" s="123" t="s">
        <v>129</v>
      </c>
      <c r="G139" s="124" t="s">
        <v>118</v>
      </c>
      <c r="H139" s="125">
        <v>9.6</v>
      </c>
      <c r="I139" s="176"/>
      <c r="J139" s="126">
        <f>ROUND(I139*H139,2)</f>
        <v>0</v>
      </c>
      <c r="K139" s="123" t="s">
        <v>119</v>
      </c>
      <c r="L139" s="15"/>
      <c r="M139" s="127"/>
      <c r="N139" s="128"/>
      <c r="P139" s="129"/>
      <c r="Q139" s="129"/>
      <c r="R139" s="129"/>
      <c r="S139" s="129"/>
      <c r="T139" s="130"/>
      <c r="AR139" s="131" t="s">
        <v>120</v>
      </c>
      <c r="AT139" s="131" t="s">
        <v>115</v>
      </c>
      <c r="AU139" s="131" t="s">
        <v>77</v>
      </c>
      <c r="AY139" s="2" t="s">
        <v>112</v>
      </c>
      <c r="BE139" s="132">
        <f>IF(N139="základní",J139,0)</f>
        <v>0</v>
      </c>
      <c r="BF139" s="132">
        <f>IF(N139="snížená",J139,0)</f>
        <v>0</v>
      </c>
      <c r="BG139" s="132">
        <f>IF(N139="zákl. přenesená",J139,0)</f>
        <v>0</v>
      </c>
      <c r="BH139" s="132">
        <f>IF(N139="sníž. přenesená",J139,0)</f>
        <v>0</v>
      </c>
      <c r="BI139" s="132">
        <f>IF(N139="nulová",J139,0)</f>
        <v>0</v>
      </c>
      <c r="BJ139" s="2" t="s">
        <v>75</v>
      </c>
      <c r="BK139" s="132">
        <f>ROUND(I139*H139,2)</f>
        <v>0</v>
      </c>
      <c r="BL139" s="2" t="s">
        <v>120</v>
      </c>
      <c r="BM139" s="131" t="s">
        <v>130</v>
      </c>
    </row>
    <row r="140" spans="2:51" s="133" customFormat="1" ht="10.2">
      <c r="B140" s="134"/>
      <c r="D140" s="135" t="s">
        <v>122</v>
      </c>
      <c r="E140" s="136" t="s">
        <v>1</v>
      </c>
      <c r="F140" s="137" t="s">
        <v>131</v>
      </c>
      <c r="H140" s="138">
        <v>3</v>
      </c>
      <c r="I140" s="139"/>
      <c r="L140" s="134"/>
      <c r="M140" s="140"/>
      <c r="T140" s="141"/>
      <c r="AT140" s="136" t="s">
        <v>122</v>
      </c>
      <c r="AU140" s="136" t="s">
        <v>77</v>
      </c>
      <c r="AV140" s="133" t="s">
        <v>77</v>
      </c>
      <c r="AW140" s="133" t="s">
        <v>24</v>
      </c>
      <c r="AX140" s="133" t="s">
        <v>67</v>
      </c>
      <c r="AY140" s="136" t="s">
        <v>112</v>
      </c>
    </row>
    <row r="141" spans="2:51" s="133" customFormat="1" ht="10.2">
      <c r="B141" s="134"/>
      <c r="D141" s="135" t="s">
        <v>122</v>
      </c>
      <c r="E141" s="136" t="s">
        <v>1</v>
      </c>
      <c r="F141" s="137" t="s">
        <v>132</v>
      </c>
      <c r="H141" s="138">
        <v>6.6</v>
      </c>
      <c r="I141" s="139"/>
      <c r="L141" s="134"/>
      <c r="M141" s="140"/>
      <c r="T141" s="141"/>
      <c r="AT141" s="136" t="s">
        <v>122</v>
      </c>
      <c r="AU141" s="136" t="s">
        <v>77</v>
      </c>
      <c r="AV141" s="133" t="s">
        <v>77</v>
      </c>
      <c r="AW141" s="133" t="s">
        <v>24</v>
      </c>
      <c r="AX141" s="133" t="s">
        <v>67</v>
      </c>
      <c r="AY141" s="136" t="s">
        <v>112</v>
      </c>
    </row>
    <row r="142" spans="2:51" s="142" customFormat="1" ht="10.2">
      <c r="B142" s="143"/>
      <c r="D142" s="135" t="s">
        <v>122</v>
      </c>
      <c r="E142" s="144" t="s">
        <v>1</v>
      </c>
      <c r="F142" s="145" t="s">
        <v>133</v>
      </c>
      <c r="H142" s="146">
        <v>9.6</v>
      </c>
      <c r="I142" s="147"/>
      <c r="L142" s="143"/>
      <c r="M142" s="148"/>
      <c r="T142" s="149"/>
      <c r="AT142" s="144" t="s">
        <v>122</v>
      </c>
      <c r="AU142" s="144" t="s">
        <v>77</v>
      </c>
      <c r="AV142" s="142" t="s">
        <v>120</v>
      </c>
      <c r="AW142" s="142" t="s">
        <v>24</v>
      </c>
      <c r="AX142" s="142" t="s">
        <v>75</v>
      </c>
      <c r="AY142" s="144" t="s">
        <v>112</v>
      </c>
    </row>
    <row r="143" spans="2:65" s="14" customFormat="1" ht="24.15" customHeight="1">
      <c r="B143" s="15"/>
      <c r="C143" s="121" t="s">
        <v>134</v>
      </c>
      <c r="D143" s="121" t="s">
        <v>115</v>
      </c>
      <c r="E143" s="122" t="s">
        <v>135</v>
      </c>
      <c r="F143" s="123" t="s">
        <v>136</v>
      </c>
      <c r="G143" s="124" t="s">
        <v>118</v>
      </c>
      <c r="H143" s="125">
        <v>9.6</v>
      </c>
      <c r="I143" s="176"/>
      <c r="J143" s="126">
        <f>ROUND(I143*H143,2)</f>
        <v>0</v>
      </c>
      <c r="K143" s="123" t="s">
        <v>119</v>
      </c>
      <c r="L143" s="15"/>
      <c r="M143" s="127"/>
      <c r="N143" s="128"/>
      <c r="P143" s="129"/>
      <c r="Q143" s="129"/>
      <c r="R143" s="129"/>
      <c r="S143" s="129"/>
      <c r="T143" s="130"/>
      <c r="AR143" s="131" t="s">
        <v>120</v>
      </c>
      <c r="AT143" s="131" t="s">
        <v>115</v>
      </c>
      <c r="AU143" s="131" t="s">
        <v>77</v>
      </c>
      <c r="AY143" s="2" t="s">
        <v>112</v>
      </c>
      <c r="BE143" s="132">
        <f>IF(N143="základní",J143,0)</f>
        <v>0</v>
      </c>
      <c r="BF143" s="132">
        <f>IF(N143="snížená",J143,0)</f>
        <v>0</v>
      </c>
      <c r="BG143" s="132">
        <f>IF(N143="zákl. přenesená",J143,0)</f>
        <v>0</v>
      </c>
      <c r="BH143" s="132">
        <f>IF(N143="sníž. přenesená",J143,0)</f>
        <v>0</v>
      </c>
      <c r="BI143" s="132">
        <f>IF(N143="nulová",J143,0)</f>
        <v>0</v>
      </c>
      <c r="BJ143" s="2" t="s">
        <v>75</v>
      </c>
      <c r="BK143" s="132">
        <f>ROUND(I143*H143,2)</f>
        <v>0</v>
      </c>
      <c r="BL143" s="2" t="s">
        <v>120</v>
      </c>
      <c r="BM143" s="131" t="s">
        <v>137</v>
      </c>
    </row>
    <row r="144" spans="2:51" s="133" customFormat="1" ht="10.2">
      <c r="B144" s="134"/>
      <c r="D144" s="135" t="s">
        <v>122</v>
      </c>
      <c r="E144" s="136" t="s">
        <v>1</v>
      </c>
      <c r="F144" s="137" t="s">
        <v>138</v>
      </c>
      <c r="H144" s="138">
        <v>9.6</v>
      </c>
      <c r="I144" s="139"/>
      <c r="L144" s="134"/>
      <c r="M144" s="140"/>
      <c r="T144" s="141"/>
      <c r="AT144" s="136" t="s">
        <v>122</v>
      </c>
      <c r="AU144" s="136" t="s">
        <v>77</v>
      </c>
      <c r="AV144" s="133" t="s">
        <v>77</v>
      </c>
      <c r="AW144" s="133" t="s">
        <v>24</v>
      </c>
      <c r="AX144" s="133" t="s">
        <v>75</v>
      </c>
      <c r="AY144" s="136" t="s">
        <v>112</v>
      </c>
    </row>
    <row r="145" spans="2:65" s="14" customFormat="1" ht="24.15" customHeight="1">
      <c r="B145" s="15"/>
      <c r="C145" s="121" t="s">
        <v>139</v>
      </c>
      <c r="D145" s="121" t="s">
        <v>115</v>
      </c>
      <c r="E145" s="122" t="s">
        <v>140</v>
      </c>
      <c r="F145" s="123" t="s">
        <v>141</v>
      </c>
      <c r="G145" s="124" t="s">
        <v>118</v>
      </c>
      <c r="H145" s="125">
        <v>9.6</v>
      </c>
      <c r="I145" s="176"/>
      <c r="J145" s="126">
        <f>ROUND(I145*H145,2)</f>
        <v>0</v>
      </c>
      <c r="K145" s="123" t="s">
        <v>119</v>
      </c>
      <c r="L145" s="15"/>
      <c r="M145" s="127"/>
      <c r="N145" s="128"/>
      <c r="P145" s="129"/>
      <c r="Q145" s="129"/>
      <c r="R145" s="129"/>
      <c r="S145" s="129"/>
      <c r="T145" s="130"/>
      <c r="AR145" s="131" t="s">
        <v>120</v>
      </c>
      <c r="AT145" s="131" t="s">
        <v>115</v>
      </c>
      <c r="AU145" s="131" t="s">
        <v>77</v>
      </c>
      <c r="AY145" s="2" t="s">
        <v>112</v>
      </c>
      <c r="BE145" s="132">
        <f>IF(N145="základní",J145,0)</f>
        <v>0</v>
      </c>
      <c r="BF145" s="132">
        <f>IF(N145="snížená",J145,0)</f>
        <v>0</v>
      </c>
      <c r="BG145" s="132">
        <f>IF(N145="zákl. přenesená",J145,0)</f>
        <v>0</v>
      </c>
      <c r="BH145" s="132">
        <f>IF(N145="sníž. přenesená",J145,0)</f>
        <v>0</v>
      </c>
      <c r="BI145" s="132">
        <f>IF(N145="nulová",J145,0)</f>
        <v>0</v>
      </c>
      <c r="BJ145" s="2" t="s">
        <v>75</v>
      </c>
      <c r="BK145" s="132">
        <f>ROUND(I145*H145,2)</f>
        <v>0</v>
      </c>
      <c r="BL145" s="2" t="s">
        <v>120</v>
      </c>
      <c r="BM145" s="131" t="s">
        <v>142</v>
      </c>
    </row>
    <row r="146" spans="2:51" s="133" customFormat="1" ht="10.2">
      <c r="B146" s="134"/>
      <c r="D146" s="135" t="s">
        <v>122</v>
      </c>
      <c r="E146" s="136" t="s">
        <v>1</v>
      </c>
      <c r="F146" s="137" t="s">
        <v>138</v>
      </c>
      <c r="H146" s="138">
        <v>9.6</v>
      </c>
      <c r="I146" s="139"/>
      <c r="L146" s="134"/>
      <c r="M146" s="140"/>
      <c r="T146" s="141"/>
      <c r="AT146" s="136" t="s">
        <v>122</v>
      </c>
      <c r="AU146" s="136" t="s">
        <v>77</v>
      </c>
      <c r="AV146" s="133" t="s">
        <v>77</v>
      </c>
      <c r="AW146" s="133" t="s">
        <v>24</v>
      </c>
      <c r="AX146" s="133" t="s">
        <v>75</v>
      </c>
      <c r="AY146" s="136" t="s">
        <v>112</v>
      </c>
    </row>
    <row r="147" spans="2:65" s="14" customFormat="1" ht="16.5" customHeight="1">
      <c r="B147" s="15"/>
      <c r="C147" s="121" t="s">
        <v>143</v>
      </c>
      <c r="D147" s="121" t="s">
        <v>115</v>
      </c>
      <c r="E147" s="122" t="s">
        <v>144</v>
      </c>
      <c r="F147" s="123" t="s">
        <v>145</v>
      </c>
      <c r="G147" s="124" t="s">
        <v>146</v>
      </c>
      <c r="H147" s="125">
        <v>4.4</v>
      </c>
      <c r="I147" s="176"/>
      <c r="J147" s="126">
        <f>ROUND(I147*H147,2)</f>
        <v>0</v>
      </c>
      <c r="K147" s="123" t="s">
        <v>119</v>
      </c>
      <c r="L147" s="15"/>
      <c r="M147" s="127"/>
      <c r="N147" s="128"/>
      <c r="P147" s="129"/>
      <c r="Q147" s="129"/>
      <c r="R147" s="129"/>
      <c r="S147" s="129"/>
      <c r="T147" s="130"/>
      <c r="AR147" s="131" t="s">
        <v>120</v>
      </c>
      <c r="AT147" s="131" t="s">
        <v>115</v>
      </c>
      <c r="AU147" s="131" t="s">
        <v>77</v>
      </c>
      <c r="AY147" s="2" t="s">
        <v>112</v>
      </c>
      <c r="BE147" s="132">
        <f>IF(N147="základní",J147,0)</f>
        <v>0</v>
      </c>
      <c r="BF147" s="132">
        <f>IF(N147="snížená",J147,0)</f>
        <v>0</v>
      </c>
      <c r="BG147" s="132">
        <f>IF(N147="zákl. přenesená",J147,0)</f>
        <v>0</v>
      </c>
      <c r="BH147" s="132">
        <f>IF(N147="sníž. přenesená",J147,0)</f>
        <v>0</v>
      </c>
      <c r="BI147" s="132">
        <f>IF(N147="nulová",J147,0)</f>
        <v>0</v>
      </c>
      <c r="BJ147" s="2" t="s">
        <v>75</v>
      </c>
      <c r="BK147" s="132">
        <f>ROUND(I147*H147,2)</f>
        <v>0</v>
      </c>
      <c r="BL147" s="2" t="s">
        <v>120</v>
      </c>
      <c r="BM147" s="131" t="s">
        <v>147</v>
      </c>
    </row>
    <row r="148" spans="2:51" s="133" customFormat="1" ht="10.2">
      <c r="B148" s="134"/>
      <c r="D148" s="135" t="s">
        <v>122</v>
      </c>
      <c r="E148" s="136" t="s">
        <v>1</v>
      </c>
      <c r="F148" s="137" t="s">
        <v>148</v>
      </c>
      <c r="H148" s="138">
        <v>4.4</v>
      </c>
      <c r="I148" s="139"/>
      <c r="L148" s="134"/>
      <c r="M148" s="140"/>
      <c r="T148" s="141"/>
      <c r="AT148" s="136" t="s">
        <v>122</v>
      </c>
      <c r="AU148" s="136" t="s">
        <v>77</v>
      </c>
      <c r="AV148" s="133" t="s">
        <v>77</v>
      </c>
      <c r="AW148" s="133" t="s">
        <v>24</v>
      </c>
      <c r="AX148" s="133" t="s">
        <v>75</v>
      </c>
      <c r="AY148" s="136" t="s">
        <v>112</v>
      </c>
    </row>
    <row r="149" spans="2:65" s="14" customFormat="1" ht="24.15" customHeight="1">
      <c r="B149" s="15"/>
      <c r="C149" s="121" t="s">
        <v>149</v>
      </c>
      <c r="D149" s="121" t="s">
        <v>115</v>
      </c>
      <c r="E149" s="122" t="s">
        <v>150</v>
      </c>
      <c r="F149" s="123" t="s">
        <v>151</v>
      </c>
      <c r="G149" s="124" t="s">
        <v>152</v>
      </c>
      <c r="H149" s="125">
        <v>3.276</v>
      </c>
      <c r="I149" s="176"/>
      <c r="J149" s="126">
        <f>ROUND(I149*H149,2)</f>
        <v>0</v>
      </c>
      <c r="K149" s="123" t="s">
        <v>119</v>
      </c>
      <c r="L149" s="15"/>
      <c r="M149" s="127"/>
      <c r="N149" s="128"/>
      <c r="P149" s="129"/>
      <c r="Q149" s="129"/>
      <c r="R149" s="129"/>
      <c r="S149" s="129"/>
      <c r="T149" s="130"/>
      <c r="AR149" s="131" t="s">
        <v>153</v>
      </c>
      <c r="AT149" s="131" t="s">
        <v>115</v>
      </c>
      <c r="AU149" s="131" t="s">
        <v>77</v>
      </c>
      <c r="AY149" s="2" t="s">
        <v>112</v>
      </c>
      <c r="BE149" s="132">
        <f>IF(N149="základní",J149,0)</f>
        <v>0</v>
      </c>
      <c r="BF149" s="132">
        <f>IF(N149="snížená",J149,0)</f>
        <v>0</v>
      </c>
      <c r="BG149" s="132">
        <f>IF(N149="zákl. přenesená",J149,0)</f>
        <v>0</v>
      </c>
      <c r="BH149" s="132">
        <f>IF(N149="sníž. přenesená",J149,0)</f>
        <v>0</v>
      </c>
      <c r="BI149" s="132">
        <f>IF(N149="nulová",J149,0)</f>
        <v>0</v>
      </c>
      <c r="BJ149" s="2" t="s">
        <v>75</v>
      </c>
      <c r="BK149" s="132">
        <f>ROUND(I149*H149,2)</f>
        <v>0</v>
      </c>
      <c r="BL149" s="2" t="s">
        <v>153</v>
      </c>
      <c r="BM149" s="131" t="s">
        <v>154</v>
      </c>
    </row>
    <row r="150" spans="2:51" s="133" customFormat="1" ht="10.2">
      <c r="B150" s="134"/>
      <c r="D150" s="135" t="s">
        <v>122</v>
      </c>
      <c r="E150" s="136" t="s">
        <v>1</v>
      </c>
      <c r="F150" s="137" t="s">
        <v>155</v>
      </c>
      <c r="H150" s="138">
        <v>1.08</v>
      </c>
      <c r="I150" s="139"/>
      <c r="L150" s="134"/>
      <c r="M150" s="140"/>
      <c r="T150" s="141"/>
      <c r="AT150" s="136" t="s">
        <v>122</v>
      </c>
      <c r="AU150" s="136" t="s">
        <v>77</v>
      </c>
      <c r="AV150" s="133" t="s">
        <v>77</v>
      </c>
      <c r="AW150" s="133" t="s">
        <v>24</v>
      </c>
      <c r="AX150" s="133" t="s">
        <v>67</v>
      </c>
      <c r="AY150" s="136" t="s">
        <v>112</v>
      </c>
    </row>
    <row r="151" spans="2:51" s="133" customFormat="1" ht="10.2">
      <c r="B151" s="134"/>
      <c r="D151" s="135" t="s">
        <v>122</v>
      </c>
      <c r="E151" s="136" t="s">
        <v>1</v>
      </c>
      <c r="F151" s="137" t="s">
        <v>156</v>
      </c>
      <c r="H151" s="138">
        <v>1.8</v>
      </c>
      <c r="I151" s="139"/>
      <c r="L151" s="134"/>
      <c r="M151" s="140"/>
      <c r="T151" s="141"/>
      <c r="AT151" s="136" t="s">
        <v>122</v>
      </c>
      <c r="AU151" s="136" t="s">
        <v>77</v>
      </c>
      <c r="AV151" s="133" t="s">
        <v>77</v>
      </c>
      <c r="AW151" s="133" t="s">
        <v>24</v>
      </c>
      <c r="AX151" s="133" t="s">
        <v>67</v>
      </c>
      <c r="AY151" s="136" t="s">
        <v>112</v>
      </c>
    </row>
    <row r="152" spans="2:51" s="133" customFormat="1" ht="10.2">
      <c r="B152" s="134"/>
      <c r="D152" s="135" t="s">
        <v>122</v>
      </c>
      <c r="E152" s="136" t="s">
        <v>1</v>
      </c>
      <c r="F152" s="137" t="s">
        <v>157</v>
      </c>
      <c r="H152" s="138">
        <v>0.396</v>
      </c>
      <c r="I152" s="139"/>
      <c r="L152" s="134"/>
      <c r="M152" s="140"/>
      <c r="T152" s="141"/>
      <c r="AT152" s="136" t="s">
        <v>122</v>
      </c>
      <c r="AU152" s="136" t="s">
        <v>77</v>
      </c>
      <c r="AV152" s="133" t="s">
        <v>77</v>
      </c>
      <c r="AW152" s="133" t="s">
        <v>24</v>
      </c>
      <c r="AX152" s="133" t="s">
        <v>67</v>
      </c>
      <c r="AY152" s="136" t="s">
        <v>112</v>
      </c>
    </row>
    <row r="153" spans="2:51" s="142" customFormat="1" ht="10.2">
      <c r="B153" s="143"/>
      <c r="D153" s="135" t="s">
        <v>122</v>
      </c>
      <c r="E153" s="144" t="s">
        <v>1</v>
      </c>
      <c r="F153" s="145" t="s">
        <v>133</v>
      </c>
      <c r="H153" s="146">
        <v>3.276</v>
      </c>
      <c r="I153" s="147"/>
      <c r="L153" s="143"/>
      <c r="M153" s="148"/>
      <c r="T153" s="149"/>
      <c r="AT153" s="144" t="s">
        <v>122</v>
      </c>
      <c r="AU153" s="144" t="s">
        <v>77</v>
      </c>
      <c r="AV153" s="142" t="s">
        <v>120</v>
      </c>
      <c r="AW153" s="142" t="s">
        <v>24</v>
      </c>
      <c r="AX153" s="142" t="s">
        <v>75</v>
      </c>
      <c r="AY153" s="144" t="s">
        <v>112</v>
      </c>
    </row>
    <row r="154" spans="2:65" s="14" customFormat="1" ht="24.15" customHeight="1">
      <c r="B154" s="15"/>
      <c r="C154" s="121" t="s">
        <v>158</v>
      </c>
      <c r="D154" s="121" t="s">
        <v>115</v>
      </c>
      <c r="E154" s="122" t="s">
        <v>159</v>
      </c>
      <c r="F154" s="123" t="s">
        <v>160</v>
      </c>
      <c r="G154" s="124" t="s">
        <v>118</v>
      </c>
      <c r="H154" s="125">
        <v>30</v>
      </c>
      <c r="I154" s="176"/>
      <c r="J154" s="126">
        <f>ROUND(I154*H154,2)</f>
        <v>0</v>
      </c>
      <c r="K154" s="123" t="s">
        <v>119</v>
      </c>
      <c r="L154" s="15"/>
      <c r="M154" s="127"/>
      <c r="N154" s="128"/>
      <c r="P154" s="129"/>
      <c r="Q154" s="129"/>
      <c r="R154" s="129"/>
      <c r="S154" s="129"/>
      <c r="T154" s="130"/>
      <c r="AR154" s="131" t="s">
        <v>120</v>
      </c>
      <c r="AT154" s="131" t="s">
        <v>115</v>
      </c>
      <c r="AU154" s="131" t="s">
        <v>77</v>
      </c>
      <c r="AY154" s="2" t="s">
        <v>112</v>
      </c>
      <c r="BE154" s="132">
        <f>IF(N154="základní",J154,0)</f>
        <v>0</v>
      </c>
      <c r="BF154" s="132">
        <f>IF(N154="snížená",J154,0)</f>
        <v>0</v>
      </c>
      <c r="BG154" s="132">
        <f>IF(N154="zákl. přenesená",J154,0)</f>
        <v>0</v>
      </c>
      <c r="BH154" s="132">
        <f>IF(N154="sníž. přenesená",J154,0)</f>
        <v>0</v>
      </c>
      <c r="BI154" s="132">
        <f>IF(N154="nulová",J154,0)</f>
        <v>0</v>
      </c>
      <c r="BJ154" s="2" t="s">
        <v>75</v>
      </c>
      <c r="BK154" s="132">
        <f>ROUND(I154*H154,2)</f>
        <v>0</v>
      </c>
      <c r="BL154" s="2" t="s">
        <v>120</v>
      </c>
      <c r="BM154" s="131" t="s">
        <v>161</v>
      </c>
    </row>
    <row r="155" spans="2:51" s="133" customFormat="1" ht="10.2">
      <c r="B155" s="134"/>
      <c r="D155" s="135" t="s">
        <v>122</v>
      </c>
      <c r="E155" s="136" t="s">
        <v>1</v>
      </c>
      <c r="F155" s="137" t="s">
        <v>162</v>
      </c>
      <c r="H155" s="138">
        <v>30</v>
      </c>
      <c r="I155" s="139"/>
      <c r="L155" s="134"/>
      <c r="M155" s="140"/>
      <c r="T155" s="141"/>
      <c r="AT155" s="136" t="s">
        <v>122</v>
      </c>
      <c r="AU155" s="136" t="s">
        <v>77</v>
      </c>
      <c r="AV155" s="133" t="s">
        <v>77</v>
      </c>
      <c r="AW155" s="133" t="s">
        <v>24</v>
      </c>
      <c r="AX155" s="133" t="s">
        <v>75</v>
      </c>
      <c r="AY155" s="136" t="s">
        <v>112</v>
      </c>
    </row>
    <row r="156" spans="2:63" s="108" customFormat="1" ht="22.95" customHeight="1">
      <c r="B156" s="109"/>
      <c r="D156" s="110" t="s">
        <v>66</v>
      </c>
      <c r="E156" s="119" t="s">
        <v>114</v>
      </c>
      <c r="F156" s="119" t="s">
        <v>163</v>
      </c>
      <c r="I156" s="112"/>
      <c r="J156" s="120">
        <f>BK156</f>
        <v>0</v>
      </c>
      <c r="L156" s="109"/>
      <c r="M156" s="114"/>
      <c r="P156" s="115"/>
      <c r="R156" s="115"/>
      <c r="T156" s="116"/>
      <c r="AR156" s="110" t="s">
        <v>75</v>
      </c>
      <c r="AT156" s="117" t="s">
        <v>66</v>
      </c>
      <c r="AU156" s="117" t="s">
        <v>75</v>
      </c>
      <c r="AY156" s="110" t="s">
        <v>112</v>
      </c>
      <c r="BK156" s="118">
        <f>SUM(BK157:BK158)</f>
        <v>0</v>
      </c>
    </row>
    <row r="157" spans="2:65" s="14" customFormat="1" ht="24.15" customHeight="1">
      <c r="B157" s="15"/>
      <c r="C157" s="121" t="s">
        <v>164</v>
      </c>
      <c r="D157" s="121" t="s">
        <v>115</v>
      </c>
      <c r="E157" s="122" t="s">
        <v>165</v>
      </c>
      <c r="F157" s="123" t="s">
        <v>166</v>
      </c>
      <c r="G157" s="124" t="s">
        <v>167</v>
      </c>
      <c r="H157" s="125">
        <v>30</v>
      </c>
      <c r="I157" s="176"/>
      <c r="J157" s="126">
        <f>ROUND(I157*H157,2)</f>
        <v>0</v>
      </c>
      <c r="K157" s="123" t="s">
        <v>119</v>
      </c>
      <c r="L157" s="15"/>
      <c r="M157" s="127"/>
      <c r="N157" s="128"/>
      <c r="P157" s="129"/>
      <c r="Q157" s="129"/>
      <c r="R157" s="129"/>
      <c r="S157" s="129"/>
      <c r="T157" s="130"/>
      <c r="AR157" s="131" t="s">
        <v>120</v>
      </c>
      <c r="AT157" s="131" t="s">
        <v>115</v>
      </c>
      <c r="AU157" s="131" t="s">
        <v>77</v>
      </c>
      <c r="AY157" s="2" t="s">
        <v>112</v>
      </c>
      <c r="BE157" s="132">
        <f>IF(N157="základní",J157,0)</f>
        <v>0</v>
      </c>
      <c r="BF157" s="132">
        <f>IF(N157="snížená",J157,0)</f>
        <v>0</v>
      </c>
      <c r="BG157" s="132">
        <f>IF(N157="zákl. přenesená",J157,0)</f>
        <v>0</v>
      </c>
      <c r="BH157" s="132">
        <f>IF(N157="sníž. přenesená",J157,0)</f>
        <v>0</v>
      </c>
      <c r="BI157" s="132">
        <f>IF(N157="nulová",J157,0)</f>
        <v>0</v>
      </c>
      <c r="BJ157" s="2" t="s">
        <v>75</v>
      </c>
      <c r="BK157" s="132">
        <f>ROUND(I157*H157,2)</f>
        <v>0</v>
      </c>
      <c r="BL157" s="2" t="s">
        <v>120</v>
      </c>
      <c r="BM157" s="131" t="s">
        <v>168</v>
      </c>
    </row>
    <row r="158" spans="2:51" s="133" customFormat="1" ht="10.2">
      <c r="B158" s="134"/>
      <c r="D158" s="135" t="s">
        <v>122</v>
      </c>
      <c r="E158" s="136" t="s">
        <v>1</v>
      </c>
      <c r="F158" s="137" t="s">
        <v>162</v>
      </c>
      <c r="H158" s="138">
        <v>30</v>
      </c>
      <c r="I158" s="139"/>
      <c r="L158" s="134"/>
      <c r="M158" s="140"/>
      <c r="T158" s="141"/>
      <c r="AT158" s="136" t="s">
        <v>122</v>
      </c>
      <c r="AU158" s="136" t="s">
        <v>77</v>
      </c>
      <c r="AV158" s="133" t="s">
        <v>77</v>
      </c>
      <c r="AW158" s="133" t="s">
        <v>24</v>
      </c>
      <c r="AX158" s="133" t="s">
        <v>75</v>
      </c>
      <c r="AY158" s="136" t="s">
        <v>112</v>
      </c>
    </row>
    <row r="159" spans="2:63" s="108" customFormat="1" ht="22.95" customHeight="1">
      <c r="B159" s="109"/>
      <c r="D159" s="110" t="s">
        <v>66</v>
      </c>
      <c r="E159" s="119" t="s">
        <v>120</v>
      </c>
      <c r="F159" s="119" t="s">
        <v>169</v>
      </c>
      <c r="I159" s="112"/>
      <c r="J159" s="120">
        <f>BK159</f>
        <v>0</v>
      </c>
      <c r="L159" s="109"/>
      <c r="M159" s="114"/>
      <c r="P159" s="115"/>
      <c r="R159" s="115"/>
      <c r="T159" s="116"/>
      <c r="AR159" s="110" t="s">
        <v>75</v>
      </c>
      <c r="AT159" s="117" t="s">
        <v>66</v>
      </c>
      <c r="AU159" s="117" t="s">
        <v>75</v>
      </c>
      <c r="AY159" s="110" t="s">
        <v>112</v>
      </c>
      <c r="BK159" s="118">
        <f>SUM(BK160:BK167)</f>
        <v>0</v>
      </c>
    </row>
    <row r="160" spans="2:65" s="14" customFormat="1" ht="21.75" customHeight="1">
      <c r="B160" s="15"/>
      <c r="C160" s="121" t="s">
        <v>170</v>
      </c>
      <c r="D160" s="121" t="s">
        <v>115</v>
      </c>
      <c r="E160" s="122" t="s">
        <v>171</v>
      </c>
      <c r="F160" s="123" t="s">
        <v>172</v>
      </c>
      <c r="G160" s="124" t="s">
        <v>152</v>
      </c>
      <c r="H160" s="125">
        <v>3.54</v>
      </c>
      <c r="I160" s="176"/>
      <c r="J160" s="126">
        <f>ROUND(I160*H160,2)</f>
        <v>0</v>
      </c>
      <c r="K160" s="123" t="s">
        <v>119</v>
      </c>
      <c r="L160" s="15"/>
      <c r="M160" s="127"/>
      <c r="N160" s="128"/>
      <c r="P160" s="129"/>
      <c r="Q160" s="129"/>
      <c r="R160" s="129"/>
      <c r="S160" s="129"/>
      <c r="T160" s="130"/>
      <c r="AR160" s="131" t="s">
        <v>120</v>
      </c>
      <c r="AT160" s="131" t="s">
        <v>115</v>
      </c>
      <c r="AU160" s="131" t="s">
        <v>77</v>
      </c>
      <c r="AY160" s="2" t="s">
        <v>112</v>
      </c>
      <c r="BE160" s="132">
        <f>IF(N160="základní",J160,0)</f>
        <v>0</v>
      </c>
      <c r="BF160" s="132">
        <f>IF(N160="snížená",J160,0)</f>
        <v>0</v>
      </c>
      <c r="BG160" s="132">
        <f>IF(N160="zákl. přenesená",J160,0)</f>
        <v>0</v>
      </c>
      <c r="BH160" s="132">
        <f>IF(N160="sníž. přenesená",J160,0)</f>
        <v>0</v>
      </c>
      <c r="BI160" s="132">
        <f>IF(N160="nulová",J160,0)</f>
        <v>0</v>
      </c>
      <c r="BJ160" s="2" t="s">
        <v>75</v>
      </c>
      <c r="BK160" s="132">
        <f>ROUND(I160*H160,2)</f>
        <v>0</v>
      </c>
      <c r="BL160" s="2" t="s">
        <v>120</v>
      </c>
      <c r="BM160" s="131" t="s">
        <v>173</v>
      </c>
    </row>
    <row r="161" spans="2:51" s="133" customFormat="1" ht="10.2">
      <c r="B161" s="134"/>
      <c r="D161" s="135" t="s">
        <v>122</v>
      </c>
      <c r="E161" s="136" t="s">
        <v>1</v>
      </c>
      <c r="F161" s="137" t="s">
        <v>174</v>
      </c>
      <c r="H161" s="138">
        <v>3.54</v>
      </c>
      <c r="I161" s="139"/>
      <c r="L161" s="134"/>
      <c r="M161" s="140"/>
      <c r="T161" s="141"/>
      <c r="AT161" s="136" t="s">
        <v>122</v>
      </c>
      <c r="AU161" s="136" t="s">
        <v>77</v>
      </c>
      <c r="AV161" s="133" t="s">
        <v>77</v>
      </c>
      <c r="AW161" s="133" t="s">
        <v>24</v>
      </c>
      <c r="AX161" s="133" t="s">
        <v>75</v>
      </c>
      <c r="AY161" s="136" t="s">
        <v>112</v>
      </c>
    </row>
    <row r="162" spans="2:65" s="14" customFormat="1" ht="24.15" customHeight="1">
      <c r="B162" s="15"/>
      <c r="C162" s="121" t="s">
        <v>175</v>
      </c>
      <c r="D162" s="121" t="s">
        <v>115</v>
      </c>
      <c r="E162" s="122" t="s">
        <v>176</v>
      </c>
      <c r="F162" s="123" t="s">
        <v>177</v>
      </c>
      <c r="G162" s="124" t="s">
        <v>178</v>
      </c>
      <c r="H162" s="125">
        <v>0.288</v>
      </c>
      <c r="I162" s="176"/>
      <c r="J162" s="126">
        <f>ROUND(I162*H162,2)</f>
        <v>0</v>
      </c>
      <c r="K162" s="123" t="s">
        <v>119</v>
      </c>
      <c r="L162" s="15"/>
      <c r="M162" s="127"/>
      <c r="N162" s="128"/>
      <c r="P162" s="129"/>
      <c r="Q162" s="129"/>
      <c r="R162" s="129"/>
      <c r="S162" s="129"/>
      <c r="T162" s="130"/>
      <c r="AR162" s="131" t="s">
        <v>120</v>
      </c>
      <c r="AT162" s="131" t="s">
        <v>115</v>
      </c>
      <c r="AU162" s="131" t="s">
        <v>77</v>
      </c>
      <c r="AY162" s="2" t="s">
        <v>112</v>
      </c>
      <c r="BE162" s="132">
        <f>IF(N162="základní",J162,0)</f>
        <v>0</v>
      </c>
      <c r="BF162" s="132">
        <f>IF(N162="snížená",J162,0)</f>
        <v>0</v>
      </c>
      <c r="BG162" s="132">
        <f>IF(N162="zákl. přenesená",J162,0)</f>
        <v>0</v>
      </c>
      <c r="BH162" s="132">
        <f>IF(N162="sníž. přenesená",J162,0)</f>
        <v>0</v>
      </c>
      <c r="BI162" s="132">
        <f>IF(N162="nulová",J162,0)</f>
        <v>0</v>
      </c>
      <c r="BJ162" s="2" t="s">
        <v>75</v>
      </c>
      <c r="BK162" s="132">
        <f>ROUND(I162*H162,2)</f>
        <v>0</v>
      </c>
      <c r="BL162" s="2" t="s">
        <v>120</v>
      </c>
      <c r="BM162" s="131" t="s">
        <v>179</v>
      </c>
    </row>
    <row r="163" spans="2:51" s="133" customFormat="1" ht="10.2">
      <c r="B163" s="134"/>
      <c r="D163" s="135" t="s">
        <v>122</v>
      </c>
      <c r="E163" s="136" t="s">
        <v>1</v>
      </c>
      <c r="F163" s="137" t="s">
        <v>180</v>
      </c>
      <c r="H163" s="138">
        <v>0.288</v>
      </c>
      <c r="I163" s="139"/>
      <c r="L163" s="134"/>
      <c r="M163" s="140"/>
      <c r="T163" s="141"/>
      <c r="AT163" s="136" t="s">
        <v>122</v>
      </c>
      <c r="AU163" s="136" t="s">
        <v>77</v>
      </c>
      <c r="AV163" s="133" t="s">
        <v>77</v>
      </c>
      <c r="AW163" s="133" t="s">
        <v>24</v>
      </c>
      <c r="AX163" s="133" t="s">
        <v>75</v>
      </c>
      <c r="AY163" s="136" t="s">
        <v>112</v>
      </c>
    </row>
    <row r="164" spans="2:65" s="14" customFormat="1" ht="24.15" customHeight="1">
      <c r="B164" s="15"/>
      <c r="C164" s="121" t="s">
        <v>181</v>
      </c>
      <c r="D164" s="121" t="s">
        <v>115</v>
      </c>
      <c r="E164" s="122" t="s">
        <v>182</v>
      </c>
      <c r="F164" s="123" t="s">
        <v>183</v>
      </c>
      <c r="G164" s="124" t="s">
        <v>146</v>
      </c>
      <c r="H164" s="125">
        <v>60</v>
      </c>
      <c r="I164" s="176"/>
      <c r="J164" s="126">
        <f>ROUND(I164*H164,2)</f>
        <v>0</v>
      </c>
      <c r="K164" s="123" t="s">
        <v>119</v>
      </c>
      <c r="L164" s="15"/>
      <c r="M164" s="127"/>
      <c r="N164" s="128"/>
      <c r="P164" s="129"/>
      <c r="Q164" s="129"/>
      <c r="R164" s="129"/>
      <c r="S164" s="129"/>
      <c r="T164" s="130"/>
      <c r="AR164" s="131" t="s">
        <v>120</v>
      </c>
      <c r="AT164" s="131" t="s">
        <v>115</v>
      </c>
      <c r="AU164" s="131" t="s">
        <v>77</v>
      </c>
      <c r="AY164" s="2" t="s">
        <v>112</v>
      </c>
      <c r="BE164" s="132">
        <f>IF(N164="základní",J164,0)</f>
        <v>0</v>
      </c>
      <c r="BF164" s="132">
        <f>IF(N164="snížená",J164,0)</f>
        <v>0</v>
      </c>
      <c r="BG164" s="132">
        <f>IF(N164="zákl. přenesená",J164,0)</f>
        <v>0</v>
      </c>
      <c r="BH164" s="132">
        <f>IF(N164="sníž. přenesená",J164,0)</f>
        <v>0</v>
      </c>
      <c r="BI164" s="132">
        <f>IF(N164="nulová",J164,0)</f>
        <v>0</v>
      </c>
      <c r="BJ164" s="2" t="s">
        <v>75</v>
      </c>
      <c r="BK164" s="132">
        <f>ROUND(I164*H164,2)</f>
        <v>0</v>
      </c>
      <c r="BL164" s="2" t="s">
        <v>120</v>
      </c>
      <c r="BM164" s="131" t="s">
        <v>184</v>
      </c>
    </row>
    <row r="165" spans="2:51" s="133" customFormat="1" ht="10.2">
      <c r="B165" s="134"/>
      <c r="D165" s="135" t="s">
        <v>122</v>
      </c>
      <c r="E165" s="136" t="s">
        <v>1</v>
      </c>
      <c r="F165" s="137" t="s">
        <v>185</v>
      </c>
      <c r="H165" s="138">
        <v>60</v>
      </c>
      <c r="I165" s="139"/>
      <c r="L165" s="134"/>
      <c r="M165" s="140"/>
      <c r="T165" s="141"/>
      <c r="AT165" s="136" t="s">
        <v>122</v>
      </c>
      <c r="AU165" s="136" t="s">
        <v>77</v>
      </c>
      <c r="AV165" s="133" t="s">
        <v>77</v>
      </c>
      <c r="AW165" s="133" t="s">
        <v>24</v>
      </c>
      <c r="AX165" s="133" t="s">
        <v>75</v>
      </c>
      <c r="AY165" s="136" t="s">
        <v>112</v>
      </c>
    </row>
    <row r="166" spans="2:65" s="14" customFormat="1" ht="16.5" customHeight="1">
      <c r="B166" s="15"/>
      <c r="C166" s="150" t="s">
        <v>186</v>
      </c>
      <c r="D166" s="150" t="s">
        <v>187</v>
      </c>
      <c r="E166" s="151" t="s">
        <v>188</v>
      </c>
      <c r="F166" s="152" t="s">
        <v>189</v>
      </c>
      <c r="G166" s="153" t="s">
        <v>167</v>
      </c>
      <c r="H166" s="154">
        <v>180</v>
      </c>
      <c r="I166" s="177"/>
      <c r="J166" s="155">
        <f>ROUND(I166*H166,2)</f>
        <v>0</v>
      </c>
      <c r="K166" s="152" t="s">
        <v>1</v>
      </c>
      <c r="L166" s="156"/>
      <c r="M166" s="157"/>
      <c r="N166" s="158"/>
      <c r="P166" s="129"/>
      <c r="Q166" s="129"/>
      <c r="R166" s="129"/>
      <c r="S166" s="129"/>
      <c r="T166" s="130"/>
      <c r="AR166" s="131" t="s">
        <v>190</v>
      </c>
      <c r="AT166" s="131" t="s">
        <v>187</v>
      </c>
      <c r="AU166" s="131" t="s">
        <v>77</v>
      </c>
      <c r="AY166" s="2" t="s">
        <v>112</v>
      </c>
      <c r="BE166" s="132">
        <f>IF(N166="základní",J166,0)</f>
        <v>0</v>
      </c>
      <c r="BF166" s="132">
        <f>IF(N166="snížená",J166,0)</f>
        <v>0</v>
      </c>
      <c r="BG166" s="132">
        <f>IF(N166="zákl. přenesená",J166,0)</f>
        <v>0</v>
      </c>
      <c r="BH166" s="132">
        <f>IF(N166="sníž. přenesená",J166,0)</f>
        <v>0</v>
      </c>
      <c r="BI166" s="132">
        <f>IF(N166="nulová",J166,0)</f>
        <v>0</v>
      </c>
      <c r="BJ166" s="2" t="s">
        <v>75</v>
      </c>
      <c r="BK166" s="132">
        <f>ROUND(I166*H166,2)</f>
        <v>0</v>
      </c>
      <c r="BL166" s="2" t="s">
        <v>120</v>
      </c>
      <c r="BM166" s="131" t="s">
        <v>191</v>
      </c>
    </row>
    <row r="167" spans="2:51" s="133" customFormat="1" ht="10.2">
      <c r="B167" s="134"/>
      <c r="D167" s="135" t="s">
        <v>122</v>
      </c>
      <c r="E167" s="136" t="s">
        <v>1</v>
      </c>
      <c r="F167" s="137" t="s">
        <v>192</v>
      </c>
      <c r="H167" s="138">
        <v>180</v>
      </c>
      <c r="I167" s="139"/>
      <c r="L167" s="134"/>
      <c r="M167" s="140"/>
      <c r="T167" s="141"/>
      <c r="AT167" s="136" t="s">
        <v>122</v>
      </c>
      <c r="AU167" s="136" t="s">
        <v>77</v>
      </c>
      <c r="AV167" s="133" t="s">
        <v>77</v>
      </c>
      <c r="AW167" s="133" t="s">
        <v>24</v>
      </c>
      <c r="AX167" s="133" t="s">
        <v>75</v>
      </c>
      <c r="AY167" s="136" t="s">
        <v>112</v>
      </c>
    </row>
    <row r="168" spans="2:63" s="108" customFormat="1" ht="22.95" customHeight="1">
      <c r="B168" s="109"/>
      <c r="D168" s="110" t="s">
        <v>66</v>
      </c>
      <c r="E168" s="119" t="s">
        <v>193</v>
      </c>
      <c r="F168" s="119" t="s">
        <v>194</v>
      </c>
      <c r="I168" s="112"/>
      <c r="J168" s="120">
        <f>BK168</f>
        <v>0</v>
      </c>
      <c r="L168" s="109"/>
      <c r="M168" s="114"/>
      <c r="P168" s="115"/>
      <c r="R168" s="115"/>
      <c r="T168" s="116"/>
      <c r="AR168" s="110" t="s">
        <v>75</v>
      </c>
      <c r="AT168" s="117" t="s">
        <v>66</v>
      </c>
      <c r="AU168" s="117" t="s">
        <v>75</v>
      </c>
      <c r="AY168" s="110" t="s">
        <v>112</v>
      </c>
      <c r="BK168" s="118">
        <f>SUM(BK169:BK182)</f>
        <v>0</v>
      </c>
    </row>
    <row r="169" spans="2:65" s="14" customFormat="1" ht="16.5" customHeight="1">
      <c r="B169" s="15"/>
      <c r="C169" s="121" t="s">
        <v>195</v>
      </c>
      <c r="D169" s="121" t="s">
        <v>115</v>
      </c>
      <c r="E169" s="122" t="s">
        <v>196</v>
      </c>
      <c r="F169" s="123" t="s">
        <v>197</v>
      </c>
      <c r="G169" s="124" t="s">
        <v>118</v>
      </c>
      <c r="H169" s="125">
        <v>9.6</v>
      </c>
      <c r="I169" s="176"/>
      <c r="J169" s="126">
        <f>ROUND(I169*H169,2)</f>
        <v>0</v>
      </c>
      <c r="K169" s="123" t="s">
        <v>119</v>
      </c>
      <c r="L169" s="15"/>
      <c r="M169" s="127"/>
      <c r="N169" s="128"/>
      <c r="P169" s="129"/>
      <c r="Q169" s="129"/>
      <c r="R169" s="129"/>
      <c r="S169" s="129"/>
      <c r="T169" s="130"/>
      <c r="AR169" s="131" t="s">
        <v>120</v>
      </c>
      <c r="AT169" s="131" t="s">
        <v>115</v>
      </c>
      <c r="AU169" s="131" t="s">
        <v>77</v>
      </c>
      <c r="AY169" s="2" t="s">
        <v>112</v>
      </c>
      <c r="BE169" s="132">
        <f>IF(N169="základní",J169,0)</f>
        <v>0</v>
      </c>
      <c r="BF169" s="132">
        <f>IF(N169="snížená",J169,0)</f>
        <v>0</v>
      </c>
      <c r="BG169" s="132">
        <f>IF(N169="zákl. přenesená",J169,0)</f>
        <v>0</v>
      </c>
      <c r="BH169" s="132">
        <f>IF(N169="sníž. přenesená",J169,0)</f>
        <v>0</v>
      </c>
      <c r="BI169" s="132">
        <f>IF(N169="nulová",J169,0)</f>
        <v>0</v>
      </c>
      <c r="BJ169" s="2" t="s">
        <v>75</v>
      </c>
      <c r="BK169" s="132">
        <f>ROUND(I169*H169,2)</f>
        <v>0</v>
      </c>
      <c r="BL169" s="2" t="s">
        <v>120</v>
      </c>
      <c r="BM169" s="131" t="s">
        <v>198</v>
      </c>
    </row>
    <row r="170" spans="2:51" s="133" customFormat="1" ht="10.2">
      <c r="B170" s="134"/>
      <c r="D170" s="135" t="s">
        <v>122</v>
      </c>
      <c r="E170" s="136" t="s">
        <v>1</v>
      </c>
      <c r="F170" s="137" t="s">
        <v>131</v>
      </c>
      <c r="H170" s="138">
        <v>3</v>
      </c>
      <c r="I170" s="139"/>
      <c r="L170" s="134"/>
      <c r="M170" s="140"/>
      <c r="T170" s="141"/>
      <c r="AT170" s="136" t="s">
        <v>122</v>
      </c>
      <c r="AU170" s="136" t="s">
        <v>77</v>
      </c>
      <c r="AV170" s="133" t="s">
        <v>77</v>
      </c>
      <c r="AW170" s="133" t="s">
        <v>24</v>
      </c>
      <c r="AX170" s="133" t="s">
        <v>67</v>
      </c>
      <c r="AY170" s="136" t="s">
        <v>112</v>
      </c>
    </row>
    <row r="171" spans="2:51" s="133" customFormat="1" ht="10.2">
      <c r="B171" s="134"/>
      <c r="D171" s="135" t="s">
        <v>122</v>
      </c>
      <c r="E171" s="136" t="s">
        <v>1</v>
      </c>
      <c r="F171" s="137" t="s">
        <v>132</v>
      </c>
      <c r="H171" s="138">
        <v>6.6</v>
      </c>
      <c r="I171" s="139"/>
      <c r="L171" s="134"/>
      <c r="M171" s="140"/>
      <c r="T171" s="141"/>
      <c r="AT171" s="136" t="s">
        <v>122</v>
      </c>
      <c r="AU171" s="136" t="s">
        <v>77</v>
      </c>
      <c r="AV171" s="133" t="s">
        <v>77</v>
      </c>
      <c r="AW171" s="133" t="s">
        <v>24</v>
      </c>
      <c r="AX171" s="133" t="s">
        <v>67</v>
      </c>
      <c r="AY171" s="136" t="s">
        <v>112</v>
      </c>
    </row>
    <row r="172" spans="2:51" s="142" customFormat="1" ht="10.2">
      <c r="B172" s="143"/>
      <c r="D172" s="135" t="s">
        <v>122</v>
      </c>
      <c r="E172" s="144" t="s">
        <v>1</v>
      </c>
      <c r="F172" s="145" t="s">
        <v>133</v>
      </c>
      <c r="H172" s="146">
        <v>9.6</v>
      </c>
      <c r="I172" s="147"/>
      <c r="L172" s="143"/>
      <c r="M172" s="148"/>
      <c r="T172" s="149"/>
      <c r="AT172" s="144" t="s">
        <v>122</v>
      </c>
      <c r="AU172" s="144" t="s">
        <v>77</v>
      </c>
      <c r="AV172" s="142" t="s">
        <v>120</v>
      </c>
      <c r="AW172" s="142" t="s">
        <v>24</v>
      </c>
      <c r="AX172" s="142" t="s">
        <v>75</v>
      </c>
      <c r="AY172" s="144" t="s">
        <v>112</v>
      </c>
    </row>
    <row r="173" spans="2:65" s="14" customFormat="1" ht="24.15" customHeight="1">
      <c r="B173" s="15"/>
      <c r="C173" s="121" t="s">
        <v>199</v>
      </c>
      <c r="D173" s="121" t="s">
        <v>115</v>
      </c>
      <c r="E173" s="122" t="s">
        <v>200</v>
      </c>
      <c r="F173" s="123" t="s">
        <v>201</v>
      </c>
      <c r="G173" s="124" t="s">
        <v>118</v>
      </c>
      <c r="H173" s="125">
        <v>9.6</v>
      </c>
      <c r="I173" s="176"/>
      <c r="J173" s="126">
        <f>ROUND(I173*H173,2)</f>
        <v>0</v>
      </c>
      <c r="K173" s="123" t="s">
        <v>119</v>
      </c>
      <c r="L173" s="15"/>
      <c r="M173" s="127"/>
      <c r="N173" s="128"/>
      <c r="P173" s="129"/>
      <c r="Q173" s="129"/>
      <c r="R173" s="129"/>
      <c r="S173" s="129"/>
      <c r="T173" s="130"/>
      <c r="AR173" s="131" t="s">
        <v>120</v>
      </c>
      <c r="AT173" s="131" t="s">
        <v>115</v>
      </c>
      <c r="AU173" s="131" t="s">
        <v>77</v>
      </c>
      <c r="AY173" s="2" t="s">
        <v>112</v>
      </c>
      <c r="BE173" s="132">
        <f>IF(N173="základní",J173,0)</f>
        <v>0</v>
      </c>
      <c r="BF173" s="132">
        <f>IF(N173="snížená",J173,0)</f>
        <v>0</v>
      </c>
      <c r="BG173" s="132">
        <f>IF(N173="zákl. přenesená",J173,0)</f>
        <v>0</v>
      </c>
      <c r="BH173" s="132">
        <f>IF(N173="sníž. přenesená",J173,0)</f>
        <v>0</v>
      </c>
      <c r="BI173" s="132">
        <f>IF(N173="nulová",J173,0)</f>
        <v>0</v>
      </c>
      <c r="BJ173" s="2" t="s">
        <v>75</v>
      </c>
      <c r="BK173" s="132">
        <f>ROUND(I173*H173,2)</f>
        <v>0</v>
      </c>
      <c r="BL173" s="2" t="s">
        <v>120</v>
      </c>
      <c r="BM173" s="131" t="s">
        <v>202</v>
      </c>
    </row>
    <row r="174" spans="2:51" s="133" customFormat="1" ht="10.2">
      <c r="B174" s="134"/>
      <c r="D174" s="135" t="s">
        <v>122</v>
      </c>
      <c r="E174" s="136" t="s">
        <v>1</v>
      </c>
      <c r="F174" s="137" t="s">
        <v>131</v>
      </c>
      <c r="H174" s="138">
        <v>3</v>
      </c>
      <c r="I174" s="139"/>
      <c r="L174" s="134"/>
      <c r="M174" s="140"/>
      <c r="T174" s="141"/>
      <c r="AT174" s="136" t="s">
        <v>122</v>
      </c>
      <c r="AU174" s="136" t="s">
        <v>77</v>
      </c>
      <c r="AV174" s="133" t="s">
        <v>77</v>
      </c>
      <c r="AW174" s="133" t="s">
        <v>24</v>
      </c>
      <c r="AX174" s="133" t="s">
        <v>67</v>
      </c>
      <c r="AY174" s="136" t="s">
        <v>112</v>
      </c>
    </row>
    <row r="175" spans="2:51" s="133" customFormat="1" ht="10.2">
      <c r="B175" s="134"/>
      <c r="D175" s="135" t="s">
        <v>122</v>
      </c>
      <c r="E175" s="136" t="s">
        <v>1</v>
      </c>
      <c r="F175" s="137" t="s">
        <v>132</v>
      </c>
      <c r="H175" s="138">
        <v>6.6</v>
      </c>
      <c r="I175" s="139"/>
      <c r="L175" s="134"/>
      <c r="M175" s="140"/>
      <c r="T175" s="141"/>
      <c r="AT175" s="136" t="s">
        <v>122</v>
      </c>
      <c r="AU175" s="136" t="s">
        <v>77</v>
      </c>
      <c r="AV175" s="133" t="s">
        <v>77</v>
      </c>
      <c r="AW175" s="133" t="s">
        <v>24</v>
      </c>
      <c r="AX175" s="133" t="s">
        <v>67</v>
      </c>
      <c r="AY175" s="136" t="s">
        <v>112</v>
      </c>
    </row>
    <row r="176" spans="2:51" s="142" customFormat="1" ht="10.2">
      <c r="B176" s="143"/>
      <c r="D176" s="135" t="s">
        <v>122</v>
      </c>
      <c r="E176" s="144" t="s">
        <v>1</v>
      </c>
      <c r="F176" s="145" t="s">
        <v>133</v>
      </c>
      <c r="H176" s="146">
        <v>9.6</v>
      </c>
      <c r="I176" s="147"/>
      <c r="L176" s="143"/>
      <c r="M176" s="148"/>
      <c r="T176" s="149"/>
      <c r="AT176" s="144" t="s">
        <v>122</v>
      </c>
      <c r="AU176" s="144" t="s">
        <v>77</v>
      </c>
      <c r="AV176" s="142" t="s">
        <v>120</v>
      </c>
      <c r="AW176" s="142" t="s">
        <v>24</v>
      </c>
      <c r="AX176" s="142" t="s">
        <v>75</v>
      </c>
      <c r="AY176" s="144" t="s">
        <v>112</v>
      </c>
    </row>
    <row r="177" spans="2:65" s="14" customFormat="1" ht="24.15" customHeight="1">
      <c r="B177" s="15"/>
      <c r="C177" s="121" t="s">
        <v>203</v>
      </c>
      <c r="D177" s="121" t="s">
        <v>115</v>
      </c>
      <c r="E177" s="122" t="s">
        <v>204</v>
      </c>
      <c r="F177" s="123" t="s">
        <v>205</v>
      </c>
      <c r="G177" s="124" t="s">
        <v>118</v>
      </c>
      <c r="H177" s="125">
        <v>3.6</v>
      </c>
      <c r="I177" s="176"/>
      <c r="J177" s="126">
        <f>ROUND(I177*H177,2)</f>
        <v>0</v>
      </c>
      <c r="K177" s="123" t="s">
        <v>119</v>
      </c>
      <c r="L177" s="15"/>
      <c r="M177" s="127"/>
      <c r="N177" s="128"/>
      <c r="P177" s="129"/>
      <c r="Q177" s="129"/>
      <c r="R177" s="129"/>
      <c r="S177" s="129"/>
      <c r="T177" s="130"/>
      <c r="AR177" s="131" t="s">
        <v>120</v>
      </c>
      <c r="AT177" s="131" t="s">
        <v>115</v>
      </c>
      <c r="AU177" s="131" t="s">
        <v>77</v>
      </c>
      <c r="AY177" s="2" t="s">
        <v>112</v>
      </c>
      <c r="BE177" s="132">
        <f>IF(N177="základní",J177,0)</f>
        <v>0</v>
      </c>
      <c r="BF177" s="132">
        <f>IF(N177="snížená",J177,0)</f>
        <v>0</v>
      </c>
      <c r="BG177" s="132">
        <f>IF(N177="zákl. přenesená",J177,0)</f>
        <v>0</v>
      </c>
      <c r="BH177" s="132">
        <f>IF(N177="sníž. přenesená",J177,0)</f>
        <v>0</v>
      </c>
      <c r="BI177" s="132">
        <f>IF(N177="nulová",J177,0)</f>
        <v>0</v>
      </c>
      <c r="BJ177" s="2" t="s">
        <v>75</v>
      </c>
      <c r="BK177" s="132">
        <f>ROUND(I177*H177,2)</f>
        <v>0</v>
      </c>
      <c r="BL177" s="2" t="s">
        <v>120</v>
      </c>
      <c r="BM177" s="131" t="s">
        <v>206</v>
      </c>
    </row>
    <row r="178" spans="2:51" s="133" customFormat="1" ht="10.2">
      <c r="B178" s="134"/>
      <c r="D178" s="135" t="s">
        <v>122</v>
      </c>
      <c r="E178" s="136" t="s">
        <v>1</v>
      </c>
      <c r="F178" s="137" t="s">
        <v>207</v>
      </c>
      <c r="H178" s="138">
        <v>3.6</v>
      </c>
      <c r="I178" s="139"/>
      <c r="L178" s="134"/>
      <c r="M178" s="140"/>
      <c r="T178" s="141"/>
      <c r="AT178" s="136" t="s">
        <v>122</v>
      </c>
      <c r="AU178" s="136" t="s">
        <v>77</v>
      </c>
      <c r="AV178" s="133" t="s">
        <v>77</v>
      </c>
      <c r="AW178" s="133" t="s">
        <v>24</v>
      </c>
      <c r="AX178" s="133" t="s">
        <v>75</v>
      </c>
      <c r="AY178" s="136" t="s">
        <v>112</v>
      </c>
    </row>
    <row r="179" spans="2:65" s="14" customFormat="1" ht="24.15" customHeight="1">
      <c r="B179" s="15"/>
      <c r="C179" s="121" t="s">
        <v>208</v>
      </c>
      <c r="D179" s="121" t="s">
        <v>115</v>
      </c>
      <c r="E179" s="122" t="s">
        <v>209</v>
      </c>
      <c r="F179" s="123" t="s">
        <v>210</v>
      </c>
      <c r="G179" s="124" t="s">
        <v>118</v>
      </c>
      <c r="H179" s="125">
        <v>9.6</v>
      </c>
      <c r="I179" s="176"/>
      <c r="J179" s="126">
        <f>ROUND(I179*H179,2)</f>
        <v>0</v>
      </c>
      <c r="K179" s="123" t="s">
        <v>119</v>
      </c>
      <c r="L179" s="15"/>
      <c r="M179" s="127"/>
      <c r="N179" s="128"/>
      <c r="P179" s="129"/>
      <c r="Q179" s="129"/>
      <c r="R179" s="129"/>
      <c r="S179" s="129"/>
      <c r="T179" s="130"/>
      <c r="AR179" s="131" t="s">
        <v>120</v>
      </c>
      <c r="AT179" s="131" t="s">
        <v>115</v>
      </c>
      <c r="AU179" s="131" t="s">
        <v>77</v>
      </c>
      <c r="AY179" s="2" t="s">
        <v>112</v>
      </c>
      <c r="BE179" s="132">
        <f>IF(N179="základní",J179,0)</f>
        <v>0</v>
      </c>
      <c r="BF179" s="132">
        <f>IF(N179="snížená",J179,0)</f>
        <v>0</v>
      </c>
      <c r="BG179" s="132">
        <f>IF(N179="zákl. přenesená",J179,0)</f>
        <v>0</v>
      </c>
      <c r="BH179" s="132">
        <f>IF(N179="sníž. přenesená",J179,0)</f>
        <v>0</v>
      </c>
      <c r="BI179" s="132">
        <f>IF(N179="nulová",J179,0)</f>
        <v>0</v>
      </c>
      <c r="BJ179" s="2" t="s">
        <v>75</v>
      </c>
      <c r="BK179" s="132">
        <f>ROUND(I179*H179,2)</f>
        <v>0</v>
      </c>
      <c r="BL179" s="2" t="s">
        <v>120</v>
      </c>
      <c r="BM179" s="131" t="s">
        <v>211</v>
      </c>
    </row>
    <row r="180" spans="2:65" s="14" customFormat="1" ht="16.5" customHeight="1">
      <c r="B180" s="15"/>
      <c r="C180" s="150" t="s">
        <v>212</v>
      </c>
      <c r="D180" s="150" t="s">
        <v>187</v>
      </c>
      <c r="E180" s="151" t="s">
        <v>213</v>
      </c>
      <c r="F180" s="152" t="s">
        <v>214</v>
      </c>
      <c r="G180" s="153" t="s">
        <v>118</v>
      </c>
      <c r="H180" s="154">
        <v>9.888</v>
      </c>
      <c r="I180" s="177"/>
      <c r="J180" s="155">
        <f>ROUND(I180*H180,2)</f>
        <v>0</v>
      </c>
      <c r="K180" s="152" t="s">
        <v>119</v>
      </c>
      <c r="L180" s="156"/>
      <c r="M180" s="157"/>
      <c r="N180" s="158"/>
      <c r="P180" s="129"/>
      <c r="Q180" s="129"/>
      <c r="R180" s="129"/>
      <c r="S180" s="129"/>
      <c r="T180" s="130"/>
      <c r="AR180" s="131" t="s">
        <v>190</v>
      </c>
      <c r="AT180" s="131" t="s">
        <v>187</v>
      </c>
      <c r="AU180" s="131" t="s">
        <v>77</v>
      </c>
      <c r="AY180" s="2" t="s">
        <v>112</v>
      </c>
      <c r="BE180" s="132">
        <f>IF(N180="základní",J180,0)</f>
        <v>0</v>
      </c>
      <c r="BF180" s="132">
        <f>IF(N180="snížená",J180,0)</f>
        <v>0</v>
      </c>
      <c r="BG180" s="132">
        <f>IF(N180="zákl. přenesená",J180,0)</f>
        <v>0</v>
      </c>
      <c r="BH180" s="132">
        <f>IF(N180="sníž. přenesená",J180,0)</f>
        <v>0</v>
      </c>
      <c r="BI180" s="132">
        <f>IF(N180="nulová",J180,0)</f>
        <v>0</v>
      </c>
      <c r="BJ180" s="2" t="s">
        <v>75</v>
      </c>
      <c r="BK180" s="132">
        <f>ROUND(I180*H180,2)</f>
        <v>0</v>
      </c>
      <c r="BL180" s="2" t="s">
        <v>120</v>
      </c>
      <c r="BM180" s="131" t="s">
        <v>215</v>
      </c>
    </row>
    <row r="181" spans="2:51" s="133" customFormat="1" ht="10.2">
      <c r="B181" s="134"/>
      <c r="D181" s="135" t="s">
        <v>122</v>
      </c>
      <c r="F181" s="137" t="s">
        <v>216</v>
      </c>
      <c r="H181" s="138">
        <v>9.888</v>
      </c>
      <c r="I181" s="139"/>
      <c r="L181" s="134"/>
      <c r="M181" s="140"/>
      <c r="T181" s="141"/>
      <c r="AT181" s="136" t="s">
        <v>122</v>
      </c>
      <c r="AU181" s="136" t="s">
        <v>77</v>
      </c>
      <c r="AV181" s="133" t="s">
        <v>77</v>
      </c>
      <c r="AW181" s="133" t="s">
        <v>4</v>
      </c>
      <c r="AX181" s="133" t="s">
        <v>75</v>
      </c>
      <c r="AY181" s="136" t="s">
        <v>112</v>
      </c>
    </row>
    <row r="182" spans="2:65" s="14" customFormat="1" ht="33" customHeight="1">
      <c r="B182" s="15"/>
      <c r="C182" s="121" t="s">
        <v>217</v>
      </c>
      <c r="D182" s="121" t="s">
        <v>115</v>
      </c>
      <c r="E182" s="122" t="s">
        <v>218</v>
      </c>
      <c r="F182" s="123" t="s">
        <v>219</v>
      </c>
      <c r="G182" s="124" t="s">
        <v>118</v>
      </c>
      <c r="H182" s="125">
        <v>9.6</v>
      </c>
      <c r="I182" s="176"/>
      <c r="J182" s="126">
        <f>ROUND(I182*H182,2)</f>
        <v>0</v>
      </c>
      <c r="K182" s="123" t="s">
        <v>119</v>
      </c>
      <c r="L182" s="15"/>
      <c r="M182" s="127"/>
      <c r="N182" s="128"/>
      <c r="P182" s="129"/>
      <c r="Q182" s="129"/>
      <c r="R182" s="129"/>
      <c r="S182" s="129"/>
      <c r="T182" s="130"/>
      <c r="AR182" s="131" t="s">
        <v>120</v>
      </c>
      <c r="AT182" s="131" t="s">
        <v>115</v>
      </c>
      <c r="AU182" s="131" t="s">
        <v>77</v>
      </c>
      <c r="AY182" s="2" t="s">
        <v>112</v>
      </c>
      <c r="BE182" s="132">
        <f>IF(N182="základní",J182,0)</f>
        <v>0</v>
      </c>
      <c r="BF182" s="132">
        <f>IF(N182="snížená",J182,0)</f>
        <v>0</v>
      </c>
      <c r="BG182" s="132">
        <f>IF(N182="zákl. přenesená",J182,0)</f>
        <v>0</v>
      </c>
      <c r="BH182" s="132">
        <f>IF(N182="sníž. přenesená",J182,0)</f>
        <v>0</v>
      </c>
      <c r="BI182" s="132">
        <f>IF(N182="nulová",J182,0)</f>
        <v>0</v>
      </c>
      <c r="BJ182" s="2" t="s">
        <v>75</v>
      </c>
      <c r="BK182" s="132">
        <f>ROUND(I182*H182,2)</f>
        <v>0</v>
      </c>
      <c r="BL182" s="2" t="s">
        <v>120</v>
      </c>
      <c r="BM182" s="131" t="s">
        <v>220</v>
      </c>
    </row>
    <row r="183" spans="2:63" s="108" customFormat="1" ht="22.95" customHeight="1">
      <c r="B183" s="109"/>
      <c r="D183" s="110" t="s">
        <v>66</v>
      </c>
      <c r="E183" s="119" t="s">
        <v>221</v>
      </c>
      <c r="F183" s="119" t="s">
        <v>222</v>
      </c>
      <c r="I183" s="112"/>
      <c r="J183" s="120">
        <f>BK183</f>
        <v>0</v>
      </c>
      <c r="L183" s="109"/>
      <c r="M183" s="114"/>
      <c r="P183" s="115"/>
      <c r="R183" s="115"/>
      <c r="T183" s="116"/>
      <c r="AR183" s="110" t="s">
        <v>75</v>
      </c>
      <c r="AT183" s="117" t="s">
        <v>66</v>
      </c>
      <c r="AU183" s="117" t="s">
        <v>75</v>
      </c>
      <c r="AY183" s="110" t="s">
        <v>112</v>
      </c>
      <c r="BK183" s="118">
        <f>SUM(BK184:BK190)</f>
        <v>0</v>
      </c>
    </row>
    <row r="184" spans="2:65" s="14" customFormat="1" ht="24.15" customHeight="1">
      <c r="B184" s="15"/>
      <c r="C184" s="121" t="s">
        <v>223</v>
      </c>
      <c r="D184" s="121" t="s">
        <v>115</v>
      </c>
      <c r="E184" s="122" t="s">
        <v>224</v>
      </c>
      <c r="F184" s="123" t="s">
        <v>225</v>
      </c>
      <c r="G184" s="124" t="s">
        <v>118</v>
      </c>
      <c r="H184" s="125">
        <v>10.8</v>
      </c>
      <c r="I184" s="176"/>
      <c r="J184" s="126">
        <f>ROUND(I184*H184,2)</f>
        <v>0</v>
      </c>
      <c r="K184" s="123" t="s">
        <v>119</v>
      </c>
      <c r="L184" s="15"/>
      <c r="M184" s="127"/>
      <c r="N184" s="128"/>
      <c r="P184" s="129"/>
      <c r="Q184" s="129"/>
      <c r="R184" s="129"/>
      <c r="S184" s="129"/>
      <c r="T184" s="130"/>
      <c r="AR184" s="131" t="s">
        <v>120</v>
      </c>
      <c r="AT184" s="131" t="s">
        <v>115</v>
      </c>
      <c r="AU184" s="131" t="s">
        <v>77</v>
      </c>
      <c r="AY184" s="2" t="s">
        <v>112</v>
      </c>
      <c r="BE184" s="132">
        <f>IF(N184="základní",J184,0)</f>
        <v>0</v>
      </c>
      <c r="BF184" s="132">
        <f>IF(N184="snížená",J184,0)</f>
        <v>0</v>
      </c>
      <c r="BG184" s="132">
        <f>IF(N184="zákl. přenesená",J184,0)</f>
        <v>0</v>
      </c>
      <c r="BH184" s="132">
        <f>IF(N184="sníž. přenesená",J184,0)</f>
        <v>0</v>
      </c>
      <c r="BI184" s="132">
        <f>IF(N184="nulová",J184,0)</f>
        <v>0</v>
      </c>
      <c r="BJ184" s="2" t="s">
        <v>75</v>
      </c>
      <c r="BK184" s="132">
        <f>ROUND(I184*H184,2)</f>
        <v>0</v>
      </c>
      <c r="BL184" s="2" t="s">
        <v>120</v>
      </c>
      <c r="BM184" s="131" t="s">
        <v>226</v>
      </c>
    </row>
    <row r="185" spans="2:65" s="14" customFormat="1" ht="33" customHeight="1">
      <c r="B185" s="15"/>
      <c r="C185" s="121" t="s">
        <v>227</v>
      </c>
      <c r="D185" s="121" t="s">
        <v>115</v>
      </c>
      <c r="E185" s="122" t="s">
        <v>228</v>
      </c>
      <c r="F185" s="123" t="s">
        <v>229</v>
      </c>
      <c r="G185" s="124" t="s">
        <v>118</v>
      </c>
      <c r="H185" s="125">
        <v>10.8</v>
      </c>
      <c r="I185" s="176"/>
      <c r="J185" s="126">
        <f>ROUND(I185*H185,2)</f>
        <v>0</v>
      </c>
      <c r="K185" s="123" t="s">
        <v>119</v>
      </c>
      <c r="L185" s="15"/>
      <c r="M185" s="127"/>
      <c r="N185" s="128"/>
      <c r="P185" s="129"/>
      <c r="Q185" s="129"/>
      <c r="R185" s="129"/>
      <c r="S185" s="129"/>
      <c r="T185" s="130"/>
      <c r="AR185" s="131" t="s">
        <v>120</v>
      </c>
      <c r="AT185" s="131" t="s">
        <v>115</v>
      </c>
      <c r="AU185" s="131" t="s">
        <v>77</v>
      </c>
      <c r="AY185" s="2" t="s">
        <v>112</v>
      </c>
      <c r="BE185" s="132">
        <f>IF(N185="základní",J185,0)</f>
        <v>0</v>
      </c>
      <c r="BF185" s="132">
        <f>IF(N185="snížená",J185,0)</f>
        <v>0</v>
      </c>
      <c r="BG185" s="132">
        <f>IF(N185="zákl. přenesená",J185,0)</f>
        <v>0</v>
      </c>
      <c r="BH185" s="132">
        <f>IF(N185="sníž. přenesená",J185,0)</f>
        <v>0</v>
      </c>
      <c r="BI185" s="132">
        <f>IF(N185="nulová",J185,0)</f>
        <v>0</v>
      </c>
      <c r="BJ185" s="2" t="s">
        <v>75</v>
      </c>
      <c r="BK185" s="132">
        <f>ROUND(I185*H185,2)</f>
        <v>0</v>
      </c>
      <c r="BL185" s="2" t="s">
        <v>120</v>
      </c>
      <c r="BM185" s="131" t="s">
        <v>230</v>
      </c>
    </row>
    <row r="186" spans="2:51" s="133" customFormat="1" ht="10.2">
      <c r="B186" s="134"/>
      <c r="D186" s="135" t="s">
        <v>122</v>
      </c>
      <c r="E186" s="136" t="s">
        <v>1</v>
      </c>
      <c r="F186" s="137" t="s">
        <v>231</v>
      </c>
      <c r="H186" s="138">
        <v>10.8</v>
      </c>
      <c r="I186" s="139"/>
      <c r="L186" s="134"/>
      <c r="M186" s="140"/>
      <c r="T186" s="141"/>
      <c r="AT186" s="136" t="s">
        <v>122</v>
      </c>
      <c r="AU186" s="136" t="s">
        <v>77</v>
      </c>
      <c r="AV186" s="133" t="s">
        <v>77</v>
      </c>
      <c r="AW186" s="133" t="s">
        <v>24</v>
      </c>
      <c r="AX186" s="133" t="s">
        <v>75</v>
      </c>
      <c r="AY186" s="136" t="s">
        <v>112</v>
      </c>
    </row>
    <row r="187" spans="2:65" s="14" customFormat="1" ht="24.15" customHeight="1">
      <c r="B187" s="15"/>
      <c r="C187" s="121" t="s">
        <v>232</v>
      </c>
      <c r="D187" s="121" t="s">
        <v>115</v>
      </c>
      <c r="E187" s="122" t="s">
        <v>233</v>
      </c>
      <c r="F187" s="123" t="s">
        <v>234</v>
      </c>
      <c r="G187" s="124" t="s">
        <v>118</v>
      </c>
      <c r="H187" s="125">
        <v>10.8</v>
      </c>
      <c r="I187" s="176"/>
      <c r="J187" s="126">
        <f>ROUND(I187*H187,2)</f>
        <v>0</v>
      </c>
      <c r="K187" s="123" t="s">
        <v>119</v>
      </c>
      <c r="L187" s="15"/>
      <c r="M187" s="127"/>
      <c r="N187" s="128"/>
      <c r="P187" s="129"/>
      <c r="Q187" s="129"/>
      <c r="R187" s="129"/>
      <c r="S187" s="129"/>
      <c r="T187" s="130"/>
      <c r="AR187" s="131" t="s">
        <v>120</v>
      </c>
      <c r="AT187" s="131" t="s">
        <v>115</v>
      </c>
      <c r="AU187" s="131" t="s">
        <v>77</v>
      </c>
      <c r="AY187" s="2" t="s">
        <v>112</v>
      </c>
      <c r="BE187" s="132">
        <f>IF(N187="základní",J187,0)</f>
        <v>0</v>
      </c>
      <c r="BF187" s="132">
        <f>IF(N187="snížená",J187,0)</f>
        <v>0</v>
      </c>
      <c r="BG187" s="132">
        <f>IF(N187="zákl. přenesená",J187,0)</f>
        <v>0</v>
      </c>
      <c r="BH187" s="132">
        <f>IF(N187="sníž. přenesená",J187,0)</f>
        <v>0</v>
      </c>
      <c r="BI187" s="132">
        <f>IF(N187="nulová",J187,0)</f>
        <v>0</v>
      </c>
      <c r="BJ187" s="2" t="s">
        <v>75</v>
      </c>
      <c r="BK187" s="132">
        <f>ROUND(I187*H187,2)</f>
        <v>0</v>
      </c>
      <c r="BL187" s="2" t="s">
        <v>120</v>
      </c>
      <c r="BM187" s="131" t="s">
        <v>235</v>
      </c>
    </row>
    <row r="188" spans="2:65" s="14" customFormat="1" ht="24.15" customHeight="1">
      <c r="B188" s="15"/>
      <c r="C188" s="121" t="s">
        <v>236</v>
      </c>
      <c r="D188" s="121" t="s">
        <v>115</v>
      </c>
      <c r="E188" s="122" t="s">
        <v>237</v>
      </c>
      <c r="F188" s="123" t="s">
        <v>238</v>
      </c>
      <c r="G188" s="124" t="s">
        <v>118</v>
      </c>
      <c r="H188" s="125">
        <v>10.8</v>
      </c>
      <c r="I188" s="176"/>
      <c r="J188" s="126">
        <f>ROUND(I188*H188,2)</f>
        <v>0</v>
      </c>
      <c r="K188" s="123" t="s">
        <v>119</v>
      </c>
      <c r="L188" s="15"/>
      <c r="M188" s="127"/>
      <c r="N188" s="128"/>
      <c r="P188" s="129"/>
      <c r="Q188" s="129"/>
      <c r="R188" s="129"/>
      <c r="S188" s="129"/>
      <c r="T188" s="130"/>
      <c r="AR188" s="131" t="s">
        <v>120</v>
      </c>
      <c r="AT188" s="131" t="s">
        <v>115</v>
      </c>
      <c r="AU188" s="131" t="s">
        <v>77</v>
      </c>
      <c r="AY188" s="2" t="s">
        <v>112</v>
      </c>
      <c r="BE188" s="132">
        <f>IF(N188="základní",J188,0)</f>
        <v>0</v>
      </c>
      <c r="BF188" s="132">
        <f>IF(N188="snížená",J188,0)</f>
        <v>0</v>
      </c>
      <c r="BG188" s="132">
        <f>IF(N188="zákl. přenesená",J188,0)</f>
        <v>0</v>
      </c>
      <c r="BH188" s="132">
        <f>IF(N188="sníž. přenesená",J188,0)</f>
        <v>0</v>
      </c>
      <c r="BI188" s="132">
        <f>IF(N188="nulová",J188,0)</f>
        <v>0</v>
      </c>
      <c r="BJ188" s="2" t="s">
        <v>75</v>
      </c>
      <c r="BK188" s="132">
        <f>ROUND(I188*H188,2)</f>
        <v>0</v>
      </c>
      <c r="BL188" s="2" t="s">
        <v>120</v>
      </c>
      <c r="BM188" s="131" t="s">
        <v>239</v>
      </c>
    </row>
    <row r="189" spans="2:65" s="14" customFormat="1" ht="33" customHeight="1">
      <c r="B189" s="15"/>
      <c r="C189" s="121" t="s">
        <v>240</v>
      </c>
      <c r="D189" s="121" t="s">
        <v>115</v>
      </c>
      <c r="E189" s="122" t="s">
        <v>241</v>
      </c>
      <c r="F189" s="123" t="s">
        <v>242</v>
      </c>
      <c r="G189" s="124" t="s">
        <v>118</v>
      </c>
      <c r="H189" s="125">
        <v>10.8</v>
      </c>
      <c r="I189" s="176"/>
      <c r="J189" s="126">
        <f>ROUND(I189*H189,2)</f>
        <v>0</v>
      </c>
      <c r="K189" s="123" t="s">
        <v>119</v>
      </c>
      <c r="L189" s="15"/>
      <c r="M189" s="127"/>
      <c r="N189" s="128"/>
      <c r="P189" s="129"/>
      <c r="Q189" s="129"/>
      <c r="R189" s="129"/>
      <c r="S189" s="129"/>
      <c r="T189" s="130"/>
      <c r="AR189" s="131" t="s">
        <v>120</v>
      </c>
      <c r="AT189" s="131" t="s">
        <v>115</v>
      </c>
      <c r="AU189" s="131" t="s">
        <v>77</v>
      </c>
      <c r="AY189" s="2" t="s">
        <v>112</v>
      </c>
      <c r="BE189" s="132">
        <f>IF(N189="základní",J189,0)</f>
        <v>0</v>
      </c>
      <c r="BF189" s="132">
        <f>IF(N189="snížená",J189,0)</f>
        <v>0</v>
      </c>
      <c r="BG189" s="132">
        <f>IF(N189="zákl. přenesená",J189,0)</f>
        <v>0</v>
      </c>
      <c r="BH189" s="132">
        <f>IF(N189="sníž. přenesená",J189,0)</f>
        <v>0</v>
      </c>
      <c r="BI189" s="132">
        <f>IF(N189="nulová",J189,0)</f>
        <v>0</v>
      </c>
      <c r="BJ189" s="2" t="s">
        <v>75</v>
      </c>
      <c r="BK189" s="132">
        <f>ROUND(I189*H189,2)</f>
        <v>0</v>
      </c>
      <c r="BL189" s="2" t="s">
        <v>120</v>
      </c>
      <c r="BM189" s="131" t="s">
        <v>243</v>
      </c>
    </row>
    <row r="190" spans="2:65" s="14" customFormat="1" ht="33" customHeight="1">
      <c r="B190" s="15"/>
      <c r="C190" s="121" t="s">
        <v>244</v>
      </c>
      <c r="D190" s="121" t="s">
        <v>115</v>
      </c>
      <c r="E190" s="122" t="s">
        <v>245</v>
      </c>
      <c r="F190" s="123" t="s">
        <v>246</v>
      </c>
      <c r="G190" s="124" t="s">
        <v>118</v>
      </c>
      <c r="H190" s="125">
        <v>10.8</v>
      </c>
      <c r="I190" s="176"/>
      <c r="J190" s="126">
        <f>ROUND(I190*H190,2)</f>
        <v>0</v>
      </c>
      <c r="K190" s="123" t="s">
        <v>119</v>
      </c>
      <c r="L190" s="15"/>
      <c r="M190" s="127"/>
      <c r="N190" s="128"/>
      <c r="P190" s="129"/>
      <c r="Q190" s="129"/>
      <c r="R190" s="129"/>
      <c r="S190" s="129"/>
      <c r="T190" s="130"/>
      <c r="AR190" s="131" t="s">
        <v>120</v>
      </c>
      <c r="AT190" s="131" t="s">
        <v>115</v>
      </c>
      <c r="AU190" s="131" t="s">
        <v>77</v>
      </c>
      <c r="AY190" s="2" t="s">
        <v>112</v>
      </c>
      <c r="BE190" s="132">
        <f>IF(N190="základní",J190,0)</f>
        <v>0</v>
      </c>
      <c r="BF190" s="132">
        <f>IF(N190="snížená",J190,0)</f>
        <v>0</v>
      </c>
      <c r="BG190" s="132">
        <f>IF(N190="zákl. přenesená",J190,0)</f>
        <v>0</v>
      </c>
      <c r="BH190" s="132">
        <f>IF(N190="sníž. přenesená",J190,0)</f>
        <v>0</v>
      </c>
      <c r="BI190" s="132">
        <f>IF(N190="nulová",J190,0)</f>
        <v>0</v>
      </c>
      <c r="BJ190" s="2" t="s">
        <v>75</v>
      </c>
      <c r="BK190" s="132">
        <f>ROUND(I190*H190,2)</f>
        <v>0</v>
      </c>
      <c r="BL190" s="2" t="s">
        <v>120</v>
      </c>
      <c r="BM190" s="131" t="s">
        <v>247</v>
      </c>
    </row>
    <row r="191" spans="2:63" s="108" customFormat="1" ht="22.95" customHeight="1">
      <c r="B191" s="109"/>
      <c r="D191" s="110" t="s">
        <v>66</v>
      </c>
      <c r="E191" s="119" t="s">
        <v>248</v>
      </c>
      <c r="F191" s="119" t="s">
        <v>249</v>
      </c>
      <c r="I191" s="112"/>
      <c r="J191" s="120">
        <f>BK191</f>
        <v>0</v>
      </c>
      <c r="L191" s="109"/>
      <c r="M191" s="114"/>
      <c r="P191" s="115"/>
      <c r="R191" s="115"/>
      <c r="T191" s="116"/>
      <c r="AR191" s="110" t="s">
        <v>75</v>
      </c>
      <c r="AT191" s="117" t="s">
        <v>66</v>
      </c>
      <c r="AU191" s="117" t="s">
        <v>75</v>
      </c>
      <c r="AY191" s="110" t="s">
        <v>112</v>
      </c>
      <c r="BK191" s="118">
        <f>SUM(BK192:BK205)</f>
        <v>0</v>
      </c>
    </row>
    <row r="192" spans="2:65" s="14" customFormat="1" ht="33" customHeight="1">
      <c r="B192" s="15"/>
      <c r="C192" s="121" t="s">
        <v>250</v>
      </c>
      <c r="D192" s="121" t="s">
        <v>115</v>
      </c>
      <c r="E192" s="122" t="s">
        <v>251</v>
      </c>
      <c r="F192" s="123" t="s">
        <v>252</v>
      </c>
      <c r="G192" s="124" t="s">
        <v>146</v>
      </c>
      <c r="H192" s="125">
        <v>4.4</v>
      </c>
      <c r="I192" s="176"/>
      <c r="J192" s="126">
        <f>ROUND(I192*H192,2)</f>
        <v>0</v>
      </c>
      <c r="K192" s="123" t="s">
        <v>119</v>
      </c>
      <c r="L192" s="15"/>
      <c r="M192" s="127"/>
      <c r="N192" s="128"/>
      <c r="P192" s="129"/>
      <c r="Q192" s="129"/>
      <c r="R192" s="129"/>
      <c r="S192" s="129"/>
      <c r="T192" s="130"/>
      <c r="AR192" s="131" t="s">
        <v>120</v>
      </c>
      <c r="AT192" s="131" t="s">
        <v>115</v>
      </c>
      <c r="AU192" s="131" t="s">
        <v>77</v>
      </c>
      <c r="AY192" s="2" t="s">
        <v>112</v>
      </c>
      <c r="BE192" s="132">
        <f>IF(N192="základní",J192,0)</f>
        <v>0</v>
      </c>
      <c r="BF192" s="132">
        <f>IF(N192="snížená",J192,0)</f>
        <v>0</v>
      </c>
      <c r="BG192" s="132">
        <f>IF(N192="zákl. přenesená",J192,0)</f>
        <v>0</v>
      </c>
      <c r="BH192" s="132">
        <f>IF(N192="sníž. přenesená",J192,0)</f>
        <v>0</v>
      </c>
      <c r="BI192" s="132">
        <f>IF(N192="nulová",J192,0)</f>
        <v>0</v>
      </c>
      <c r="BJ192" s="2" t="s">
        <v>75</v>
      </c>
      <c r="BK192" s="132">
        <f>ROUND(I192*H192,2)</f>
        <v>0</v>
      </c>
      <c r="BL192" s="2" t="s">
        <v>120</v>
      </c>
      <c r="BM192" s="131" t="s">
        <v>253</v>
      </c>
    </row>
    <row r="193" spans="2:65" s="14" customFormat="1" ht="16.5" customHeight="1">
      <c r="B193" s="15"/>
      <c r="C193" s="150" t="s">
        <v>254</v>
      </c>
      <c r="D193" s="150" t="s">
        <v>187</v>
      </c>
      <c r="E193" s="151" t="s">
        <v>255</v>
      </c>
      <c r="F193" s="152" t="s">
        <v>256</v>
      </c>
      <c r="G193" s="153" t="s">
        <v>146</v>
      </c>
      <c r="H193" s="154">
        <v>5.1</v>
      </c>
      <c r="I193" s="177"/>
      <c r="J193" s="155">
        <f>ROUND(I193*H193,2)</f>
        <v>0</v>
      </c>
      <c r="K193" s="152" t="s">
        <v>119</v>
      </c>
      <c r="L193" s="156"/>
      <c r="M193" s="157"/>
      <c r="N193" s="158"/>
      <c r="P193" s="129"/>
      <c r="Q193" s="129"/>
      <c r="R193" s="129"/>
      <c r="S193" s="129"/>
      <c r="T193" s="130"/>
      <c r="AR193" s="131" t="s">
        <v>190</v>
      </c>
      <c r="AT193" s="131" t="s">
        <v>187</v>
      </c>
      <c r="AU193" s="131" t="s">
        <v>77</v>
      </c>
      <c r="AY193" s="2" t="s">
        <v>112</v>
      </c>
      <c r="BE193" s="132">
        <f>IF(N193="základní",J193,0)</f>
        <v>0</v>
      </c>
      <c r="BF193" s="132">
        <f>IF(N193="snížená",J193,0)</f>
        <v>0</v>
      </c>
      <c r="BG193" s="132">
        <f>IF(N193="zákl. přenesená",J193,0)</f>
        <v>0</v>
      </c>
      <c r="BH193" s="132">
        <f>IF(N193="sníž. přenesená",J193,0)</f>
        <v>0</v>
      </c>
      <c r="BI193" s="132">
        <f>IF(N193="nulová",J193,0)</f>
        <v>0</v>
      </c>
      <c r="BJ193" s="2" t="s">
        <v>75</v>
      </c>
      <c r="BK193" s="132">
        <f>ROUND(I193*H193,2)</f>
        <v>0</v>
      </c>
      <c r="BL193" s="2" t="s">
        <v>120</v>
      </c>
      <c r="BM193" s="131" t="s">
        <v>257</v>
      </c>
    </row>
    <row r="194" spans="2:51" s="133" customFormat="1" ht="10.2">
      <c r="B194" s="134"/>
      <c r="D194" s="135" t="s">
        <v>122</v>
      </c>
      <c r="F194" s="137" t="s">
        <v>258</v>
      </c>
      <c r="H194" s="138">
        <v>5.1</v>
      </c>
      <c r="I194" s="139"/>
      <c r="L194" s="134"/>
      <c r="M194" s="140"/>
      <c r="T194" s="141"/>
      <c r="AT194" s="136" t="s">
        <v>122</v>
      </c>
      <c r="AU194" s="136" t="s">
        <v>77</v>
      </c>
      <c r="AV194" s="133" t="s">
        <v>77</v>
      </c>
      <c r="AW194" s="133" t="s">
        <v>4</v>
      </c>
      <c r="AX194" s="133" t="s">
        <v>75</v>
      </c>
      <c r="AY194" s="136" t="s">
        <v>112</v>
      </c>
    </row>
    <row r="195" spans="2:65" s="14" customFormat="1" ht="33" customHeight="1">
      <c r="B195" s="15"/>
      <c r="C195" s="121" t="s">
        <v>259</v>
      </c>
      <c r="D195" s="121" t="s">
        <v>115</v>
      </c>
      <c r="E195" s="122" t="s">
        <v>260</v>
      </c>
      <c r="F195" s="123" t="s">
        <v>261</v>
      </c>
      <c r="G195" s="124" t="s">
        <v>118</v>
      </c>
      <c r="H195" s="125">
        <v>24</v>
      </c>
      <c r="I195" s="176"/>
      <c r="J195" s="126">
        <f>ROUND(I195*H195,2)</f>
        <v>0</v>
      </c>
      <c r="K195" s="123" t="s">
        <v>119</v>
      </c>
      <c r="L195" s="15"/>
      <c r="M195" s="127"/>
      <c r="N195" s="128"/>
      <c r="P195" s="129"/>
      <c r="Q195" s="129"/>
      <c r="R195" s="129"/>
      <c r="S195" s="129"/>
      <c r="T195" s="130"/>
      <c r="AR195" s="131" t="s">
        <v>120</v>
      </c>
      <c r="AT195" s="131" t="s">
        <v>115</v>
      </c>
      <c r="AU195" s="131" t="s">
        <v>77</v>
      </c>
      <c r="AY195" s="2" t="s">
        <v>112</v>
      </c>
      <c r="BE195" s="132">
        <f>IF(N195="základní",J195,0)</f>
        <v>0</v>
      </c>
      <c r="BF195" s="132">
        <f>IF(N195="snížená",J195,0)</f>
        <v>0</v>
      </c>
      <c r="BG195" s="132">
        <f>IF(N195="zákl. přenesená",J195,0)</f>
        <v>0</v>
      </c>
      <c r="BH195" s="132">
        <f>IF(N195="sníž. přenesená",J195,0)</f>
        <v>0</v>
      </c>
      <c r="BI195" s="132">
        <f>IF(N195="nulová",J195,0)</f>
        <v>0</v>
      </c>
      <c r="BJ195" s="2" t="s">
        <v>75</v>
      </c>
      <c r="BK195" s="132">
        <f>ROUND(I195*H195,2)</f>
        <v>0</v>
      </c>
      <c r="BL195" s="2" t="s">
        <v>120</v>
      </c>
      <c r="BM195" s="131" t="s">
        <v>262</v>
      </c>
    </row>
    <row r="196" spans="2:51" s="133" customFormat="1" ht="10.2">
      <c r="B196" s="134"/>
      <c r="D196" s="135" t="s">
        <v>122</v>
      </c>
      <c r="E196" s="136" t="s">
        <v>1</v>
      </c>
      <c r="F196" s="137" t="s">
        <v>263</v>
      </c>
      <c r="H196" s="138">
        <v>24</v>
      </c>
      <c r="I196" s="139"/>
      <c r="L196" s="134"/>
      <c r="M196" s="140"/>
      <c r="T196" s="141"/>
      <c r="AT196" s="136" t="s">
        <v>122</v>
      </c>
      <c r="AU196" s="136" t="s">
        <v>77</v>
      </c>
      <c r="AV196" s="133" t="s">
        <v>77</v>
      </c>
      <c r="AW196" s="133" t="s">
        <v>24</v>
      </c>
      <c r="AX196" s="133" t="s">
        <v>75</v>
      </c>
      <c r="AY196" s="136" t="s">
        <v>112</v>
      </c>
    </row>
    <row r="197" spans="2:65" s="14" customFormat="1" ht="24.15" customHeight="1">
      <c r="B197" s="15"/>
      <c r="C197" s="121" t="s">
        <v>264</v>
      </c>
      <c r="D197" s="121" t="s">
        <v>115</v>
      </c>
      <c r="E197" s="122" t="s">
        <v>265</v>
      </c>
      <c r="F197" s="123" t="s">
        <v>266</v>
      </c>
      <c r="G197" s="124" t="s">
        <v>167</v>
      </c>
      <c r="H197" s="125">
        <v>180</v>
      </c>
      <c r="I197" s="176"/>
      <c r="J197" s="126">
        <f>ROUND(I197*H197,2)</f>
        <v>0</v>
      </c>
      <c r="K197" s="123" t="s">
        <v>119</v>
      </c>
      <c r="L197" s="15"/>
      <c r="M197" s="127"/>
      <c r="N197" s="128"/>
      <c r="P197" s="129"/>
      <c r="Q197" s="129"/>
      <c r="R197" s="129"/>
      <c r="S197" s="129"/>
      <c r="T197" s="130"/>
      <c r="AR197" s="131" t="s">
        <v>120</v>
      </c>
      <c r="AT197" s="131" t="s">
        <v>115</v>
      </c>
      <c r="AU197" s="131" t="s">
        <v>77</v>
      </c>
      <c r="AY197" s="2" t="s">
        <v>112</v>
      </c>
      <c r="BE197" s="132">
        <f>IF(N197="základní",J197,0)</f>
        <v>0</v>
      </c>
      <c r="BF197" s="132">
        <f>IF(N197="snížená",J197,0)</f>
        <v>0</v>
      </c>
      <c r="BG197" s="132">
        <f>IF(N197="zákl. přenesená",J197,0)</f>
        <v>0</v>
      </c>
      <c r="BH197" s="132">
        <f>IF(N197="sníž. přenesená",J197,0)</f>
        <v>0</v>
      </c>
      <c r="BI197" s="132">
        <f>IF(N197="nulová",J197,0)</f>
        <v>0</v>
      </c>
      <c r="BJ197" s="2" t="s">
        <v>75</v>
      </c>
      <c r="BK197" s="132">
        <f>ROUND(I197*H197,2)</f>
        <v>0</v>
      </c>
      <c r="BL197" s="2" t="s">
        <v>120</v>
      </c>
      <c r="BM197" s="131" t="s">
        <v>267</v>
      </c>
    </row>
    <row r="198" spans="2:65" s="14" customFormat="1" ht="24.15" customHeight="1">
      <c r="B198" s="15"/>
      <c r="C198" s="121" t="s">
        <v>268</v>
      </c>
      <c r="D198" s="121" t="s">
        <v>115</v>
      </c>
      <c r="E198" s="122" t="s">
        <v>269</v>
      </c>
      <c r="F198" s="123" t="s">
        <v>270</v>
      </c>
      <c r="G198" s="124" t="s">
        <v>146</v>
      </c>
      <c r="H198" s="125">
        <v>60</v>
      </c>
      <c r="I198" s="176"/>
      <c r="J198" s="126">
        <f>ROUND(I198*H198,2)</f>
        <v>0</v>
      </c>
      <c r="K198" s="123" t="s">
        <v>119</v>
      </c>
      <c r="L198" s="15"/>
      <c r="M198" s="127"/>
      <c r="N198" s="128"/>
      <c r="P198" s="129"/>
      <c r="Q198" s="129"/>
      <c r="R198" s="129"/>
      <c r="S198" s="129"/>
      <c r="T198" s="130"/>
      <c r="AR198" s="131" t="s">
        <v>120</v>
      </c>
      <c r="AT198" s="131" t="s">
        <v>115</v>
      </c>
      <c r="AU198" s="131" t="s">
        <v>77</v>
      </c>
      <c r="AY198" s="2" t="s">
        <v>112</v>
      </c>
      <c r="BE198" s="132">
        <f>IF(N198="základní",J198,0)</f>
        <v>0</v>
      </c>
      <c r="BF198" s="132">
        <f>IF(N198="snížená",J198,0)</f>
        <v>0</v>
      </c>
      <c r="BG198" s="132">
        <f>IF(N198="zákl. přenesená",J198,0)</f>
        <v>0</v>
      </c>
      <c r="BH198" s="132">
        <f>IF(N198="sníž. přenesená",J198,0)</f>
        <v>0</v>
      </c>
      <c r="BI198" s="132">
        <f>IF(N198="nulová",J198,0)</f>
        <v>0</v>
      </c>
      <c r="BJ198" s="2" t="s">
        <v>75</v>
      </c>
      <c r="BK198" s="132">
        <f>ROUND(I198*H198,2)</f>
        <v>0</v>
      </c>
      <c r="BL198" s="2" t="s">
        <v>120</v>
      </c>
      <c r="BM198" s="131" t="s">
        <v>271</v>
      </c>
    </row>
    <row r="199" spans="2:51" s="133" customFormat="1" ht="10.2">
      <c r="B199" s="134"/>
      <c r="D199" s="135" t="s">
        <v>122</v>
      </c>
      <c r="E199" s="136" t="s">
        <v>1</v>
      </c>
      <c r="F199" s="137" t="s">
        <v>185</v>
      </c>
      <c r="H199" s="138">
        <v>60</v>
      </c>
      <c r="I199" s="139"/>
      <c r="L199" s="134"/>
      <c r="M199" s="140"/>
      <c r="T199" s="141"/>
      <c r="AT199" s="136" t="s">
        <v>122</v>
      </c>
      <c r="AU199" s="136" t="s">
        <v>77</v>
      </c>
      <c r="AV199" s="133" t="s">
        <v>77</v>
      </c>
      <c r="AW199" s="133" t="s">
        <v>24</v>
      </c>
      <c r="AX199" s="133" t="s">
        <v>75</v>
      </c>
      <c r="AY199" s="136" t="s">
        <v>112</v>
      </c>
    </row>
    <row r="200" spans="2:65" s="14" customFormat="1" ht="24.15" customHeight="1">
      <c r="B200" s="15"/>
      <c r="C200" s="121" t="s">
        <v>272</v>
      </c>
      <c r="D200" s="121" t="s">
        <v>115</v>
      </c>
      <c r="E200" s="122" t="s">
        <v>273</v>
      </c>
      <c r="F200" s="123" t="s">
        <v>274</v>
      </c>
      <c r="G200" s="124" t="s">
        <v>118</v>
      </c>
      <c r="H200" s="125">
        <v>8.4</v>
      </c>
      <c r="I200" s="176"/>
      <c r="J200" s="126">
        <f>ROUND(I200*H200,2)</f>
        <v>0</v>
      </c>
      <c r="K200" s="123" t="s">
        <v>119</v>
      </c>
      <c r="L200" s="15"/>
      <c r="M200" s="127"/>
      <c r="N200" s="128"/>
      <c r="P200" s="129"/>
      <c r="Q200" s="129"/>
      <c r="R200" s="129"/>
      <c r="S200" s="129"/>
      <c r="T200" s="130"/>
      <c r="AR200" s="131" t="s">
        <v>120</v>
      </c>
      <c r="AT200" s="131" t="s">
        <v>115</v>
      </c>
      <c r="AU200" s="131" t="s">
        <v>77</v>
      </c>
      <c r="AY200" s="2" t="s">
        <v>112</v>
      </c>
      <c r="BE200" s="132">
        <f>IF(N200="základní",J200,0)</f>
        <v>0</v>
      </c>
      <c r="BF200" s="132">
        <f>IF(N200="snížená",J200,0)</f>
        <v>0</v>
      </c>
      <c r="BG200" s="132">
        <f>IF(N200="zákl. přenesená",J200,0)</f>
        <v>0</v>
      </c>
      <c r="BH200" s="132">
        <f>IF(N200="sníž. přenesená",J200,0)</f>
        <v>0</v>
      </c>
      <c r="BI200" s="132">
        <f>IF(N200="nulová",J200,0)</f>
        <v>0</v>
      </c>
      <c r="BJ200" s="2" t="s">
        <v>75</v>
      </c>
      <c r="BK200" s="132">
        <f>ROUND(I200*H200,2)</f>
        <v>0</v>
      </c>
      <c r="BL200" s="2" t="s">
        <v>120</v>
      </c>
      <c r="BM200" s="131" t="s">
        <v>275</v>
      </c>
    </row>
    <row r="201" spans="2:51" s="133" customFormat="1" ht="10.2">
      <c r="B201" s="134"/>
      <c r="D201" s="135" t="s">
        <v>122</v>
      </c>
      <c r="E201" s="136" t="s">
        <v>1</v>
      </c>
      <c r="F201" s="137" t="s">
        <v>276</v>
      </c>
      <c r="H201" s="138">
        <v>8.4</v>
      </c>
      <c r="I201" s="139"/>
      <c r="L201" s="134"/>
      <c r="M201" s="140"/>
      <c r="T201" s="141"/>
      <c r="AT201" s="136" t="s">
        <v>122</v>
      </c>
      <c r="AU201" s="136" t="s">
        <v>77</v>
      </c>
      <c r="AV201" s="133" t="s">
        <v>77</v>
      </c>
      <c r="AW201" s="133" t="s">
        <v>24</v>
      </c>
      <c r="AX201" s="133" t="s">
        <v>75</v>
      </c>
      <c r="AY201" s="136" t="s">
        <v>112</v>
      </c>
    </row>
    <row r="202" spans="2:65" s="14" customFormat="1" ht="16.5" customHeight="1">
      <c r="B202" s="15"/>
      <c r="C202" s="121" t="s">
        <v>277</v>
      </c>
      <c r="D202" s="121" t="s">
        <v>115</v>
      </c>
      <c r="E202" s="122" t="s">
        <v>278</v>
      </c>
      <c r="F202" s="123" t="s">
        <v>279</v>
      </c>
      <c r="G202" s="124" t="s">
        <v>146</v>
      </c>
      <c r="H202" s="125">
        <v>5</v>
      </c>
      <c r="I202" s="176"/>
      <c r="J202" s="126">
        <f>ROUND(I202*H202,2)</f>
        <v>0</v>
      </c>
      <c r="K202" s="123" t="s">
        <v>119</v>
      </c>
      <c r="L202" s="15"/>
      <c r="M202" s="127"/>
      <c r="N202" s="128"/>
      <c r="P202" s="129"/>
      <c r="Q202" s="129"/>
      <c r="R202" s="129"/>
      <c r="S202" s="129"/>
      <c r="T202" s="130"/>
      <c r="AR202" s="131" t="s">
        <v>120</v>
      </c>
      <c r="AT202" s="131" t="s">
        <v>115</v>
      </c>
      <c r="AU202" s="131" t="s">
        <v>77</v>
      </c>
      <c r="AY202" s="2" t="s">
        <v>112</v>
      </c>
      <c r="BE202" s="132">
        <f>IF(N202="základní",J202,0)</f>
        <v>0</v>
      </c>
      <c r="BF202" s="132">
        <f>IF(N202="snížená",J202,0)</f>
        <v>0</v>
      </c>
      <c r="BG202" s="132">
        <f>IF(N202="zákl. přenesená",J202,0)</f>
        <v>0</v>
      </c>
      <c r="BH202" s="132">
        <f>IF(N202="sníž. přenesená",J202,0)</f>
        <v>0</v>
      </c>
      <c r="BI202" s="132">
        <f>IF(N202="nulová",J202,0)</f>
        <v>0</v>
      </c>
      <c r="BJ202" s="2" t="s">
        <v>75</v>
      </c>
      <c r="BK202" s="132">
        <f>ROUND(I202*H202,2)</f>
        <v>0</v>
      </c>
      <c r="BL202" s="2" t="s">
        <v>120</v>
      </c>
      <c r="BM202" s="131" t="s">
        <v>280</v>
      </c>
    </row>
    <row r="203" spans="2:51" s="133" customFormat="1" ht="10.2">
      <c r="B203" s="134"/>
      <c r="D203" s="135" t="s">
        <v>122</v>
      </c>
      <c r="E203" s="136" t="s">
        <v>1</v>
      </c>
      <c r="F203" s="137" t="s">
        <v>193</v>
      </c>
      <c r="H203" s="138">
        <v>5</v>
      </c>
      <c r="I203" s="139"/>
      <c r="L203" s="134"/>
      <c r="M203" s="140"/>
      <c r="T203" s="141"/>
      <c r="AT203" s="136" t="s">
        <v>122</v>
      </c>
      <c r="AU203" s="136" t="s">
        <v>77</v>
      </c>
      <c r="AV203" s="133" t="s">
        <v>77</v>
      </c>
      <c r="AW203" s="133" t="s">
        <v>24</v>
      </c>
      <c r="AX203" s="133" t="s">
        <v>75</v>
      </c>
      <c r="AY203" s="136" t="s">
        <v>112</v>
      </c>
    </row>
    <row r="204" spans="2:65" s="14" customFormat="1" ht="21.75" customHeight="1">
      <c r="B204" s="15"/>
      <c r="C204" s="121" t="s">
        <v>281</v>
      </c>
      <c r="D204" s="121" t="s">
        <v>115</v>
      </c>
      <c r="E204" s="122" t="s">
        <v>282</v>
      </c>
      <c r="F204" s="123" t="s">
        <v>283</v>
      </c>
      <c r="G204" s="124" t="s">
        <v>118</v>
      </c>
      <c r="H204" s="125">
        <v>13.2</v>
      </c>
      <c r="I204" s="176"/>
      <c r="J204" s="126">
        <f>ROUND(I204*H204,2)</f>
        <v>0</v>
      </c>
      <c r="K204" s="123" t="s">
        <v>119</v>
      </c>
      <c r="L204" s="15"/>
      <c r="M204" s="127"/>
      <c r="N204" s="128"/>
      <c r="P204" s="129"/>
      <c r="Q204" s="129"/>
      <c r="R204" s="129"/>
      <c r="S204" s="129"/>
      <c r="T204" s="130"/>
      <c r="AR204" s="131" t="s">
        <v>120</v>
      </c>
      <c r="AT204" s="131" t="s">
        <v>115</v>
      </c>
      <c r="AU204" s="131" t="s">
        <v>77</v>
      </c>
      <c r="AY204" s="2" t="s">
        <v>112</v>
      </c>
      <c r="BE204" s="132">
        <f>IF(N204="základní",J204,0)</f>
        <v>0</v>
      </c>
      <c r="BF204" s="132">
        <f>IF(N204="snížená",J204,0)</f>
        <v>0</v>
      </c>
      <c r="BG204" s="132">
        <f>IF(N204="zákl. přenesená",J204,0)</f>
        <v>0</v>
      </c>
      <c r="BH204" s="132">
        <f>IF(N204="sníž. přenesená",J204,0)</f>
        <v>0</v>
      </c>
      <c r="BI204" s="132">
        <f>IF(N204="nulová",J204,0)</f>
        <v>0</v>
      </c>
      <c r="BJ204" s="2" t="s">
        <v>75</v>
      </c>
      <c r="BK204" s="132">
        <f>ROUND(I204*H204,2)</f>
        <v>0</v>
      </c>
      <c r="BL204" s="2" t="s">
        <v>120</v>
      </c>
      <c r="BM204" s="131" t="s">
        <v>284</v>
      </c>
    </row>
    <row r="205" spans="2:51" s="133" customFormat="1" ht="10.2">
      <c r="B205" s="134"/>
      <c r="D205" s="135" t="s">
        <v>122</v>
      </c>
      <c r="E205" s="136" t="s">
        <v>1</v>
      </c>
      <c r="F205" s="137" t="s">
        <v>285</v>
      </c>
      <c r="H205" s="138">
        <v>13.2</v>
      </c>
      <c r="I205" s="139"/>
      <c r="L205" s="134"/>
      <c r="M205" s="140"/>
      <c r="T205" s="141"/>
      <c r="AT205" s="136" t="s">
        <v>122</v>
      </c>
      <c r="AU205" s="136" t="s">
        <v>77</v>
      </c>
      <c r="AV205" s="133" t="s">
        <v>77</v>
      </c>
      <c r="AW205" s="133" t="s">
        <v>24</v>
      </c>
      <c r="AX205" s="133" t="s">
        <v>75</v>
      </c>
      <c r="AY205" s="136" t="s">
        <v>112</v>
      </c>
    </row>
    <row r="206" spans="2:63" s="108" customFormat="1" ht="22.95" customHeight="1">
      <c r="B206" s="109"/>
      <c r="D206" s="110" t="s">
        <v>66</v>
      </c>
      <c r="E206" s="119" t="s">
        <v>286</v>
      </c>
      <c r="F206" s="119" t="s">
        <v>287</v>
      </c>
      <c r="I206" s="112"/>
      <c r="J206" s="120">
        <f>BK206</f>
        <v>0</v>
      </c>
      <c r="L206" s="109"/>
      <c r="M206" s="114"/>
      <c r="P206" s="115"/>
      <c r="R206" s="115"/>
      <c r="T206" s="116"/>
      <c r="AR206" s="110" t="s">
        <v>75</v>
      </c>
      <c r="AT206" s="117" t="s">
        <v>66</v>
      </c>
      <c r="AU206" s="117" t="s">
        <v>75</v>
      </c>
      <c r="AY206" s="110" t="s">
        <v>112</v>
      </c>
      <c r="BK206" s="118">
        <f>SUM(BK207:BK214)</f>
        <v>0</v>
      </c>
    </row>
    <row r="207" spans="2:65" s="14" customFormat="1" ht="24.15" customHeight="1">
      <c r="B207" s="15"/>
      <c r="C207" s="121" t="s">
        <v>288</v>
      </c>
      <c r="D207" s="121" t="s">
        <v>115</v>
      </c>
      <c r="E207" s="122" t="s">
        <v>289</v>
      </c>
      <c r="F207" s="123" t="s">
        <v>290</v>
      </c>
      <c r="G207" s="124" t="s">
        <v>178</v>
      </c>
      <c r="H207" s="125">
        <v>16.795</v>
      </c>
      <c r="I207" s="176"/>
      <c r="J207" s="126">
        <f>ROUND(I207*H207,2)</f>
        <v>0</v>
      </c>
      <c r="K207" s="123" t="s">
        <v>119</v>
      </c>
      <c r="L207" s="15"/>
      <c r="M207" s="127"/>
      <c r="N207" s="128"/>
      <c r="P207" s="129"/>
      <c r="Q207" s="129"/>
      <c r="R207" s="129"/>
      <c r="S207" s="129"/>
      <c r="T207" s="130"/>
      <c r="AR207" s="131" t="s">
        <v>120</v>
      </c>
      <c r="AT207" s="131" t="s">
        <v>115</v>
      </c>
      <c r="AU207" s="131" t="s">
        <v>77</v>
      </c>
      <c r="AY207" s="2" t="s">
        <v>112</v>
      </c>
      <c r="BE207" s="132">
        <f>IF(N207="základní",J207,0)</f>
        <v>0</v>
      </c>
      <c r="BF207" s="132">
        <f>IF(N207="snížená",J207,0)</f>
        <v>0</v>
      </c>
      <c r="BG207" s="132">
        <f>IF(N207="zákl. přenesená",J207,0)</f>
        <v>0</v>
      </c>
      <c r="BH207" s="132">
        <f>IF(N207="sníž. přenesená",J207,0)</f>
        <v>0</v>
      </c>
      <c r="BI207" s="132">
        <f>IF(N207="nulová",J207,0)</f>
        <v>0</v>
      </c>
      <c r="BJ207" s="2" t="s">
        <v>75</v>
      </c>
      <c r="BK207" s="132">
        <f>ROUND(I207*H207,2)</f>
        <v>0</v>
      </c>
      <c r="BL207" s="2" t="s">
        <v>120</v>
      </c>
      <c r="BM207" s="131" t="s">
        <v>291</v>
      </c>
    </row>
    <row r="208" spans="2:65" s="14" customFormat="1" ht="24.15" customHeight="1">
      <c r="B208" s="15"/>
      <c r="C208" s="121" t="s">
        <v>292</v>
      </c>
      <c r="D208" s="121" t="s">
        <v>115</v>
      </c>
      <c r="E208" s="122" t="s">
        <v>293</v>
      </c>
      <c r="F208" s="123" t="s">
        <v>294</v>
      </c>
      <c r="G208" s="124" t="s">
        <v>178</v>
      </c>
      <c r="H208" s="125">
        <v>16.795</v>
      </c>
      <c r="I208" s="176"/>
      <c r="J208" s="126">
        <f>ROUND(I208*H208,2)</f>
        <v>0</v>
      </c>
      <c r="K208" s="123" t="s">
        <v>119</v>
      </c>
      <c r="L208" s="15"/>
      <c r="M208" s="127"/>
      <c r="N208" s="128"/>
      <c r="P208" s="129"/>
      <c r="Q208" s="129"/>
      <c r="R208" s="129"/>
      <c r="S208" s="129"/>
      <c r="T208" s="130"/>
      <c r="AR208" s="131" t="s">
        <v>120</v>
      </c>
      <c r="AT208" s="131" t="s">
        <v>115</v>
      </c>
      <c r="AU208" s="131" t="s">
        <v>77</v>
      </c>
      <c r="AY208" s="2" t="s">
        <v>112</v>
      </c>
      <c r="BE208" s="132">
        <f>IF(N208="základní",J208,0)</f>
        <v>0</v>
      </c>
      <c r="BF208" s="132">
        <f>IF(N208="snížená",J208,0)</f>
        <v>0</v>
      </c>
      <c r="BG208" s="132">
        <f>IF(N208="zákl. přenesená",J208,0)</f>
        <v>0</v>
      </c>
      <c r="BH208" s="132">
        <f>IF(N208="sníž. přenesená",J208,0)</f>
        <v>0</v>
      </c>
      <c r="BI208" s="132">
        <f>IF(N208="nulová",J208,0)</f>
        <v>0</v>
      </c>
      <c r="BJ208" s="2" t="s">
        <v>75</v>
      </c>
      <c r="BK208" s="132">
        <f>ROUND(I208*H208,2)</f>
        <v>0</v>
      </c>
      <c r="BL208" s="2" t="s">
        <v>120</v>
      </c>
      <c r="BM208" s="131" t="s">
        <v>295</v>
      </c>
    </row>
    <row r="209" spans="2:65" s="14" customFormat="1" ht="24.15" customHeight="1">
      <c r="B209" s="15"/>
      <c r="C209" s="121" t="s">
        <v>190</v>
      </c>
      <c r="D209" s="121" t="s">
        <v>115</v>
      </c>
      <c r="E209" s="122" t="s">
        <v>296</v>
      </c>
      <c r="F209" s="123" t="s">
        <v>297</v>
      </c>
      <c r="G209" s="124" t="s">
        <v>178</v>
      </c>
      <c r="H209" s="125">
        <v>487.35</v>
      </c>
      <c r="I209" s="176"/>
      <c r="J209" s="126">
        <f>ROUND(I209*H209,2)</f>
        <v>0</v>
      </c>
      <c r="K209" s="123" t="s">
        <v>119</v>
      </c>
      <c r="L209" s="15"/>
      <c r="M209" s="127"/>
      <c r="N209" s="128"/>
      <c r="P209" s="129"/>
      <c r="Q209" s="129"/>
      <c r="R209" s="129"/>
      <c r="S209" s="129"/>
      <c r="T209" s="130"/>
      <c r="AR209" s="131" t="s">
        <v>120</v>
      </c>
      <c r="AT209" s="131" t="s">
        <v>115</v>
      </c>
      <c r="AU209" s="131" t="s">
        <v>77</v>
      </c>
      <c r="AY209" s="2" t="s">
        <v>112</v>
      </c>
      <c r="BE209" s="132">
        <f>IF(N209="základní",J209,0)</f>
        <v>0</v>
      </c>
      <c r="BF209" s="132">
        <f>IF(N209="snížená",J209,0)</f>
        <v>0</v>
      </c>
      <c r="BG209" s="132">
        <f>IF(N209="zákl. přenesená",J209,0)</f>
        <v>0</v>
      </c>
      <c r="BH209" s="132">
        <f>IF(N209="sníž. přenesená",J209,0)</f>
        <v>0</v>
      </c>
      <c r="BI209" s="132">
        <f>IF(N209="nulová",J209,0)</f>
        <v>0</v>
      </c>
      <c r="BJ209" s="2" t="s">
        <v>75</v>
      </c>
      <c r="BK209" s="132">
        <f>ROUND(I209*H209,2)</f>
        <v>0</v>
      </c>
      <c r="BL209" s="2" t="s">
        <v>120</v>
      </c>
      <c r="BM209" s="131" t="s">
        <v>298</v>
      </c>
    </row>
    <row r="210" spans="2:51" s="159" customFormat="1" ht="10.2">
      <c r="B210" s="160"/>
      <c r="D210" s="135" t="s">
        <v>122</v>
      </c>
      <c r="E210" s="161" t="s">
        <v>1</v>
      </c>
      <c r="F210" s="162" t="s">
        <v>299</v>
      </c>
      <c r="H210" s="161" t="s">
        <v>1</v>
      </c>
      <c r="I210" s="163"/>
      <c r="L210" s="160"/>
      <c r="M210" s="164"/>
      <c r="T210" s="165"/>
      <c r="AT210" s="161" t="s">
        <v>122</v>
      </c>
      <c r="AU210" s="161" t="s">
        <v>77</v>
      </c>
      <c r="AV210" s="159" t="s">
        <v>75</v>
      </c>
      <c r="AW210" s="159" t="s">
        <v>24</v>
      </c>
      <c r="AX210" s="159" t="s">
        <v>67</v>
      </c>
      <c r="AY210" s="161" t="s">
        <v>112</v>
      </c>
    </row>
    <row r="211" spans="2:51" s="133" customFormat="1" ht="10.2">
      <c r="B211" s="134"/>
      <c r="D211" s="135" t="s">
        <v>122</v>
      </c>
      <c r="E211" s="136" t="s">
        <v>1</v>
      </c>
      <c r="F211" s="137" t="s">
        <v>300</v>
      </c>
      <c r="H211" s="138">
        <v>487.35</v>
      </c>
      <c r="I211" s="139"/>
      <c r="L211" s="134"/>
      <c r="M211" s="140"/>
      <c r="T211" s="141"/>
      <c r="AT211" s="136" t="s">
        <v>122</v>
      </c>
      <c r="AU211" s="136" t="s">
        <v>77</v>
      </c>
      <c r="AV211" s="133" t="s">
        <v>77</v>
      </c>
      <c r="AW211" s="133" t="s">
        <v>24</v>
      </c>
      <c r="AX211" s="133" t="s">
        <v>75</v>
      </c>
      <c r="AY211" s="136" t="s">
        <v>112</v>
      </c>
    </row>
    <row r="212" spans="2:65" s="14" customFormat="1" ht="37.95" customHeight="1">
      <c r="B212" s="15"/>
      <c r="C212" s="121" t="s">
        <v>301</v>
      </c>
      <c r="D212" s="121" t="s">
        <v>115</v>
      </c>
      <c r="E212" s="122" t="s">
        <v>302</v>
      </c>
      <c r="F212" s="123" t="s">
        <v>303</v>
      </c>
      <c r="G212" s="124" t="s">
        <v>178</v>
      </c>
      <c r="H212" s="125">
        <v>18.129</v>
      </c>
      <c r="I212" s="176"/>
      <c r="J212" s="126">
        <f>ROUND(I212*H212,2)</f>
        <v>0</v>
      </c>
      <c r="K212" s="123" t="s">
        <v>119</v>
      </c>
      <c r="L212" s="15"/>
      <c r="M212" s="127"/>
      <c r="N212" s="128"/>
      <c r="P212" s="129"/>
      <c r="Q212" s="129"/>
      <c r="R212" s="129"/>
      <c r="S212" s="129"/>
      <c r="T212" s="130"/>
      <c r="AR212" s="131" t="s">
        <v>120</v>
      </c>
      <c r="AT212" s="131" t="s">
        <v>115</v>
      </c>
      <c r="AU212" s="131" t="s">
        <v>77</v>
      </c>
      <c r="AY212" s="2" t="s">
        <v>112</v>
      </c>
      <c r="BE212" s="132">
        <f>IF(N212="základní",J212,0)</f>
        <v>0</v>
      </c>
      <c r="BF212" s="132">
        <f>IF(N212="snížená",J212,0)</f>
        <v>0</v>
      </c>
      <c r="BG212" s="132">
        <f>IF(N212="zákl. přenesená",J212,0)</f>
        <v>0</v>
      </c>
      <c r="BH212" s="132">
        <f>IF(N212="sníž. přenesená",J212,0)</f>
        <v>0</v>
      </c>
      <c r="BI212" s="132">
        <f>IF(N212="nulová",J212,0)</f>
        <v>0</v>
      </c>
      <c r="BJ212" s="2" t="s">
        <v>75</v>
      </c>
      <c r="BK212" s="132">
        <f>ROUND(I212*H212,2)</f>
        <v>0</v>
      </c>
      <c r="BL212" s="2" t="s">
        <v>120</v>
      </c>
      <c r="BM212" s="131" t="s">
        <v>304</v>
      </c>
    </row>
    <row r="213" spans="2:51" s="133" customFormat="1" ht="10.2">
      <c r="B213" s="134"/>
      <c r="D213" s="135" t="s">
        <v>122</v>
      </c>
      <c r="E213" s="136" t="s">
        <v>1</v>
      </c>
      <c r="F213" s="137" t="s">
        <v>305</v>
      </c>
      <c r="H213" s="138">
        <v>18.129</v>
      </c>
      <c r="I213" s="139"/>
      <c r="L213" s="134"/>
      <c r="M213" s="140"/>
      <c r="T213" s="141"/>
      <c r="AT213" s="136" t="s">
        <v>122</v>
      </c>
      <c r="AU213" s="136" t="s">
        <v>77</v>
      </c>
      <c r="AV213" s="133" t="s">
        <v>77</v>
      </c>
      <c r="AW213" s="133" t="s">
        <v>24</v>
      </c>
      <c r="AX213" s="133" t="s">
        <v>75</v>
      </c>
      <c r="AY213" s="136" t="s">
        <v>112</v>
      </c>
    </row>
    <row r="214" spans="2:65" s="14" customFormat="1" ht="44.25" customHeight="1">
      <c r="B214" s="15"/>
      <c r="C214" s="121" t="s">
        <v>306</v>
      </c>
      <c r="D214" s="121" t="s">
        <v>115</v>
      </c>
      <c r="E214" s="122" t="s">
        <v>307</v>
      </c>
      <c r="F214" s="123" t="s">
        <v>308</v>
      </c>
      <c r="G214" s="124" t="s">
        <v>178</v>
      </c>
      <c r="H214" s="125">
        <v>1.82</v>
      </c>
      <c r="I214" s="176"/>
      <c r="J214" s="126">
        <f>ROUND(I214*H214,2)</f>
        <v>0</v>
      </c>
      <c r="K214" s="123" t="s">
        <v>1</v>
      </c>
      <c r="L214" s="15"/>
      <c r="M214" s="127"/>
      <c r="N214" s="128"/>
      <c r="P214" s="129"/>
      <c r="Q214" s="129"/>
      <c r="R214" s="129"/>
      <c r="S214" s="129"/>
      <c r="T214" s="130"/>
      <c r="AR214" s="131" t="s">
        <v>120</v>
      </c>
      <c r="AT214" s="131" t="s">
        <v>115</v>
      </c>
      <c r="AU214" s="131" t="s">
        <v>77</v>
      </c>
      <c r="AY214" s="2" t="s">
        <v>112</v>
      </c>
      <c r="BE214" s="132">
        <f>IF(N214="základní",J214,0)</f>
        <v>0</v>
      </c>
      <c r="BF214" s="132">
        <f>IF(N214="snížená",J214,0)</f>
        <v>0</v>
      </c>
      <c r="BG214" s="132">
        <f>IF(N214="zákl. přenesená",J214,0)</f>
        <v>0</v>
      </c>
      <c r="BH214" s="132">
        <f>IF(N214="sníž. přenesená",J214,0)</f>
        <v>0</v>
      </c>
      <c r="BI214" s="132">
        <f>IF(N214="nulová",J214,0)</f>
        <v>0</v>
      </c>
      <c r="BJ214" s="2" t="s">
        <v>75</v>
      </c>
      <c r="BK214" s="132">
        <f>ROUND(I214*H214,2)</f>
        <v>0</v>
      </c>
      <c r="BL214" s="2" t="s">
        <v>120</v>
      </c>
      <c r="BM214" s="131" t="s">
        <v>309</v>
      </c>
    </row>
    <row r="215" spans="2:63" s="108" customFormat="1" ht="22.95" customHeight="1">
      <c r="B215" s="109"/>
      <c r="D215" s="110" t="s">
        <v>66</v>
      </c>
      <c r="E215" s="119" t="s">
        <v>310</v>
      </c>
      <c r="F215" s="119" t="s">
        <v>311</v>
      </c>
      <c r="I215" s="112"/>
      <c r="J215" s="120">
        <f>BK215</f>
        <v>0</v>
      </c>
      <c r="L215" s="109"/>
      <c r="M215" s="114"/>
      <c r="P215" s="115"/>
      <c r="R215" s="115"/>
      <c r="T215" s="116"/>
      <c r="AR215" s="110" t="s">
        <v>75</v>
      </c>
      <c r="AT215" s="117" t="s">
        <v>66</v>
      </c>
      <c r="AU215" s="117" t="s">
        <v>75</v>
      </c>
      <c r="AY215" s="110" t="s">
        <v>112</v>
      </c>
      <c r="BK215" s="118">
        <f>BK216</f>
        <v>0</v>
      </c>
    </row>
    <row r="216" spans="2:65" s="14" customFormat="1" ht="33" customHeight="1">
      <c r="B216" s="15"/>
      <c r="C216" s="121" t="s">
        <v>312</v>
      </c>
      <c r="D216" s="121" t="s">
        <v>115</v>
      </c>
      <c r="E216" s="122" t="s">
        <v>313</v>
      </c>
      <c r="F216" s="123" t="s">
        <v>314</v>
      </c>
      <c r="G216" s="124" t="s">
        <v>178</v>
      </c>
      <c r="H216" s="125">
        <v>22.01</v>
      </c>
      <c r="I216" s="176"/>
      <c r="J216" s="126">
        <f>ROUND(I216*H216,2)</f>
        <v>0</v>
      </c>
      <c r="K216" s="123" t="s">
        <v>119</v>
      </c>
      <c r="L216" s="15"/>
      <c r="M216" s="127"/>
      <c r="N216" s="128"/>
      <c r="P216" s="129"/>
      <c r="Q216" s="129"/>
      <c r="R216" s="129"/>
      <c r="S216" s="129"/>
      <c r="T216" s="130"/>
      <c r="AR216" s="131" t="s">
        <v>120</v>
      </c>
      <c r="AT216" s="131" t="s">
        <v>115</v>
      </c>
      <c r="AU216" s="131" t="s">
        <v>77</v>
      </c>
      <c r="AY216" s="2" t="s">
        <v>112</v>
      </c>
      <c r="BE216" s="132">
        <f>IF(N216="základní",J216,0)</f>
        <v>0</v>
      </c>
      <c r="BF216" s="132">
        <f>IF(N216="snížená",J216,0)</f>
        <v>0</v>
      </c>
      <c r="BG216" s="132">
        <f>IF(N216="zákl. přenesená",J216,0)</f>
        <v>0</v>
      </c>
      <c r="BH216" s="132">
        <f>IF(N216="sníž. přenesená",J216,0)</f>
        <v>0</v>
      </c>
      <c r="BI216" s="132">
        <f>IF(N216="nulová",J216,0)</f>
        <v>0</v>
      </c>
      <c r="BJ216" s="2" t="s">
        <v>75</v>
      </c>
      <c r="BK216" s="132">
        <f>ROUND(I216*H216,2)</f>
        <v>0</v>
      </c>
      <c r="BL216" s="2" t="s">
        <v>120</v>
      </c>
      <c r="BM216" s="131" t="s">
        <v>315</v>
      </c>
    </row>
    <row r="217" spans="2:63" s="108" customFormat="1" ht="25.95" customHeight="1">
      <c r="B217" s="109"/>
      <c r="D217" s="110" t="s">
        <v>66</v>
      </c>
      <c r="E217" s="111" t="s">
        <v>316</v>
      </c>
      <c r="F217" s="111" t="s">
        <v>317</v>
      </c>
      <c r="I217" s="112"/>
      <c r="J217" s="113">
        <f>BK217</f>
        <v>0</v>
      </c>
      <c r="L217" s="109"/>
      <c r="M217" s="114"/>
      <c r="P217" s="115"/>
      <c r="R217" s="115"/>
      <c r="T217" s="116"/>
      <c r="AR217" s="110" t="s">
        <v>77</v>
      </c>
      <c r="AT217" s="117" t="s">
        <v>66</v>
      </c>
      <c r="AU217" s="117" t="s">
        <v>67</v>
      </c>
      <c r="AY217" s="110" t="s">
        <v>112</v>
      </c>
      <c r="BK217" s="118">
        <f>BK218+BK220+BK224</f>
        <v>0</v>
      </c>
    </row>
    <row r="218" spans="2:63" s="108" customFormat="1" ht="22.95" customHeight="1">
      <c r="B218" s="109"/>
      <c r="D218" s="110" t="s">
        <v>66</v>
      </c>
      <c r="E218" s="119" t="s">
        <v>318</v>
      </c>
      <c r="F218" s="119" t="s">
        <v>319</v>
      </c>
      <c r="I218" s="112"/>
      <c r="J218" s="120">
        <f>BK218</f>
        <v>0</v>
      </c>
      <c r="L218" s="109"/>
      <c r="M218" s="114"/>
      <c r="P218" s="115"/>
      <c r="R218" s="115"/>
      <c r="T218" s="116"/>
      <c r="AR218" s="110" t="s">
        <v>77</v>
      </c>
      <c r="AT218" s="117" t="s">
        <v>66</v>
      </c>
      <c r="AU218" s="117" t="s">
        <v>75</v>
      </c>
      <c r="AY218" s="110" t="s">
        <v>112</v>
      </c>
      <c r="BK218" s="118">
        <f>BK219</f>
        <v>0</v>
      </c>
    </row>
    <row r="219" spans="2:65" s="14" customFormat="1" ht="16.5" customHeight="1">
      <c r="B219" s="15"/>
      <c r="C219" s="121" t="s">
        <v>320</v>
      </c>
      <c r="D219" s="121" t="s">
        <v>115</v>
      </c>
      <c r="E219" s="122" t="s">
        <v>321</v>
      </c>
      <c r="F219" s="123" t="s">
        <v>322</v>
      </c>
      <c r="G219" s="124" t="s">
        <v>167</v>
      </c>
      <c r="H219" s="125">
        <v>30</v>
      </c>
      <c r="I219" s="176"/>
      <c r="J219" s="126">
        <f>ROUND(I219*H219,2)</f>
        <v>0</v>
      </c>
      <c r="K219" s="123" t="s">
        <v>119</v>
      </c>
      <c r="L219" s="15"/>
      <c r="M219" s="127"/>
      <c r="N219" s="128"/>
      <c r="P219" s="129"/>
      <c r="Q219" s="129"/>
      <c r="R219" s="129"/>
      <c r="S219" s="129"/>
      <c r="T219" s="130"/>
      <c r="AR219" s="131" t="s">
        <v>153</v>
      </c>
      <c r="AT219" s="131" t="s">
        <v>115</v>
      </c>
      <c r="AU219" s="131" t="s">
        <v>77</v>
      </c>
      <c r="AY219" s="2" t="s">
        <v>112</v>
      </c>
      <c r="BE219" s="132">
        <f>IF(N219="základní",J219,0)</f>
        <v>0</v>
      </c>
      <c r="BF219" s="132">
        <f>IF(N219="snížená",J219,0)</f>
        <v>0</v>
      </c>
      <c r="BG219" s="132">
        <f>IF(N219="zákl. přenesená",J219,0)</f>
        <v>0</v>
      </c>
      <c r="BH219" s="132">
        <f>IF(N219="sníž. přenesená",J219,0)</f>
        <v>0</v>
      </c>
      <c r="BI219" s="132">
        <f>IF(N219="nulová",J219,0)</f>
        <v>0</v>
      </c>
      <c r="BJ219" s="2" t="s">
        <v>75</v>
      </c>
      <c r="BK219" s="132">
        <f>ROUND(I219*H219,2)</f>
        <v>0</v>
      </c>
      <c r="BL219" s="2" t="s">
        <v>153</v>
      </c>
      <c r="BM219" s="131" t="s">
        <v>323</v>
      </c>
    </row>
    <row r="220" spans="2:63" s="108" customFormat="1" ht="22.95" customHeight="1">
      <c r="B220" s="109"/>
      <c r="D220" s="110" t="s">
        <v>66</v>
      </c>
      <c r="E220" s="119" t="s">
        <v>324</v>
      </c>
      <c r="F220" s="119" t="s">
        <v>325</v>
      </c>
      <c r="I220" s="112"/>
      <c r="J220" s="120">
        <f>BK220</f>
        <v>0</v>
      </c>
      <c r="L220" s="109"/>
      <c r="M220" s="114"/>
      <c r="P220" s="115"/>
      <c r="R220" s="115"/>
      <c r="T220" s="116"/>
      <c r="AR220" s="110" t="s">
        <v>77</v>
      </c>
      <c r="AT220" s="117" t="s">
        <v>66</v>
      </c>
      <c r="AU220" s="117" t="s">
        <v>75</v>
      </c>
      <c r="AY220" s="110" t="s">
        <v>112</v>
      </c>
      <c r="BK220" s="118">
        <f>SUM(BK221:BK223)</f>
        <v>0</v>
      </c>
    </row>
    <row r="221" spans="2:65" s="14" customFormat="1" ht="24.15" customHeight="1">
      <c r="B221" s="15"/>
      <c r="C221" s="121" t="s">
        <v>326</v>
      </c>
      <c r="D221" s="121" t="s">
        <v>115</v>
      </c>
      <c r="E221" s="122" t="s">
        <v>327</v>
      </c>
      <c r="F221" s="123" t="s">
        <v>328</v>
      </c>
      <c r="G221" s="124" t="s">
        <v>146</v>
      </c>
      <c r="H221" s="125">
        <v>6</v>
      </c>
      <c r="I221" s="176"/>
      <c r="J221" s="126">
        <f>ROUND(I221*H221,2)</f>
        <v>0</v>
      </c>
      <c r="K221" s="123" t="s">
        <v>119</v>
      </c>
      <c r="L221" s="15"/>
      <c r="M221" s="127"/>
      <c r="N221" s="128"/>
      <c r="P221" s="129"/>
      <c r="Q221" s="129"/>
      <c r="R221" s="129"/>
      <c r="S221" s="129"/>
      <c r="T221" s="130"/>
      <c r="AR221" s="131" t="s">
        <v>153</v>
      </c>
      <c r="AT221" s="131" t="s">
        <v>115</v>
      </c>
      <c r="AU221" s="131" t="s">
        <v>77</v>
      </c>
      <c r="AY221" s="2" t="s">
        <v>112</v>
      </c>
      <c r="BE221" s="132">
        <f>IF(N221="základní",J221,0)</f>
        <v>0</v>
      </c>
      <c r="BF221" s="132">
        <f>IF(N221="snížená",J221,0)</f>
        <v>0</v>
      </c>
      <c r="BG221" s="132">
        <f>IF(N221="zákl. přenesená",J221,0)</f>
        <v>0</v>
      </c>
      <c r="BH221" s="132">
        <f>IF(N221="sníž. přenesená",J221,0)</f>
        <v>0</v>
      </c>
      <c r="BI221" s="132">
        <f>IF(N221="nulová",J221,0)</f>
        <v>0</v>
      </c>
      <c r="BJ221" s="2" t="s">
        <v>75</v>
      </c>
      <c r="BK221" s="132">
        <f>ROUND(I221*H221,2)</f>
        <v>0</v>
      </c>
      <c r="BL221" s="2" t="s">
        <v>153</v>
      </c>
      <c r="BM221" s="131" t="s">
        <v>329</v>
      </c>
    </row>
    <row r="222" spans="2:51" s="133" customFormat="1" ht="10.2">
      <c r="B222" s="134"/>
      <c r="D222" s="135" t="s">
        <v>122</v>
      </c>
      <c r="E222" s="136" t="s">
        <v>1</v>
      </c>
      <c r="F222" s="137" t="s">
        <v>221</v>
      </c>
      <c r="H222" s="138">
        <v>6</v>
      </c>
      <c r="I222" s="139"/>
      <c r="L222" s="134"/>
      <c r="M222" s="140"/>
      <c r="T222" s="141"/>
      <c r="AT222" s="136" t="s">
        <v>122</v>
      </c>
      <c r="AU222" s="136" t="s">
        <v>77</v>
      </c>
      <c r="AV222" s="133" t="s">
        <v>77</v>
      </c>
      <c r="AW222" s="133" t="s">
        <v>24</v>
      </c>
      <c r="AX222" s="133" t="s">
        <v>75</v>
      </c>
      <c r="AY222" s="136" t="s">
        <v>112</v>
      </c>
    </row>
    <row r="223" spans="2:65" s="14" customFormat="1" ht="21.75" customHeight="1">
      <c r="B223" s="15"/>
      <c r="C223" s="150" t="s">
        <v>330</v>
      </c>
      <c r="D223" s="150" t="s">
        <v>187</v>
      </c>
      <c r="E223" s="151" t="s">
        <v>331</v>
      </c>
      <c r="F223" s="152" t="s">
        <v>332</v>
      </c>
      <c r="G223" s="153" t="s">
        <v>146</v>
      </c>
      <c r="H223" s="154">
        <v>6</v>
      </c>
      <c r="I223" s="177"/>
      <c r="J223" s="155">
        <f>ROUND(I223*H223,2)</f>
        <v>0</v>
      </c>
      <c r="K223" s="152" t="s">
        <v>119</v>
      </c>
      <c r="L223" s="156"/>
      <c r="M223" s="157"/>
      <c r="N223" s="158"/>
      <c r="P223" s="129"/>
      <c r="Q223" s="129"/>
      <c r="R223" s="129"/>
      <c r="S223" s="129"/>
      <c r="T223" s="130"/>
      <c r="AR223" s="131" t="s">
        <v>333</v>
      </c>
      <c r="AT223" s="131" t="s">
        <v>187</v>
      </c>
      <c r="AU223" s="131" t="s">
        <v>77</v>
      </c>
      <c r="AY223" s="2" t="s">
        <v>112</v>
      </c>
      <c r="BE223" s="132">
        <f>IF(N223="základní",J223,0)</f>
        <v>0</v>
      </c>
      <c r="BF223" s="132">
        <f>IF(N223="snížená",J223,0)</f>
        <v>0</v>
      </c>
      <c r="BG223" s="132">
        <f>IF(N223="zákl. přenesená",J223,0)</f>
        <v>0</v>
      </c>
      <c r="BH223" s="132">
        <f>IF(N223="sníž. přenesená",J223,0)</f>
        <v>0</v>
      </c>
      <c r="BI223" s="132">
        <f>IF(N223="nulová",J223,0)</f>
        <v>0</v>
      </c>
      <c r="BJ223" s="2" t="s">
        <v>75</v>
      </c>
      <c r="BK223" s="132">
        <f>ROUND(I223*H223,2)</f>
        <v>0</v>
      </c>
      <c r="BL223" s="2" t="s">
        <v>153</v>
      </c>
      <c r="BM223" s="131" t="s">
        <v>334</v>
      </c>
    </row>
    <row r="224" spans="2:63" s="108" customFormat="1" ht="22.95" customHeight="1">
      <c r="B224" s="109"/>
      <c r="D224" s="110" t="s">
        <v>66</v>
      </c>
      <c r="E224" s="119" t="s">
        <v>335</v>
      </c>
      <c r="F224" s="119" t="s">
        <v>336</v>
      </c>
      <c r="I224" s="112"/>
      <c r="J224" s="120">
        <f>BK224</f>
        <v>0</v>
      </c>
      <c r="L224" s="109"/>
      <c r="M224" s="114"/>
      <c r="P224" s="115"/>
      <c r="R224" s="115"/>
      <c r="T224" s="116"/>
      <c r="AR224" s="110" t="s">
        <v>77</v>
      </c>
      <c r="AT224" s="117" t="s">
        <v>66</v>
      </c>
      <c r="AU224" s="117" t="s">
        <v>75</v>
      </c>
      <c r="AY224" s="110" t="s">
        <v>112</v>
      </c>
      <c r="BK224" s="118">
        <f>SUM(BK225:BK229)</f>
        <v>0</v>
      </c>
    </row>
    <row r="225" spans="2:65" s="14" customFormat="1" ht="16.5" customHeight="1">
      <c r="B225" s="15"/>
      <c r="C225" s="121" t="s">
        <v>337</v>
      </c>
      <c r="D225" s="121" t="s">
        <v>115</v>
      </c>
      <c r="E225" s="122" t="s">
        <v>338</v>
      </c>
      <c r="F225" s="123" t="s">
        <v>339</v>
      </c>
      <c r="G225" s="124" t="s">
        <v>118</v>
      </c>
      <c r="H225" s="125">
        <v>30</v>
      </c>
      <c r="I225" s="176"/>
      <c r="J225" s="126">
        <f>ROUND(I225*H225,2)</f>
        <v>0</v>
      </c>
      <c r="K225" s="123" t="s">
        <v>119</v>
      </c>
      <c r="L225" s="15"/>
      <c r="M225" s="127"/>
      <c r="N225" s="128"/>
      <c r="P225" s="129"/>
      <c r="Q225" s="129"/>
      <c r="R225" s="129"/>
      <c r="S225" s="129"/>
      <c r="T225" s="130"/>
      <c r="AR225" s="131" t="s">
        <v>153</v>
      </c>
      <c r="AT225" s="131" t="s">
        <v>115</v>
      </c>
      <c r="AU225" s="131" t="s">
        <v>77</v>
      </c>
      <c r="AY225" s="2" t="s">
        <v>112</v>
      </c>
      <c r="BE225" s="132">
        <f>IF(N225="základní",J225,0)</f>
        <v>0</v>
      </c>
      <c r="BF225" s="132">
        <f>IF(N225="snížená",J225,0)</f>
        <v>0</v>
      </c>
      <c r="BG225" s="132">
        <f>IF(N225="zákl. přenesená",J225,0)</f>
        <v>0</v>
      </c>
      <c r="BH225" s="132">
        <f>IF(N225="sníž. přenesená",J225,0)</f>
        <v>0</v>
      </c>
      <c r="BI225" s="132">
        <f>IF(N225="nulová",J225,0)</f>
        <v>0</v>
      </c>
      <c r="BJ225" s="2" t="s">
        <v>75</v>
      </c>
      <c r="BK225" s="132">
        <f>ROUND(I225*H225,2)</f>
        <v>0</v>
      </c>
      <c r="BL225" s="2" t="s">
        <v>153</v>
      </c>
      <c r="BM225" s="131" t="s">
        <v>340</v>
      </c>
    </row>
    <row r="226" spans="2:65" s="14" customFormat="1" ht="24.15" customHeight="1">
      <c r="B226" s="15"/>
      <c r="C226" s="121" t="s">
        <v>341</v>
      </c>
      <c r="D226" s="121" t="s">
        <v>115</v>
      </c>
      <c r="E226" s="122" t="s">
        <v>342</v>
      </c>
      <c r="F226" s="123" t="s">
        <v>343</v>
      </c>
      <c r="G226" s="124" t="s">
        <v>118</v>
      </c>
      <c r="H226" s="125">
        <v>30</v>
      </c>
      <c r="I226" s="176"/>
      <c r="J226" s="126">
        <f>ROUND(I226*H226,2)</f>
        <v>0</v>
      </c>
      <c r="K226" s="123" t="s">
        <v>119</v>
      </c>
      <c r="L226" s="15"/>
      <c r="M226" s="127"/>
      <c r="N226" s="128"/>
      <c r="P226" s="129"/>
      <c r="Q226" s="129"/>
      <c r="R226" s="129"/>
      <c r="S226" s="129"/>
      <c r="T226" s="130"/>
      <c r="AR226" s="131" t="s">
        <v>153</v>
      </c>
      <c r="AT226" s="131" t="s">
        <v>115</v>
      </c>
      <c r="AU226" s="131" t="s">
        <v>77</v>
      </c>
      <c r="AY226" s="2" t="s">
        <v>112</v>
      </c>
      <c r="BE226" s="132">
        <f>IF(N226="základní",J226,0)</f>
        <v>0</v>
      </c>
      <c r="BF226" s="132">
        <f>IF(N226="snížená",J226,0)</f>
        <v>0</v>
      </c>
      <c r="BG226" s="132">
        <f>IF(N226="zákl. přenesená",J226,0)</f>
        <v>0</v>
      </c>
      <c r="BH226" s="132">
        <f>IF(N226="sníž. přenesená",J226,0)</f>
        <v>0</v>
      </c>
      <c r="BI226" s="132">
        <f>IF(N226="nulová",J226,0)</f>
        <v>0</v>
      </c>
      <c r="BJ226" s="2" t="s">
        <v>75</v>
      </c>
      <c r="BK226" s="132">
        <f>ROUND(I226*H226,2)</f>
        <v>0</v>
      </c>
      <c r="BL226" s="2" t="s">
        <v>153</v>
      </c>
      <c r="BM226" s="131" t="s">
        <v>344</v>
      </c>
    </row>
    <row r="227" spans="2:65" s="14" customFormat="1" ht="24.15" customHeight="1">
      <c r="B227" s="15"/>
      <c r="C227" s="121" t="s">
        <v>345</v>
      </c>
      <c r="D227" s="121" t="s">
        <v>115</v>
      </c>
      <c r="E227" s="122" t="s">
        <v>346</v>
      </c>
      <c r="F227" s="123" t="s">
        <v>347</v>
      </c>
      <c r="G227" s="124" t="s">
        <v>118</v>
      </c>
      <c r="H227" s="125">
        <v>30</v>
      </c>
      <c r="I227" s="176"/>
      <c r="J227" s="126">
        <f>ROUND(I227*H227,2)</f>
        <v>0</v>
      </c>
      <c r="K227" s="123" t="s">
        <v>119</v>
      </c>
      <c r="L227" s="15"/>
      <c r="M227" s="127"/>
      <c r="N227" s="128"/>
      <c r="P227" s="129"/>
      <c r="Q227" s="129"/>
      <c r="R227" s="129"/>
      <c r="S227" s="129"/>
      <c r="T227" s="130"/>
      <c r="AR227" s="131" t="s">
        <v>153</v>
      </c>
      <c r="AT227" s="131" t="s">
        <v>115</v>
      </c>
      <c r="AU227" s="131" t="s">
        <v>77</v>
      </c>
      <c r="AY227" s="2" t="s">
        <v>112</v>
      </c>
      <c r="BE227" s="132">
        <f>IF(N227="základní",J227,0)</f>
        <v>0</v>
      </c>
      <c r="BF227" s="132">
        <f>IF(N227="snížená",J227,0)</f>
        <v>0</v>
      </c>
      <c r="BG227" s="132">
        <f>IF(N227="zákl. přenesená",J227,0)</f>
        <v>0</v>
      </c>
      <c r="BH227" s="132">
        <f>IF(N227="sníž. přenesená",J227,0)</f>
        <v>0</v>
      </c>
      <c r="BI227" s="132">
        <f>IF(N227="nulová",J227,0)</f>
        <v>0</v>
      </c>
      <c r="BJ227" s="2" t="s">
        <v>75</v>
      </c>
      <c r="BK227" s="132">
        <f>ROUND(I227*H227,2)</f>
        <v>0</v>
      </c>
      <c r="BL227" s="2" t="s">
        <v>153</v>
      </c>
      <c r="BM227" s="131" t="s">
        <v>348</v>
      </c>
    </row>
    <row r="228" spans="2:65" s="14" customFormat="1" ht="24.15" customHeight="1">
      <c r="B228" s="15"/>
      <c r="C228" s="121" t="s">
        <v>349</v>
      </c>
      <c r="D228" s="121" t="s">
        <v>115</v>
      </c>
      <c r="E228" s="122" t="s">
        <v>350</v>
      </c>
      <c r="F228" s="123" t="s">
        <v>351</v>
      </c>
      <c r="G228" s="124" t="s">
        <v>118</v>
      </c>
      <c r="H228" s="125">
        <v>30</v>
      </c>
      <c r="I228" s="176"/>
      <c r="J228" s="126">
        <f>ROUND(I228*H228,2)</f>
        <v>0</v>
      </c>
      <c r="K228" s="123" t="s">
        <v>119</v>
      </c>
      <c r="L228" s="15"/>
      <c r="M228" s="127"/>
      <c r="N228" s="128"/>
      <c r="P228" s="129"/>
      <c r="Q228" s="129"/>
      <c r="R228" s="129"/>
      <c r="S228" s="129"/>
      <c r="T228" s="130"/>
      <c r="AR228" s="131" t="s">
        <v>153</v>
      </c>
      <c r="AT228" s="131" t="s">
        <v>115</v>
      </c>
      <c r="AU228" s="131" t="s">
        <v>77</v>
      </c>
      <c r="AY228" s="2" t="s">
        <v>112</v>
      </c>
      <c r="BE228" s="132">
        <f>IF(N228="základní",J228,0)</f>
        <v>0</v>
      </c>
      <c r="BF228" s="132">
        <f>IF(N228="snížená",J228,0)</f>
        <v>0</v>
      </c>
      <c r="BG228" s="132">
        <f>IF(N228="zákl. přenesená",J228,0)</f>
        <v>0</v>
      </c>
      <c r="BH228" s="132">
        <f>IF(N228="sníž. přenesená",J228,0)</f>
        <v>0</v>
      </c>
      <c r="BI228" s="132">
        <f>IF(N228="nulová",J228,0)</f>
        <v>0</v>
      </c>
      <c r="BJ228" s="2" t="s">
        <v>75</v>
      </c>
      <c r="BK228" s="132">
        <f>ROUND(I228*H228,2)</f>
        <v>0</v>
      </c>
      <c r="BL228" s="2" t="s">
        <v>153</v>
      </c>
      <c r="BM228" s="131" t="s">
        <v>352</v>
      </c>
    </row>
    <row r="229" spans="2:65" s="14" customFormat="1" ht="24.15" customHeight="1">
      <c r="B229" s="15"/>
      <c r="C229" s="121" t="s">
        <v>353</v>
      </c>
      <c r="D229" s="121" t="s">
        <v>115</v>
      </c>
      <c r="E229" s="122" t="s">
        <v>354</v>
      </c>
      <c r="F229" s="123" t="s">
        <v>355</v>
      </c>
      <c r="G229" s="124" t="s">
        <v>118</v>
      </c>
      <c r="H229" s="125">
        <v>30</v>
      </c>
      <c r="I229" s="176"/>
      <c r="J229" s="126">
        <f>ROUND(I229*H229,2)</f>
        <v>0</v>
      </c>
      <c r="K229" s="123" t="s">
        <v>119</v>
      </c>
      <c r="L229" s="15"/>
      <c r="M229" s="127"/>
      <c r="N229" s="128"/>
      <c r="P229" s="129"/>
      <c r="Q229" s="129"/>
      <c r="R229" s="129"/>
      <c r="S229" s="129"/>
      <c r="T229" s="130"/>
      <c r="AR229" s="131" t="s">
        <v>153</v>
      </c>
      <c r="AT229" s="131" t="s">
        <v>115</v>
      </c>
      <c r="AU229" s="131" t="s">
        <v>77</v>
      </c>
      <c r="AY229" s="2" t="s">
        <v>112</v>
      </c>
      <c r="BE229" s="132">
        <f>IF(N229="základní",J229,0)</f>
        <v>0</v>
      </c>
      <c r="BF229" s="132">
        <f>IF(N229="snížená",J229,0)</f>
        <v>0</v>
      </c>
      <c r="BG229" s="132">
        <f>IF(N229="zákl. přenesená",J229,0)</f>
        <v>0</v>
      </c>
      <c r="BH229" s="132">
        <f>IF(N229="sníž. přenesená",J229,0)</f>
        <v>0</v>
      </c>
      <c r="BI229" s="132">
        <f>IF(N229="nulová",J229,0)</f>
        <v>0</v>
      </c>
      <c r="BJ229" s="2" t="s">
        <v>75</v>
      </c>
      <c r="BK229" s="132">
        <f>ROUND(I229*H229,2)</f>
        <v>0</v>
      </c>
      <c r="BL229" s="2" t="s">
        <v>153</v>
      </c>
      <c r="BM229" s="131" t="s">
        <v>356</v>
      </c>
    </row>
    <row r="230" spans="2:63" s="108" customFormat="1" ht="25.95" customHeight="1">
      <c r="B230" s="109"/>
      <c r="D230" s="110" t="s">
        <v>66</v>
      </c>
      <c r="E230" s="111" t="s">
        <v>357</v>
      </c>
      <c r="F230" s="111" t="s">
        <v>358</v>
      </c>
      <c r="I230" s="112"/>
      <c r="J230" s="113">
        <f>BK230</f>
        <v>0</v>
      </c>
      <c r="L230" s="109"/>
      <c r="M230" s="114"/>
      <c r="P230" s="115"/>
      <c r="R230" s="115"/>
      <c r="T230" s="116"/>
      <c r="AR230" s="110" t="s">
        <v>193</v>
      </c>
      <c r="AT230" s="117" t="s">
        <v>66</v>
      </c>
      <c r="AU230" s="117" t="s">
        <v>67</v>
      </c>
      <c r="AY230" s="110" t="s">
        <v>112</v>
      </c>
      <c r="BK230" s="118">
        <f>BK231+BK237</f>
        <v>0</v>
      </c>
    </row>
    <row r="231" spans="2:63" s="108" customFormat="1" ht="22.95" customHeight="1">
      <c r="B231" s="109"/>
      <c r="D231" s="110" t="s">
        <v>66</v>
      </c>
      <c r="E231" s="119" t="s">
        <v>359</v>
      </c>
      <c r="F231" s="119" t="s">
        <v>360</v>
      </c>
      <c r="I231" s="112"/>
      <c r="J231" s="120">
        <f>BK231</f>
        <v>0</v>
      </c>
      <c r="L231" s="109"/>
      <c r="M231" s="114"/>
      <c r="P231" s="115"/>
      <c r="R231" s="115"/>
      <c r="T231" s="116"/>
      <c r="AR231" s="110" t="s">
        <v>193</v>
      </c>
      <c r="AT231" s="117" t="s">
        <v>66</v>
      </c>
      <c r="AU231" s="117" t="s">
        <v>75</v>
      </c>
      <c r="AY231" s="110" t="s">
        <v>112</v>
      </c>
      <c r="BK231" s="118">
        <f>SUM(BK232:BK236)</f>
        <v>0</v>
      </c>
    </row>
    <row r="232" spans="2:65" s="14" customFormat="1" ht="16.5" customHeight="1">
      <c r="B232" s="15"/>
      <c r="C232" s="121" t="s">
        <v>361</v>
      </c>
      <c r="D232" s="121" t="s">
        <v>115</v>
      </c>
      <c r="E232" s="122" t="s">
        <v>362</v>
      </c>
      <c r="F232" s="123" t="s">
        <v>360</v>
      </c>
      <c r="G232" s="124" t="s">
        <v>363</v>
      </c>
      <c r="H232" s="125">
        <v>1</v>
      </c>
      <c r="I232" s="176"/>
      <c r="J232" s="126">
        <f>ROUND(I232*H232,2)</f>
        <v>0</v>
      </c>
      <c r="K232" s="123" t="s">
        <v>119</v>
      </c>
      <c r="L232" s="15"/>
      <c r="M232" s="127"/>
      <c r="N232" s="128"/>
      <c r="P232" s="129"/>
      <c r="Q232" s="129"/>
      <c r="R232" s="129"/>
      <c r="S232" s="129"/>
      <c r="T232" s="130"/>
      <c r="AR232" s="131" t="s">
        <v>364</v>
      </c>
      <c r="AT232" s="131" t="s">
        <v>115</v>
      </c>
      <c r="AU232" s="131" t="s">
        <v>77</v>
      </c>
      <c r="AY232" s="2" t="s">
        <v>112</v>
      </c>
      <c r="BE232" s="132">
        <f>IF(N232="základní",J232,0)</f>
        <v>0</v>
      </c>
      <c r="BF232" s="132">
        <f>IF(N232="snížená",J232,0)</f>
        <v>0</v>
      </c>
      <c r="BG232" s="132">
        <f>IF(N232="zákl. přenesená",J232,0)</f>
        <v>0</v>
      </c>
      <c r="BH232" s="132">
        <f>IF(N232="sníž. přenesená",J232,0)</f>
        <v>0</v>
      </c>
      <c r="BI232" s="132">
        <f>IF(N232="nulová",J232,0)</f>
        <v>0</v>
      </c>
      <c r="BJ232" s="2" t="s">
        <v>75</v>
      </c>
      <c r="BK232" s="132">
        <f>ROUND(I232*H232,2)</f>
        <v>0</v>
      </c>
      <c r="BL232" s="2" t="s">
        <v>364</v>
      </c>
      <c r="BM232" s="131" t="s">
        <v>365</v>
      </c>
    </row>
    <row r="233" spans="2:65" s="14" customFormat="1" ht="16.5" customHeight="1">
      <c r="B233" s="15"/>
      <c r="C233" s="121" t="s">
        <v>366</v>
      </c>
      <c r="D233" s="121" t="s">
        <v>115</v>
      </c>
      <c r="E233" s="122" t="s">
        <v>367</v>
      </c>
      <c r="F233" s="123" t="s">
        <v>368</v>
      </c>
      <c r="G233" s="124" t="s">
        <v>363</v>
      </c>
      <c r="H233" s="125">
        <v>1</v>
      </c>
      <c r="I233" s="176"/>
      <c r="J233" s="126">
        <f>ROUND(I233*H233,2)</f>
        <v>0</v>
      </c>
      <c r="K233" s="123" t="s">
        <v>119</v>
      </c>
      <c r="L233" s="15"/>
      <c r="M233" s="127"/>
      <c r="N233" s="128"/>
      <c r="P233" s="129"/>
      <c r="Q233" s="129"/>
      <c r="R233" s="129"/>
      <c r="S233" s="129"/>
      <c r="T233" s="130"/>
      <c r="AR233" s="131" t="s">
        <v>364</v>
      </c>
      <c r="AT233" s="131" t="s">
        <v>115</v>
      </c>
      <c r="AU233" s="131" t="s">
        <v>77</v>
      </c>
      <c r="AY233" s="2" t="s">
        <v>112</v>
      </c>
      <c r="BE233" s="132">
        <f>IF(N233="základní",J233,0)</f>
        <v>0</v>
      </c>
      <c r="BF233" s="132">
        <f>IF(N233="snížená",J233,0)</f>
        <v>0</v>
      </c>
      <c r="BG233" s="132">
        <f>IF(N233="zákl. přenesená",J233,0)</f>
        <v>0</v>
      </c>
      <c r="BH233" s="132">
        <f>IF(N233="sníž. přenesená",J233,0)</f>
        <v>0</v>
      </c>
      <c r="BI233" s="132">
        <f>IF(N233="nulová",J233,0)</f>
        <v>0</v>
      </c>
      <c r="BJ233" s="2" t="s">
        <v>75</v>
      </c>
      <c r="BK233" s="132">
        <f>ROUND(I233*H233,2)</f>
        <v>0</v>
      </c>
      <c r="BL233" s="2" t="s">
        <v>364</v>
      </c>
      <c r="BM233" s="131" t="s">
        <v>369</v>
      </c>
    </row>
    <row r="234" spans="2:65" s="14" customFormat="1" ht="16.5" customHeight="1">
      <c r="B234" s="15"/>
      <c r="C234" s="121" t="s">
        <v>370</v>
      </c>
      <c r="D234" s="121" t="s">
        <v>115</v>
      </c>
      <c r="E234" s="122" t="s">
        <v>371</v>
      </c>
      <c r="F234" s="123" t="s">
        <v>372</v>
      </c>
      <c r="G234" s="124" t="s">
        <v>373</v>
      </c>
      <c r="H234" s="125">
        <v>31</v>
      </c>
      <c r="I234" s="176"/>
      <c r="J234" s="126">
        <f>ROUND(I234*H234,2)</f>
        <v>0</v>
      </c>
      <c r="K234" s="123" t="s">
        <v>119</v>
      </c>
      <c r="L234" s="15"/>
      <c r="M234" s="127"/>
      <c r="N234" s="128"/>
      <c r="P234" s="129"/>
      <c r="Q234" s="129"/>
      <c r="R234" s="129"/>
      <c r="S234" s="129"/>
      <c r="T234" s="130"/>
      <c r="AR234" s="131" t="s">
        <v>364</v>
      </c>
      <c r="AT234" s="131" t="s">
        <v>115</v>
      </c>
      <c r="AU234" s="131" t="s">
        <v>77</v>
      </c>
      <c r="AY234" s="2" t="s">
        <v>112</v>
      </c>
      <c r="BE234" s="132">
        <f>IF(N234="základní",J234,0)</f>
        <v>0</v>
      </c>
      <c r="BF234" s="132">
        <f>IF(N234="snížená",J234,0)</f>
        <v>0</v>
      </c>
      <c r="BG234" s="132">
        <f>IF(N234="zákl. přenesená",J234,0)</f>
        <v>0</v>
      </c>
      <c r="BH234" s="132">
        <f>IF(N234="sníž. přenesená",J234,0)</f>
        <v>0</v>
      </c>
      <c r="BI234" s="132">
        <f>IF(N234="nulová",J234,0)</f>
        <v>0</v>
      </c>
      <c r="BJ234" s="2" t="s">
        <v>75</v>
      </c>
      <c r="BK234" s="132">
        <f>ROUND(I234*H234,2)</f>
        <v>0</v>
      </c>
      <c r="BL234" s="2" t="s">
        <v>364</v>
      </c>
      <c r="BM234" s="131" t="s">
        <v>374</v>
      </c>
    </row>
    <row r="235" spans="2:51" s="133" customFormat="1" ht="10.2">
      <c r="B235" s="134"/>
      <c r="D235" s="135" t="s">
        <v>122</v>
      </c>
      <c r="E235" s="136" t="s">
        <v>1</v>
      </c>
      <c r="F235" s="137" t="s">
        <v>375</v>
      </c>
      <c r="H235" s="138">
        <v>31</v>
      </c>
      <c r="I235" s="139"/>
      <c r="L235" s="134"/>
      <c r="M235" s="140"/>
      <c r="T235" s="141"/>
      <c r="AT235" s="136" t="s">
        <v>122</v>
      </c>
      <c r="AU235" s="136" t="s">
        <v>77</v>
      </c>
      <c r="AV235" s="133" t="s">
        <v>77</v>
      </c>
      <c r="AW235" s="133" t="s">
        <v>24</v>
      </c>
      <c r="AX235" s="133" t="s">
        <v>75</v>
      </c>
      <c r="AY235" s="136" t="s">
        <v>112</v>
      </c>
    </row>
    <row r="236" spans="2:65" s="14" customFormat="1" ht="16.5" customHeight="1">
      <c r="B236" s="15"/>
      <c r="C236" s="121" t="s">
        <v>376</v>
      </c>
      <c r="D236" s="121" t="s">
        <v>115</v>
      </c>
      <c r="E236" s="122" t="s">
        <v>377</v>
      </c>
      <c r="F236" s="123" t="s">
        <v>378</v>
      </c>
      <c r="G236" s="124" t="s">
        <v>379</v>
      </c>
      <c r="H236" s="125">
        <v>3</v>
      </c>
      <c r="I236" s="176"/>
      <c r="J236" s="126">
        <f>ROUND(I236*H236,2)</f>
        <v>0</v>
      </c>
      <c r="K236" s="123" t="s">
        <v>119</v>
      </c>
      <c r="L236" s="15"/>
      <c r="M236" s="127"/>
      <c r="N236" s="128"/>
      <c r="P236" s="129"/>
      <c r="Q236" s="129"/>
      <c r="R236" s="129"/>
      <c r="S236" s="129"/>
      <c r="T236" s="130"/>
      <c r="AR236" s="131" t="s">
        <v>364</v>
      </c>
      <c r="AT236" s="131" t="s">
        <v>115</v>
      </c>
      <c r="AU236" s="131" t="s">
        <v>77</v>
      </c>
      <c r="AY236" s="2" t="s">
        <v>112</v>
      </c>
      <c r="BE236" s="132">
        <f>IF(N236="základní",J236,0)</f>
        <v>0</v>
      </c>
      <c r="BF236" s="132">
        <f>IF(N236="snížená",J236,0)</f>
        <v>0</v>
      </c>
      <c r="BG236" s="132">
        <f>IF(N236="zákl. přenesená",J236,0)</f>
        <v>0</v>
      </c>
      <c r="BH236" s="132">
        <f>IF(N236="sníž. přenesená",J236,0)</f>
        <v>0</v>
      </c>
      <c r="BI236" s="132">
        <f>IF(N236="nulová",J236,0)</f>
        <v>0</v>
      </c>
      <c r="BJ236" s="2" t="s">
        <v>75</v>
      </c>
      <c r="BK236" s="132">
        <f>ROUND(I236*H236,2)</f>
        <v>0</v>
      </c>
      <c r="BL236" s="2" t="s">
        <v>364</v>
      </c>
      <c r="BM236" s="131" t="s">
        <v>380</v>
      </c>
    </row>
    <row r="237" spans="2:63" s="108" customFormat="1" ht="22.95" customHeight="1">
      <c r="B237" s="109"/>
      <c r="D237" s="110" t="s">
        <v>66</v>
      </c>
      <c r="E237" s="119" t="s">
        <v>381</v>
      </c>
      <c r="F237" s="119" t="s">
        <v>382</v>
      </c>
      <c r="I237" s="112"/>
      <c r="J237" s="120">
        <f>BK237</f>
        <v>0</v>
      </c>
      <c r="L237" s="109"/>
      <c r="M237" s="114"/>
      <c r="P237" s="115"/>
      <c r="R237" s="115"/>
      <c r="T237" s="116"/>
      <c r="AR237" s="110" t="s">
        <v>193</v>
      </c>
      <c r="AT237" s="117" t="s">
        <v>66</v>
      </c>
      <c r="AU237" s="117" t="s">
        <v>75</v>
      </c>
      <c r="AY237" s="110" t="s">
        <v>112</v>
      </c>
      <c r="BK237" s="118">
        <f>BK238</f>
        <v>0</v>
      </c>
    </row>
    <row r="238" spans="2:65" s="14" customFormat="1" ht="16.5" customHeight="1">
      <c r="B238" s="15"/>
      <c r="C238" s="121" t="s">
        <v>383</v>
      </c>
      <c r="D238" s="121" t="s">
        <v>115</v>
      </c>
      <c r="E238" s="122" t="s">
        <v>384</v>
      </c>
      <c r="F238" s="123" t="s">
        <v>385</v>
      </c>
      <c r="G238" s="124" t="s">
        <v>363</v>
      </c>
      <c r="H238" s="125">
        <v>1</v>
      </c>
      <c r="I238" s="176"/>
      <c r="J238" s="126">
        <f>ROUND(I238*H238,2)</f>
        <v>0</v>
      </c>
      <c r="K238" s="123" t="s">
        <v>119</v>
      </c>
      <c r="L238" s="15"/>
      <c r="M238" s="166"/>
      <c r="N238" s="167"/>
      <c r="O238" s="168"/>
      <c r="P238" s="169"/>
      <c r="Q238" s="169"/>
      <c r="R238" s="169"/>
      <c r="S238" s="169"/>
      <c r="T238" s="170"/>
      <c r="AR238" s="131" t="s">
        <v>364</v>
      </c>
      <c r="AT238" s="131" t="s">
        <v>115</v>
      </c>
      <c r="AU238" s="131" t="s">
        <v>77</v>
      </c>
      <c r="AY238" s="2" t="s">
        <v>112</v>
      </c>
      <c r="BE238" s="132">
        <f>IF(N238="základní",J238,0)</f>
        <v>0</v>
      </c>
      <c r="BF238" s="132">
        <f>IF(N238="snížená",J238,0)</f>
        <v>0</v>
      </c>
      <c r="BG238" s="132">
        <f>IF(N238="zákl. přenesená",J238,0)</f>
        <v>0</v>
      </c>
      <c r="BH238" s="132">
        <f>IF(N238="sníž. přenesená",J238,0)</f>
        <v>0</v>
      </c>
      <c r="BI238" s="132">
        <f>IF(N238="nulová",J238,0)</f>
        <v>0</v>
      </c>
      <c r="BJ238" s="2" t="s">
        <v>75</v>
      </c>
      <c r="BK238" s="132">
        <f>ROUND(I238*H238,2)</f>
        <v>0</v>
      </c>
      <c r="BL238" s="2" t="s">
        <v>364</v>
      </c>
      <c r="BM238" s="131" t="s">
        <v>386</v>
      </c>
    </row>
    <row r="239" spans="2:12" s="14" customFormat="1" ht="6.9" customHeight="1">
      <c r="B239" s="27"/>
      <c r="C239" s="28"/>
      <c r="D239" s="28"/>
      <c r="E239" s="28"/>
      <c r="F239" s="28"/>
      <c r="G239" s="28"/>
      <c r="H239" s="28"/>
      <c r="I239" s="28"/>
      <c r="J239" s="28"/>
      <c r="K239" s="28"/>
      <c r="L239" s="15"/>
    </row>
  </sheetData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rintOptions/>
  <pageMargins left="0.7" right="0.7" top="0.787401575" bottom="0.7874015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Hubáčková</dc:creator>
  <cp:keywords/>
  <dc:description/>
  <cp:lastModifiedBy>Kateřina Svobodová</cp:lastModifiedBy>
  <cp:lastPrinted>2021-10-26T05:06:51Z</cp:lastPrinted>
  <dcterms:created xsi:type="dcterms:W3CDTF">2021-10-17T17:24:14Z</dcterms:created>
  <dcterms:modified xsi:type="dcterms:W3CDTF">2021-10-26T05:08:12Z</dcterms:modified>
  <cp:category/>
  <cp:version/>
  <cp:contentType/>
  <cp:contentStatus/>
</cp:coreProperties>
</file>