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SO 121" sheetId="3" r:id="rId3"/>
    <sheet name="SO 181" sheetId="4" r:id="rId4"/>
    <sheet name="SO 251" sheetId="5" r:id="rId5"/>
    <sheet name="SO 301" sheetId="6" r:id="rId6"/>
  </sheets>
  <definedNames/>
  <calcPr/>
  <webPublishing/>
</workbook>
</file>

<file path=xl/sharedStrings.xml><?xml version="1.0" encoding="utf-8"?>
<sst xmlns="http://schemas.openxmlformats.org/spreadsheetml/2006/main" count="2020" uniqueCount="579">
  <si>
    <t>Firma: ÚDRŽBA SILNIC Královéhradeckého kraje a.s.</t>
  </si>
  <si>
    <t>Rekapitulace ceny</t>
  </si>
  <si>
    <t>Stavba: 36537 - III/28624 Vrchlabí, opěrná zeď v km 10,460_neoceněný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</si>
  <si>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</si>
  <si>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</si>
  <si>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</si>
  <si>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</si>
  <si>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</si>
  <si>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</si>
  <si>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</si>
  <si>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</si>
  <si>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</si>
  <si>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</si>
  <si>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</si>
  <si>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</si>
  <si>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36537</t>
  </si>
  <si>
    <t>III/28624 Vrchlabí, opěrná zeď v km 10,460_neoceněný</t>
  </si>
  <si>
    <t>O</t>
  </si>
  <si>
    <t>Rozpočet:</t>
  </si>
  <si>
    <t>21,00</t>
  </si>
  <si>
    <t>3</t>
  </si>
  <si>
    <t>2</t>
  </si>
  <si>
    <t>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</si>
  <si>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</si>
  <si>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</si>
  <si>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</si>
  <si>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</si>
  <si>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</si>
  <si>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</si>
  <si>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</si>
  <si>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</si>
  <si>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</si>
  <si>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</si>
  <si>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</si>
  <si>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</si>
  <si>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</si>
  <si>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</si>
  <si>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</si>
  <si>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</si>
  <si>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</si>
  <si>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</si>
  <si>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</si>
  <si>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</si>
  <si>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</si>
  <si>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</si>
  <si>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</si>
  <si>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</si>
  <si>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</si>
  <si>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</si>
  <si>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VV</t>
  </si>
  <si>
    <t>Zajištění inženýrských sítí během realizace stavby (všech stavebních objektů)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
Pevná cena</t>
  </si>
  <si>
    <t>TS</t>
  </si>
  <si>
    <t>zahrnuje veškeré náklady spojené s objednatelem požadovanými zařízeními</t>
  </si>
  <si>
    <t>02811</t>
  </si>
  <si>
    <t>PRŮZKUMNÉ PRÁCE GEOTECHNICKÉ NA POVRCHU</t>
  </si>
  <si>
    <t>Zajištění a zdokumentování stávajícího stavu zástavby a objektů, které mohou být dotčeny stavbou (všemi stavbeními objekty) před započetím, v průběhu a na konci stavebních prací.   
Pevná cena</t>
  </si>
  <si>
    <t>zahrnuje veškeré náklady spojené s objednatelem požadovanými pracemi</t>
  </si>
  <si>
    <t>02910</t>
  </si>
  <si>
    <t>OSTATNÍ POŽADAVKY - ZEMĚMĚŘIČSKÁ MĚŘENÍ</t>
  </si>
  <si>
    <t>Zaměření skutečného provedení díla (všech stavebních objektů) ke kolaudaci stavby.  
3x tištěné paré + 1x CD  
Pevná cena 
1=1,000 [A]</t>
  </si>
  <si>
    <t>02911</t>
  </si>
  <si>
    <t>a</t>
  </si>
  <si>
    <t>OSTATNÍ POŽADAVKY - GEODETICKÉ ZAMĚŘENÍ</t>
  </si>
  <si>
    <t>SOUBOR</t>
  </si>
  <si>
    <t>Geometrický plán pro majetkové vypořádání vlastnických vztahů, potvrzený katastrálním úřadem.  
12x tiskem  
Pevná cena 
1=1,000 [A]</t>
  </si>
  <si>
    <t>b</t>
  </si>
  <si>
    <t>Veškerá nutná zaměření k realizaci díla (např. zaměření stavby před výstavbou, vytčení stavby, obvodu staveniště,...) a k uvedení stavby do užívání a předání dokončeného díla.  
Pevná cena 
1=1,000 [A]</t>
  </si>
  <si>
    <t>c</t>
  </si>
  <si>
    <t>Zaměření vrstev pro určení kubatur sanací a pro určení kubatur konstrukčních vrstev a celkových plošných a délkových výměr.  
Pevná cena</t>
  </si>
  <si>
    <t>7</t>
  </si>
  <si>
    <t>02920</t>
  </si>
  <si>
    <t>OSTATNÍ POŽADAVKY - OCHRANA ŽIVOTNÍHO PROSTŘEDÍ</t>
  </si>
  <si>
    <t>Odlovení rybí obsádky z části vodního toku dotčeného pracemi dle podmínek uvedených v ustanvoení dle §56 odst.3 zákona (součástí dokladové části této PD)</t>
  </si>
  <si>
    <t>1=1,000 [A]</t>
  </si>
  <si>
    <t>8</t>
  </si>
  <si>
    <t>02940</t>
  </si>
  <si>
    <t>OSTATNÍ POŽADAVKY - VYPRACOVÁNÍ DOKUMENTACE</t>
  </si>
  <si>
    <t>cena za vypracování DSPS  (dokumentace skutečného provedení stavby - všech stavebních objektů) dle všeobecných obchodních podmínek objednatele 
Dokumentace skutečného provedení stavby. Výkresy a související písemnosti zhotovené stavby potřebné pro evidenci pozemní komunikace. Výkresy odchylek a změn stavby oproti DSP+PDPS. Ověření podpisem odpovědného zástupce zhotovitele a správce stavby.  
Zadavatel poskytne dokumentaci v otevřeném formátu *.dwg. 
4x tištěné paré + 1x CD  
Pevná cena 
1=1,000 [A]</t>
  </si>
  <si>
    <t>02943</t>
  </si>
  <si>
    <t>OSTATNÍ POŽADAVKY - VYPRACOVÁNÍ RDS</t>
  </si>
  <si>
    <t>Realizační dokumentace stavby (všech stavebních objektů - 4x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 
Zadavatel poskytne otevřený formát *.dwg.  
Pevná cena 
1=1,000 [A]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</si>
  <si>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</si>
  <si>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</si>
  <si>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podobě  
všechny stavební objekty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</si>
  <si>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</si>
  <si>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11</t>
  </si>
  <si>
    <t>02991</t>
  </si>
  <si>
    <t>OSTATNÍ POŽADAVKY - INFORMAČNÍ TABULE</t>
  </si>
  <si>
    <t>KUS</t>
  </si>
  <si>
    <t>Náklady na zřízení informační tabule s údaji o stavbě s textem dle vzoru objednatele, včetně kotvení. Po ukončení stavby odstranění.  
Pevná cena.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</si>
  <si>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</si>
  <si>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12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</si>
  <si>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</si>
  <si>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</si>
  <si>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
Trasy pro pěší v souladu s vyhl. č. 398/2009 Sb., o obecných technických požadavcích zabezpečujících bezbariérové užívání staveb.  
Po dobu realizace stavby zajištěn přístup k objektům pro požární techniku, policii, záchranné služby.  
Pevná cena 
1=1,000 [A]</t>
  </si>
  <si>
    <t>zahrnuje objednatelem povolené náklady na požadovaná zařízení zhotovitele</t>
  </si>
  <si>
    <t>SO 121</t>
  </si>
  <si>
    <t>SILNICE III/28624</t>
  </si>
  <si>
    <t>014101</t>
  </si>
  <si>
    <t>POPLATKY ZA SKLÁDKU</t>
  </si>
  <si>
    <t>T</t>
  </si>
  <si>
    <t>poplatky za uložení zemin a přebytků výkopku-skládka dle zadávacích podmínek v režii dodavatele s poplatkem a evidencí</t>
  </si>
  <si>
    <t>celkem položka - 12393 - 422,50*1,6=676,000 [A] 
celkem položka - 13293 - 6,3*1,6=10,080 [B] 
Celkem: A+B=686,080 [C]</t>
  </si>
  <si>
    <t>zahrnuje veškeré poplatky provozovateli skládky související s uložením odpadu na skládce.</t>
  </si>
  <si>
    <t>014122</t>
  </si>
  <si>
    <t>POPLATKY ZA SKLÁDKU TYP S-OO (OSTATNÍ ODPAD)</t>
  </si>
  <si>
    <t>poplatky za uložení stavebních sutí a kamene - skládka dle zadávacích podmínek v režii dodavatele s poplatkem a evidencí</t>
  </si>
  <si>
    <t>celkem položka - 11352 - (105+7+28+8)*0,1*2,2=32,560 [B] 
celkem položka - 96687 - 0,39*0,8*4*2,2=2,746 [C] 
celkem položka - 969234 - 0,12*14*2,2=3,696 [D] 
Celkem: B+C+D=39,002 [E]</t>
  </si>
  <si>
    <t>014132</t>
  </si>
  <si>
    <t>POPLATKY ZA SKLÁDKU TYP S-NO (NEBEZPEČNÝ ODPAD)</t>
  </si>
  <si>
    <t>Poplatky za uložení nebezpečného odpadu. Skládka v režii zhotovitele dle SOD na danou akci.</t>
  </si>
  <si>
    <t>celkem položka 11333 -  19,50*2,2=42,900 [A]</t>
  </si>
  <si>
    <t>Zemní práce</t>
  </si>
  <si>
    <t>11333</t>
  </si>
  <si>
    <t>ODSTRANĚNÍ PODKLADU ZPEVNĚNÝCH PLOCH S ASFALT POJIVEM</t>
  </si>
  <si>
    <t>M3</t>
  </si>
  <si>
    <t>Rozsah odečet  ploch dle grafického systému AutoCAD.  
Položka zahrnuje veškerou manipulaci s vybouranou sutí a s vybouranými hmotami vč. odvozu a uložení na trvalou skládku dodavatelem definované vzdálenosti</t>
  </si>
  <si>
    <t>celkem konstrukce vozovky - předpoklad penetrační makadam 30 mm - 650*0,03=19,500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</si>
  <si>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</si>
  <si>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11347</t>
  </si>
  <si>
    <t>ODSTRAN KRYTU ZPEVNĚNÝCH PLOCH Z DLAŽEB KOSTEK VČET PODKL</t>
  </si>
  <si>
    <t>Položka zahrnuje veškerou manipulaci s vybouranou sutí a s vybouranými hmotami vč. uložení na skládku dodavatele</t>
  </si>
  <si>
    <t>105*0,25*0,25=6,563 [A]</t>
  </si>
  <si>
    <t>Položka zahrnuje veškerou manipulaci s vybouranou sutí a s vybouranými hmotami vč. uložení na skládku.</t>
  </si>
  <si>
    <t>11352</t>
  </si>
  <si>
    <t>ODSTRANĚNÍ CHODNÍKOVÝCH OBRUBNÍKŮ BETONOVÝCH</t>
  </si>
  <si>
    <t>M</t>
  </si>
  <si>
    <t>Rozsah odečet  délek dle grafického systému AutoCAD.  
Položka zahrnuje veškerou manipulaci s vybouranou sutí a s vybouranými hmotami vč. odvozu a uložení na trvalou skládku dodavatelem definované vzdálenosti</t>
  </si>
  <si>
    <t>105+7+28+8=148,000 [A]</t>
  </si>
  <si>
    <t>11372</t>
  </si>
  <si>
    <t>FRÉZOVÁNÍ ZPEVNĚNÝCH PLOCH ASFALTOVÝCH</t>
  </si>
  <si>
    <t>tl. 70 mm  
Zhotovitel v ceně zohlední možnost zpětného využití vyfrézovaného materiálu na stavbě   
Položka zahrnuje veškerou manipulaci s vybouranou sutí a s vybouranými hmotami vč. uložení na skládku dodavatele.</t>
  </si>
  <si>
    <t>705*0,07=49,350 [A]</t>
  </si>
  <si>
    <t>113764</t>
  </si>
  <si>
    <t>FRÉZOVÁNÍ DRÁŽKY PRŮŘEZU DO 400MM2 V ASFALTOVÉ VOZOVCE</t>
  </si>
  <si>
    <t>Zhotovitel v ceně zohlední možnost zpětného využití vyfrézovaného materiálu na stavbě   
Položka zahrnuje veškerou manipulaci s vybouranou sutí a s vybouranými hmotami vč. uložení na skládku dodavatele.</t>
  </si>
  <si>
    <t>114+6+7,5=127,500 [A]</t>
  </si>
  <si>
    <t>12393</t>
  </si>
  <si>
    <t>ODKOP PRO SPOD STAVBU SILNIC A ŽELEZNIC TŘ. III</t>
  </si>
  <si>
    <t>Položka zahrnuje veškerou manipulaci s vybouranou sutí a s vybouranými hmotami vč. odvozu a uložení na trvalou skládku dodavatelem definované vzdálenosti</t>
  </si>
  <si>
    <t>odkop  pro novou kontsrukci - 0,35*650=227,500 [A] 
odkop  pro případnou výměnu podloží - 0,3*650=195,000 [B] 
Celkem: A+B=422,500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</si>
  <si>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</si>
  <si>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</t>
  </si>
  <si>
    <t>HLOUBENÍ RÝH ŠÍŘ DO 2M PAŽ I NEPAŽ TŘ. III</t>
  </si>
  <si>
    <t>pro potrubí od UV  - 14*0,5*0,9=6,300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</si>
  <si>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</si>
  <si>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17581</t>
  </si>
  <si>
    <t>OBSYP POTRUBÍ A OBJEKTŮ Z NAKUPOVANÝCH MATERIÁLŮ</t>
  </si>
  <si>
    <t>uliční vpusti - 0,85*1,5*4=5,100 [A] 
potrubí  dn 150 od UV - 0,9*14*0,5=6,300 [B] 
Celkem: A+B=11,400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</si>
  <si>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</si>
  <si>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18120</t>
  </si>
  <si>
    <t>ÚPRAVA PLÁNĚ SE ZHUTNĚNÍM V HORNINĚ TŘ. II</t>
  </si>
  <si>
    <t>M2</t>
  </si>
  <si>
    <t>650=650,000 [A]</t>
  </si>
  <si>
    <t>položka zahrnuje úpravu pláně včetně vyrovnání výškových rozdílů. Míru zhutnění určuje projekt.</t>
  </si>
  <si>
    <t>Základy</t>
  </si>
  <si>
    <t>13</t>
  </si>
  <si>
    <t>21197</t>
  </si>
  <si>
    <t>OPLÁŠTĚNÍ ODVODŇOVACÍCH ŽEBER Z GEOTEXTILIE</t>
  </si>
  <si>
    <t>DRENÁŽNÍ TRATIVOD</t>
  </si>
  <si>
    <t>(108+105)*1,8=383,400 [A]</t>
  </si>
  <si>
    <t>položka zahrnuje dodávku předepsané geotextilie, mimostaveništní a vnitrostaveništní dopravu a její uložení včetně potřebných přesahů (nezapočítávají se do výměry)</t>
  </si>
  <si>
    <t>14</t>
  </si>
  <si>
    <t>212635</t>
  </si>
  <si>
    <t>TRATIVODY KOMPL Z TRUB Z PLAST HM DN DO 150MM, RÝHA TŘ I</t>
  </si>
  <si>
    <t>DRENÁŽNÍ TRATIVOD DN MIN 150 mm</t>
  </si>
  <si>
    <t>108+105=213,000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</si>
  <si>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</si>
  <si>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15</t>
  </si>
  <si>
    <t>28997</t>
  </si>
  <si>
    <t>OPLÁŠTĚNÍ (ZPEVNĚNÍ) Z GEOTEXTILIE A GEOMŘÍŽOVIN</t>
  </si>
  <si>
    <t>Rozsah-odečet ploch dle grafického systému AutoCAD.</t>
  </si>
  <si>
    <t>separační geotextilie pod výměnu podloží - 650=650,000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</si>
  <si>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</si>
  <si>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</si>
  <si>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16</t>
  </si>
  <si>
    <t>45131</t>
  </si>
  <si>
    <t>PODKL A VÝPLŇ VRSTVY Z PROST BET</t>
  </si>
  <si>
    <t>obetonvání potrubí od UV pod vozovkou - 0,1*(4+3+4+3)=1,400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</si>
  <si>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</si>
  <si>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17</t>
  </si>
  <si>
    <t>45157</t>
  </si>
  <si>
    <t>PODKLADNÍ A VÝPLŇOVÉ VRSTVY Z KAMENIVA TĚŽENÉHO</t>
  </si>
  <si>
    <t>pod potrubí dn 150  od UV -  14*0,9*0,15=1,890 [A]</t>
  </si>
  <si>
    <t>položka zahrnuje dodávku předepsaného kameniva, mimostaveništní a vnitrostaveništní dopravu a jeho uložení  
není-li v zadávací dokumentaci uvedeno jinak, jedná se o nakupovaný materiál</t>
  </si>
  <si>
    <t>18</t>
  </si>
  <si>
    <t>465923</t>
  </si>
  <si>
    <t>PŘEDLÁŽDĚNÍ DLAŽBY Z BETON DLAŽDIC</t>
  </si>
  <si>
    <t>Rozsah odečet  ploch dle grafického systému AutoCAD.</t>
  </si>
  <si>
    <t>předláždění stávajícho chodníku - 140=140,000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</si>
  <si>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</si>
  <si>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</si>
  <si>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19</t>
  </si>
  <si>
    <t>56333</t>
  </si>
  <si>
    <t>VOZOVKOVÉ VRSTVY ZE ŠTĚRKODRTI TL. DO 150MM</t>
  </si>
  <si>
    <t>Rozsah odečet  ploch dle grafického systému AutoCAD.  
ŠD A fr. 0-63 TL 150 MM - 2 VRSTVY</t>
  </si>
  <si>
    <t>650+650+106*0,65+2*98=1 564,900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</si>
  <si>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</si>
  <si>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</si>
  <si>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56336</t>
  </si>
  <si>
    <t>VOZOVKOVÉ VRSTVY ZE ŠTĚRKODRTI TL. DO 300MM</t>
  </si>
  <si>
    <t>Rozsah odečet  ploch dle grafického systému AutoCAD.  
PŘÍPADNÁ VÝMĚNA PODLOŽÍ Z ŠD B fr. 0-63 TL 300 MM</t>
  </si>
  <si>
    <t>21</t>
  </si>
  <si>
    <t>572123</t>
  </si>
  <si>
    <t>INFILTRAČNÍ POSTŘIK Z EMULZE DO 1,0KG/M2</t>
  </si>
  <si>
    <t>Rozsah odečet  ploch dle grafického systému AutoCAD.  
INFILTRAČNÍ POSTŘIK EMULZÍ - PI-C 0.6 kg/m2 zbytkové hmotnosti asfaltu na vrstvu ŠD vč. podrcení kamenivem 2/4 v množství 2,0 kg/m2</t>
  </si>
  <si>
    <t>na vrstvu ŠD pod ACP - 650 m2=650,000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</si>
  <si>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</si>
  <si>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</si>
  <si>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572214</t>
  </si>
  <si>
    <t>SPOJOVACÍ POSTŘIK Z MODIFIK EMULZE DO 0,5KG/M2</t>
  </si>
  <si>
    <t>PS-SP 0,2 kg/m2 zbytkové hmotnosti asfaltu na vrstvu ACL 16+ - 705 m2=705,000 [A] 
PS-SP 0,4 kg/m2 zbytkové hmotnosti asfaltu na vrstvu ACP 16+ anebo odfrézovaný povrch v napojeních na stávající stav  - 705 m2=705,000 [B] 
Celkem: A+B=1 410,000 [C]</t>
  </si>
  <si>
    <t>23</t>
  </si>
  <si>
    <t>574B33</t>
  </si>
  <si>
    <t>ASFALTOVÝ BETON PRO OBRUSNÉ VRSTVY MODIFIK ACO 11 TL. 40MM</t>
  </si>
  <si>
    <t>Rozsah odečet  ploch dle grafického systému AutoCAD.  
ASFALTOVÝ BETON  ACO 11 TL. 40MM</t>
  </si>
  <si>
    <t>650+30+25=705,000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</si>
  <si>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</si>
  <si>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24</t>
  </si>
  <si>
    <t>574C56</t>
  </si>
  <si>
    <t>ASFALTOVÝ BETON PRO LOŽNÍ VRSTVY ACL 16+, 16S TL. 60MM</t>
  </si>
  <si>
    <t>Rozsah odečet  ploch dle grafického systému AutoCAD.  
ASFALTOVÝ BETON  ACL 16+ tl. 60 mm</t>
  </si>
  <si>
    <t>705=705,000 [A]</t>
  </si>
  <si>
    <t>25</t>
  </si>
  <si>
    <t>574E56</t>
  </si>
  <si>
    <t>ASFALTOVÝ BETON PRO PODKLADNÍ VRSTVY ACP 16+, 16S TL. 60MM</t>
  </si>
  <si>
    <t>Rozsah odečet  ploch a délek dle grafického systému AutoCAD.  
ASFALTOVÝ BETON  ACP 16+ TL. 50 MM</t>
  </si>
  <si>
    <t>26</t>
  </si>
  <si>
    <t>58211</t>
  </si>
  <si>
    <t>DLÁŽDĚNÉ KRYTY Z VELKÝCH KOSTEK DO LOŽE Z KAMENIVA</t>
  </si>
  <si>
    <t>PŘÍDLAŽBA ZE DVOU ŘÁDKŮ ŽULOVÝCH KOSTEK (STÁVAJÍCÍ KOSTKY) - (108+105)*0,25=53,250 [A]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</si>
  <si>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</si>
  <si>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27</t>
  </si>
  <si>
    <t>582611</t>
  </si>
  <si>
    <t>KRYTY Z BETON DLAŽDIC SE ZÁMKEM ŠEDÝCH TL 60MM DO LOŽE Z KAM</t>
  </si>
  <si>
    <t>předláždění stávajícho chodníku - výměna porušené dlažby - předpoklad 20% z plochy - 133*0,2=26,600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</si>
  <si>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</si>
  <si>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28</t>
  </si>
  <si>
    <t>582615</t>
  </si>
  <si>
    <t>KRYTY Z BETON DLAŽDIC SE ZÁMKEM BAREV TL 80MM DO LOŽE Z KAM</t>
  </si>
  <si>
    <t>předláždění stávajícho chodníku - výměna porušené dlažby - předpoklad 20% z plochy - 7*0,2=1,400 [A]</t>
  </si>
  <si>
    <t>Potrubí</t>
  </si>
  <si>
    <t>29</t>
  </si>
  <si>
    <t>87433</t>
  </si>
  <si>
    <t>POTRUBÍ Z TRUB PLASTOVÝCH ODPADNÍCH DN DO 150MM</t>
  </si>
  <si>
    <t>potrubí od uv dn 150 (hladké pvc SN 12) - celkem 4+3+4+3=14,000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</si>
  <si>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</si>
  <si>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30</t>
  </si>
  <si>
    <t>89712</t>
  </si>
  <si>
    <t>VPUSŤ KANALIZAČNÍ ULIČNÍ KOMPLETNÍ Z BETONOVÝCH DÍLCŮ</t>
  </si>
  <si>
    <t>4=4,000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</si>
  <si>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</si>
  <si>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31</t>
  </si>
  <si>
    <t>89921</t>
  </si>
  <si>
    <t>VÝŠKOVÁ ÚPRAVA POKLOPŮ</t>
  </si>
  <si>
    <t>3=3,000 [A]</t>
  </si>
  <si>
    <t>- položka výškové úpravy zahrnuje všechny nutné práce a materiály pro zvýšení nebo snížení zařízení (včetně nutné úpravy stávajícího povrchu vozovky nebo chodníku).</t>
  </si>
  <si>
    <t>32</t>
  </si>
  <si>
    <t>89922</t>
  </si>
  <si>
    <t>VÝŠKOVÁ ÚPRAVA MŘÍŽÍ</t>
  </si>
  <si>
    <t>33</t>
  </si>
  <si>
    <t>89923</t>
  </si>
  <si>
    <t>VÝŠKOVÁ ÚPRAVA KRYCÍCH HRNCŮ</t>
  </si>
  <si>
    <t>2=2,000 [A]</t>
  </si>
  <si>
    <t>Ostatní konstrukce a práce</t>
  </si>
  <si>
    <t>34</t>
  </si>
  <si>
    <t>914131</t>
  </si>
  <si>
    <t>DOPRAVNÍ ZNAČKY ZÁKLADNÍ VELIKOSTI OCELOVÉ FÓLIE TŘ 2 - DODÁVKA A MONTÁŽ</t>
  </si>
  <si>
    <t>3 ks - IP6, A11, Z3=3,000 [A]</t>
  </si>
  <si>
    <t>položka zahrnuje:  
- dodávku a montáž značek v požadovaném provedení</t>
  </si>
  <si>
    <t>35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</si>
  <si>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</si>
  <si>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</si>
  <si>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</si>
  <si>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36</t>
  </si>
  <si>
    <t>914921</t>
  </si>
  <si>
    <t>SLOUPKY A STOJKY DOPRAVNÍCH ZNAČEK Z OCEL TRUBEK DO PATKY - DODÁVKA A MONTÁŽ</t>
  </si>
  <si>
    <t>3 ks =3,000 [A]</t>
  </si>
  <si>
    <t>položka zahrnuje:  
- sloupky a upevňovací zařízení včetně jejich osazení (betonová patka, zemní práce)</t>
  </si>
  <si>
    <t>37</t>
  </si>
  <si>
    <t>915111</t>
  </si>
  <si>
    <t>VODOROVNÉ DOPRAVNÍ ZNAČENÍ BARVOU HLADKÉ - DODÁVKA A POKLÁDKA</t>
  </si>
  <si>
    <t>přechod pro chodceš. 4 m V7 -  0,5*4*7=14,000 [A]</t>
  </si>
  <si>
    <t>položka zahrnuje:  
- dodání a pokládku nátěrového materiálu (měří se pouze natíraná plocha)  
- předznačení a reflexní úpravu</t>
  </si>
  <si>
    <t>38</t>
  </si>
  <si>
    <t>915211</t>
  </si>
  <si>
    <t>VODOROVNÉ DOPRAVNÍ ZNAČENÍ PLASTEM HLADKÉ - DODÁVKA A POKLÁDKA</t>
  </si>
  <si>
    <t>39</t>
  </si>
  <si>
    <t>917211</t>
  </si>
  <si>
    <t>ZÁHONOVÉ OBRUBY Z BETONOVÝCH OBRUBNÍKŮ ŠÍŘ 50MM</t>
  </si>
  <si>
    <t>Rozsah odečet délek dle grafického systému AutoCAD.</t>
  </si>
  <si>
    <t>OBRUBNÍK BETONOVÝ ZÁHONOVÝ 300/50 
25=25,000 [A]</t>
  </si>
  <si>
    <t>Položka zahrnuje:  
dodání a pokládku betonových obrubníků o rozměrech předepsaných zadávací dokumentací  
betonové lože i boční betonovou opěrku.</t>
  </si>
  <si>
    <t>40</t>
  </si>
  <si>
    <t>917224</t>
  </si>
  <si>
    <t>SILNIČNÍ A CHODNÍKOVÉ OBRUBY Z BETONOVÝCH OBRUBNÍKŮ ŠÍŘ 150MM</t>
  </si>
  <si>
    <t>obrubníky 250/150 -  
108+105+7+28+8=256,000 [A]</t>
  </si>
  <si>
    <t>41</t>
  </si>
  <si>
    <t>93132</t>
  </si>
  <si>
    <t>TĚSNĚNÍ DILATAČ SPAR ASF ZÁLIVKOU MODIFIK</t>
  </si>
  <si>
    <t>celkem (114+6+7,5)*0,04*0,01=0,051 [A]</t>
  </si>
  <si>
    <t>položka zahrnuje dodávku a osazení předepsaného materiálu, očištění ploch spáry před úpravou, očištění okolí spáry po úpravě  
nezahrnuje těsnící profil</t>
  </si>
  <si>
    <t>42</t>
  </si>
  <si>
    <t>96687</t>
  </si>
  <si>
    <t>VYBOURÁNÍ ULIČNÍCH VPUSTÍ KOMPLETNÍCH</t>
  </si>
  <si>
    <t>vč. odvozu na trvalou a dočasnou skládku v dodavatelem definované vzdálenosti</t>
  </si>
  <si>
    <t>celkem 4 ks=4,000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</si>
  <si>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</si>
  <si>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43</t>
  </si>
  <si>
    <t>969234</t>
  </si>
  <si>
    <t>VYBOURÁNÍ POTRUBÍ DN DO 200MM KANALIZAČ</t>
  </si>
  <si>
    <t>celkem 14 m=14,000 [A]</t>
  </si>
  <si>
    <t>SO 181</t>
  </si>
  <si>
    <t>PŘECHODNÉ DOPRAVNÍ ZNAČENÍ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</si>
  <si>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</si>
  <si>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</si>
  <si>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SO 121 (tj. 114  m) a včetně zajištění uzavírky opravy objízdné trasy.</t>
  </si>
  <si>
    <t>výsprava objízdných tras po výstavbě (předpoklad 2% z celkové plochy objízdných tras) - (6000*6,5*0,02)*0,1=78,000 [A]</t>
  </si>
  <si>
    <t>577212</t>
  </si>
  <si>
    <t>VRSTVY PRO OBNOVU, OPRAVY - SPOJ POSTŘIK DO 0,5KG/M2</t>
  </si>
  <si>
    <t>celkem opravy objízdných tras (předpoklad 2% z celkové plochy objízdných tras) 
(6000*6,5*0,02)*2=1 560,000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</si>
  <si>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</si>
  <si>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5774AE</t>
  </si>
  <si>
    <t>VRSTVY PRO OBNOVU A OPRAVY Z ASF BETONU ACO 11+, 11S</t>
  </si>
  <si>
    <t>ACO 11+  tl. 40 mm  
celkem opravy objízdných tras (předpoklad 2% z celkové plochy objízdných tras 
(6000*6,5*0,02)*0,04=31,200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</si>
  <si>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</si>
  <si>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</si>
  <si>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</si>
  <si>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ACL 16+ tl. 60 mm  
celkem opravy objízdných tras (předpoklad 2% z celkové plochy objízdných tras) 
(6000*6,5*0,02)*0,06=46,800 [A]</t>
  </si>
  <si>
    <t>58301</t>
  </si>
  <si>
    <t>KRYT ZE SINIČNÍCH DÍLCŮ (PANELŮ) TL 150MM</t>
  </si>
  <si>
    <t>"DOČASNÁ STEZKA Z PANELOVÉ ROVNANINY Š. 1,5 M DL. 105 M 
dle specifikace položky včetně materiálu pro případný podklad - ŠD. TL. 150 MM 
betonové dílce pouze pronájem po dobu výstavby levého jízdního pruhu komunikace dle E.5.2. - SITUACE STAVENIŠTĚ 
" 
1,5*105=157,500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</si>
  <si>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</si>
  <si>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911FB2</t>
  </si>
  <si>
    <t>SVODIDLO BETON, ÚROVEŇ ZADRŽ H1 VÝŠ 1,2M - MONTÁŽ S PŘESUNEM (BEZ DODÁVKY)</t>
  </si>
  <si>
    <t>Včetně dodání, montáže, přemístění a nájmu po celou dobu stavby  - dle F.5.2. - SITUACE STAVENIŠTĚ 
celkem 158 
158=158,000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</si>
  <si>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</si>
  <si>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911FB3</t>
  </si>
  <si>
    <t>SVODIDLO BETON, ÚROVEŇ ZADRŽ H1 VÝŠ 1,2M - DEMONTÁŽ S PŘESUNEM</t>
  </si>
  <si>
    <t>demontáž a odvoz ze staveniště - dle F.5.2. - SITUACE STAVENIŠTĚ 
celkem 158 
158=158,000 [A]</t>
  </si>
  <si>
    <t>položka zahrnuje:  
- demontáž a odstranění zařízení  
- jeho odvoz na předepsané místo</t>
  </si>
  <si>
    <t>914122</t>
  </si>
  <si>
    <t>DOPRAVNÍ ZNAČKY ZÁKLADNÍ VELIKOSTI OCELOVÉ FÓLIE TŘ 1 - MONTÁŽ S PŘEMÍSTĚNÍM</t>
  </si>
  <si>
    <t>Včetně dodání, montáže, přemístění a nájmu po celou dobu stavby, vč. nájmu po dobu opravy objízdné trasy  
dopravní značky dle výkresu D.1.2.2.- SITUACE a dle F.5.2. - SITUACE STAVENIŠTĚ 
objížďková šipka IS11  - 17 ks 
B1 - 6 ks 
E13 - 2 ks 
E3a - 1 ks 
P8 - 1 ks 
P7 - 1 ks 
IP10a - 1ks 
IP10b - 2 ks 
17+6+2+3+1+1+1+2=33,000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</si>
  <si>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</si>
  <si>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</si>
  <si>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</si>
  <si>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demontáž a odvoz z objízdné trasy a ze staveniště 
dopravní značky dle výkresu D.1.2.2.- SITUACE a dle F.5.2. - SITUACE STAVENIŠTĚ 
objížďková šipka IS11  - 17 ks 
B1 - 6 ks 
E13 - 2 ks 
E3a - 1 ks 
P8 - 1 ks 
P7 - 1 ks 
IP10a - 1ks 
IP10b - 2 ks 
17+6+2+3+1+1+1+2=33,000 [A]</t>
  </si>
  <si>
    <t>914422</t>
  </si>
  <si>
    <t>DOPRAVNÍ ZNAČKY 100X150CM OCELOVÉ FÓLIE TŘ 1 - MONTÁŽ S PŘEMÍSTĚNÍM</t>
  </si>
  <si>
    <t>Včetně dodání, montáže, přemístění a nájmu po celou dobu stavby, vč. nájmu po dobu opravy objízdné trasy  
dopravní značky dle výkresu D.1.2.2.- SITUACE  
IP22 - 9 ks 
IS11a - 3 ks 
9+3=12,000 [A]</t>
  </si>
  <si>
    <t>914423</t>
  </si>
  <si>
    <t>DOPRAVNÍ ZNAČKY 100X150CM OCELOVÉ FÓLIE TŘ 1 - DEMONTÁŽ</t>
  </si>
  <si>
    <t>demontáž a odvoz z objízdné trasy 
dopravní značky dle výkresu D.1.2.2.- SITUACE  
IP22 - 9 ks 
IS11a - 3 ks 
9+3=12,000 [A]</t>
  </si>
  <si>
    <t>916312</t>
  </si>
  <si>
    <t>DOPRAVNÍ ZÁBRANY Z2 S FÓLIÍ TŘ 1 - MONTÁŽ S PŘESUNEM</t>
  </si>
  <si>
    <t>Včetně dodání, montáže, přemístění a nájmu po celou dobu stavby, případně vč. nájmu po dobu opravy objízdné trasy 
dopravní zábrany dle výkresu D.1.2.2.- SITUACE a dle F.5.2. - SITUACE STAVENIŠTĚ 
celkem  2 ks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</si>
  <si>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</si>
  <si>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</si>
  <si>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</si>
  <si>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demontáž a odvoz ze staveniště  
dopravní zábrany dle výkresu D.1.2.2.- SITUACE a dle F.5.2. - SITUACE STAVENIŠTĚ 
celkem  2 ks 
2=2,000 [A]</t>
  </si>
  <si>
    <t>Položka zahrnuje odstranění, demontáž a odklizení zařízení s odvozem na předepsané místo</t>
  </si>
  <si>
    <t>916712</t>
  </si>
  <si>
    <t>UPEVŇOVACÍ KONSTR - PODKLADNÍ DESKA POD 28KG - MONTÁŽ S PŘESUNEM</t>
  </si>
  <si>
    <t>Včetně dodání, montáže, přemístění a nájmu po celou dobu stavby, vč. nájmu po dobu opravy objízdné trasy 
dopravní značky dle výkresu D.1.2.2.- SITUACE a dle F.5.2. - SITUACE STAVENIŠTĚ 
celkem  33 ks 
33=33,000 [A]</t>
  </si>
  <si>
    <t>916713</t>
  </si>
  <si>
    <t>UPEVŇOVACÍ KONSTR - PODKLADNÍ DESKA POD 28KG - DEMONTÁŽ</t>
  </si>
  <si>
    <t>demontáž a odvoz z objízdné trasy a ze staveniště 
dopravní značky dle výkresu D.1.2.2.- SITUACE a dle F.5.2. - SITUACE STAVENIŠTĚ 
celkem 33 ks 
33=33,000 [A]</t>
  </si>
  <si>
    <t>916722</t>
  </si>
  <si>
    <t>UPEVŇOVACÍ KONSTR - PODKLADNÍ DESKA OD 28KG - MONTÁŽ S PŘESUNEM</t>
  </si>
  <si>
    <t>Včetně dodání, montáže, přemístění a nájmu po celou dobu stavby, vč. nájmu po dobu opravy objízdné trasy 
dopravní značky dle výkresu D.1.2.2.- SITUACE  
celkem 12 ks 
12=12,000 [A]</t>
  </si>
  <si>
    <t>916723</t>
  </si>
  <si>
    <t>UPEVŇOVACÍ KONSTR - PODKLADNÍ DESKA OD 28KG - DEMONTÁŽ</t>
  </si>
  <si>
    <t>demontáž a odvoz z objízdné trasy 
dopravní značky dle výkresu D.1.2.2.- SITUACE  
celkem 12 ks 
12=12,000 [A]</t>
  </si>
  <si>
    <t>SO 251</t>
  </si>
  <si>
    <t>OPĚRNÁ ZEĎ</t>
  </si>
  <si>
    <t>celkem položka - 13193 - 1498,2*1,6=2 397,120 [A]</t>
  </si>
  <si>
    <t>celkem položka - 11352- 0,035*108*2,2=8,316 [A] 
celkem položka - 96613 - 681*0,75*2,2=1 123,650 [B] 
celkem položka - 96616 - 0,75*0,5*140*2,5=131,250 [C] 
Celkem: A+B+C=1 263,216 [D]</t>
  </si>
  <si>
    <t>11120</t>
  </si>
  <si>
    <t>ODSTRANĚNÍ KŘOVIN</t>
  </si>
  <si>
    <t>50*1,0=50,000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</si>
  <si>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</si>
  <si>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</si>
  <si>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</si>
  <si>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14 ks=14,000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</si>
  <si>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</si>
  <si>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108*0,25*0,25=6,750 [A]</t>
  </si>
  <si>
    <t>108=108,000 [A]</t>
  </si>
  <si>
    <t>11511</t>
  </si>
  <si>
    <t>ČERPÁNÍ VODY DO 500 L/MIN</t>
  </si>
  <si>
    <t>předpoklad 4 měsíce - 1=1,000 [A]</t>
  </si>
  <si>
    <t>Položka čerpání vody na povrchu zahrnuje i potrubí, pohotovost záložní čerpací soupravy a zřízení čerpací jímky. Součástí položky je také následná demontáž a likvidace těchto zařízení</t>
  </si>
  <si>
    <t>13193</t>
  </si>
  <si>
    <t>HLOUBENÍ JAM ZAPAŽ I NEPAŽ TŘ III</t>
  </si>
  <si>
    <t>celkem výkop pro opěrnou zeď - 681*2,2=1 498,200 [A]</t>
  </si>
  <si>
    <t>rub a základ opěrné zdi  (dle vzor. př. řezu - zásyp základu) - 445*2,2=979,000 [A] 
rub a základ opěrné zdi (dle vzor. př. řezu - zásyp za opěrou) - 3,3*145=478,500 [B] 
Celkem: A+B=1 457,500 [C]</t>
  </si>
  <si>
    <t>18231</t>
  </si>
  <si>
    <t>ROZPROSTŘENÍ ORNICE V ROVINĚ V TL DO 0,10M</t>
  </si>
  <si>
    <t>včetně dodání ornice 
120+12+27=159,000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</si>
  <si>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</si>
  <si>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</si>
  <si>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</si>
  <si>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120+12+27=159,000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</si>
  <si>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</si>
  <si>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</si>
  <si>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</si>
  <si>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</si>
  <si>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21263</t>
  </si>
  <si>
    <t>TRATIVODY KOMPLET Z TRUB Z PLAST HMOT DN DO 150MM</t>
  </si>
  <si>
    <t>odvodnění rubu opěrné zdi - 141+0,95*14=154,300 [A]</t>
  </si>
  <si>
    <t>22594</t>
  </si>
  <si>
    <t>ZÁPOROVÉ PAŽENÍ Z KOVU TRVALÉ</t>
  </si>
  <si>
    <t>HEB 140 - 154*9*0,0337=46,708 [A] 
HEB 120 - 146*4*0,0267=15,593 [B] 
Celkem: A+B=62,301 [C]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</si>
  <si>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</si>
  <si>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</si>
  <si>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</si>
  <si>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výdřeva tl. 100 mm mezi HEB 140 - 680+4*5*2=720,000 [A] 
výdřeva tl. 80 mm mezi HEB 120 - 210+4*5*2=250,000 [B] 
Celkem: A+B=970,000 [C]</t>
  </si>
  <si>
    <t>položka zahrnuje dodávku a osazení pažin bez ohledu na druh</t>
  </si>
  <si>
    <t>22694</t>
  </si>
  <si>
    <t>ZÁPOROVÉ PAŽENÍ Z KOVU DOČASNÉ</t>
  </si>
  <si>
    <t>2X UPE 200 - DL. 2 M - PŘEVÁZKA TAHOVÝCH KOTEV - 50*2*2*0,0228=4,560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</si>
  <si>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</si>
  <si>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227831</t>
  </si>
  <si>
    <t>MIKROPILOTY KOMPLET D DO 150MM NA POVRCHU</t>
  </si>
  <si>
    <t>" zadní řada mikropilot (OCELOVÉ TYČOVÉ ?32,0 mm 
VRT DN min.133) -  5*14 předpokládané délky *6,0 m"=420,000 [A] 
"přední řada mikropilot (OCELOVÉ TRUBKOVÉ ? 89,0 mm 
VRT DN min.133) -  5*14 předpokládané délky *6,0 m"=420,000 [B] 
"tahové kotvy záporového pažení  (OCELOVÉ TYČOVÉ ?32,0 mm 
VRT DN min.133) -  76,0 ks předpokládané délky *8,0 m"=608,000 [C] 
Celkem: A+B+C=1 448,000 [D]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</si>
  <si>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</si>
  <si>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23668</t>
  </si>
  <si>
    <t>TĚSNĚNÍ HRADÍCÍCH STĚN ZE ZEMIN DOČASNÉ VČETNĚ ODSTRANĚNÍ</t>
  </si>
  <si>
    <t>TĚSNÍCÍ PŘISYPÁVKA 
1,3*150=195,000 [A]</t>
  </si>
  <si>
    <t>položka zahrnuje zřízení těsnění ze zemin, jeho údržbu během trvání jeho funkce, odstranění a odvoz dle zadávací dokumentace</t>
  </si>
  <si>
    <t>26134</t>
  </si>
  <si>
    <t>VRTY PRO KOTVENÍ, INJEKTÁŽ A MIKROPILOTY NA POVRCHU TŘ. III D DO 200MM</t>
  </si>
  <si>
    <t>"zadní řada mikropilot (OCELOVÉ TYČOVÉ 32,0 mm 
VRT DN min.133) -  5*14 předpokládané délky *6,0 m"=420,000 [A] 
"přední řada mikropilot (OCELOVÉ TRUBKOVÉ  89,0 mm 
VRT DN min.133) -  5*14 předpokládané délky *6,0 m"=420,000 [B] 
"tahové kotvy záporového pažení  (OCELOVÉ TYČOVÉ ?32,0 mm 
VRT DN min.133) -  76,0 ks předpokládané délky *8,0 m"=608,000 [C] 
Celkem: A+B+C=1 448,000 [D]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</si>
  <si>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</si>
  <si>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26135</t>
  </si>
  <si>
    <t>VRTY PRO KOTVENÍ, INJEKTÁŽ A MIKROPILOTY NA POVRCHU TŘ. III D DO 300MM</t>
  </si>
  <si>
    <t>VRTY PRO ZÁPORY -  zápory HEB 140 á 1 m - 154*9=1 386,000 [A] 
VRTY PRO ZÁPORY -  zápory HEB 120 á 1 m - 146*4=584,000 [B] 
Celkem: A+B=1 970,000 [C]</t>
  </si>
  <si>
    <t>272325</t>
  </si>
  <si>
    <t>ZÁKLADY ZE ŽELEZOBETONU DO C30/37 (B37)</t>
  </si>
  <si>
    <t>beton C30/37 XF2, XA2   - Cl 0,40 - Dmax 22 - S4</t>
  </si>
  <si>
    <t>dilatační dílec 1 - 10,0 m * 1,76 m2 =17,600 [A] 
dilatační dílec 2 - 10,0 m * 1,76 m2 =17,600 [B] 
dilatační dílec 3 - 10,0 m * 1,76 m2 =17,600 [C]  
dilatační dílec 4 - 10,0 m * 1,76 m2 =17,600 [D]  
dilatační dílec 5 - 10,0 m * 1,76 m2 =17,600 [E]  
dilatační dílec 6 - 10,0 m * 1,76 m2 =17,600 [F]  
dilatační dílec 7 - 10,0 m * 1,76 m2 =17,600 [G]  
dilatační dílec 8 - 10,0 m * 1,76 m2 =17,600 [H]  
dilatační dílec 9 - 10,0 m * 1,76 m2 =17,600 [I]  
dilatační dílec 10 - 10,0 m * 1,76 m2 =17,600 [J]  
dilatační dílec 11 - 10,0 m * 1,76 m2 =17,600 [K]  
dilatační dílec 12 - 10,0 m * 1,76 m2 =17,600 [L]  
dilatační dílec 13 - 10,0 m * 1,76 m2 =17,600 [M]  
dilatační dílec 14 - 11,0 m * 1,76 m2 =19,360 [N]  
Celkem: A+B+C+D+E+F+G+H+I+J+K+L+M+N=248,160 [O]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</si>
  <si>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</si>
  <si>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</si>
  <si>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</si>
  <si>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celkem dle množství výztuže v kubatuře betonu 150 kg/m3 = 0,15 * 248,20 m3=37,230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</si>
  <si>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</si>
  <si>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28999</t>
  </si>
  <si>
    <t>OPLÁŠTĚNÍ (ZPEVNĚNÍ) Z FÓLIE</t>
  </si>
  <si>
    <t>"TĚSNÍCÍ FOLIE DLE ČSN 73 6244 
S DRENÁŽNÍ ÚPRAVOU DLE čl. 5.2. 
" 
141*3,5=493,500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</si>
  <si>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</si>
  <si>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</si>
  <si>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317325</t>
  </si>
  <si>
    <t>ŘÍMSY ZE ŽELEZOBETONU DO C30/37 (B37)</t>
  </si>
  <si>
    <t>beton  C30/37 XC4, XF4, XD3  - Cl 0,40 - Dmax 16 - S4</t>
  </si>
  <si>
    <t>dilatační dílec 1 - 10,0 m * 0,23 m2 =2,300 [A] 
dilatační dílec 2 - 10,0 m * 0,23 m2 =2,300 [B] 
dilatační dílec 3 - 10,0 m * 0,23 m2 =2,300 [C]  
dilatační dílec 4 - 10,0 m * 0,23 m2 =2,300 [D]  
dilatační dílec 5 - 10,0 m * 0,23 m2 =2,300 [E]  
dilatační dílec 6 - 10,0 m * 0,23 m2 =2,300 [F]  
dilatační dílec 7 - 10,0 m * 0,23 m2 =2,300 [G]  
dilatační dílec 8 - 10,0 m * 0,23 m2 =2,300 [H]  
dilatační dílec 9 - 10,0 m * 0,23 m2 =2,300 [I]  
dilatační dílec 10 - 10,0 m * 0,23 m2 =2,300 [J]  
dilatační dílec 11 - 10,0 m * 0,23 m2 =2,300 [K]  
dilatační dílec 12 - 10,0 m * 0,23 m2 =2,300 [L]  
dilatační dílec 13 - 10,0 m * 0,23 m2 =2,300 [M]  
dilatační dílec 14 - 11,0 m * 0,23 m2 =2,530 [N]  
Celkem: A+B+C+D+E+F+G+H+I+J+K+L+M+N=32,430 [O]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</si>
  <si>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</si>
  <si>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</si>
  <si>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</si>
  <si>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celkem dle množství výztuže v kubatuře betonu 115 kg/m3 = 0,115 * 32,40 m3=3,726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</si>
  <si>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</si>
  <si>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</si>
  <si>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 (B37)</t>
  </si>
  <si>
    <t>beton  C30/37 XF4, XA2  - Cl 0,40 - Dmax 22 - S4</t>
  </si>
  <si>
    <t>dilatační dílec 1 - 0,6 m * 31 m2 =18,600 [A] 
dilatační dílec 2 - 0,6 m * 33 m2=19,800 [B] 
dilatační dílec 3 - 0,6 m * 35 m2 =21,000 [C] 
dilatační dílec 4 - 0,6 m * 36 m2 =21,600 [D] 
dilatační dílec 5 - 0,6 m * 38 m2 =22,800 [E] 
dilatační dílec 6 - 0,6 m * 40 m2 =24,000 [F] 
dilatační dílec 7 - 0,6 m * 38 m2 =22,800 [G] 
dilatační dílec 8 - 0,6 m * 40 m2 =24,000 [H] 
dilatační dílec 9 - 0,6 m * 38 m2 =22,800 [I] 
dilatační dílec 10 - 0,6 m * 40 m2 =24,000 [J] 
dilatační dílec 11 - 0,6 m * 35 m2 =21,000 [K] 
dilatační dílec 12 - 0,6 m * 33 m2 =19,800 [L] 
dilatační dílec 13 - 0,6 m * 35 m2 =21,000 [M] 
dilatační dílec 14 - 0,6 m * 40 m2 =24,000 [N] 
Celkem: A+B+C+D+E+F+G+H+I+J+K+L+M+N=307,200 [O]</t>
  </si>
  <si>
    <t>333365</t>
  </si>
  <si>
    <t>VÝZTUŽ MOSTNÍCH OPĚR A KŘÍDEL Z OCELI 10505, B500B</t>
  </si>
  <si>
    <t>celkem dle množství výztuže v kubatuře betonu 120 kg/m3 = 0,12 * 307,2 m3=36,864 [A]</t>
  </si>
  <si>
    <t>pod základový pas - 0,15*2,8*141+0,7*2,8*3=65,100 [A] 
pod rubovou drenáž - 0,15*0,6*141=12,690 [B] 
tl. min 150 mm - pod dlažbu z kamene -  24*0,15=3,600 [C] 
zabetonování předzákladu - 187*0,85=158,950 [D] 
Celkem: A+B+C+D=240,340 [E]</t>
  </si>
  <si>
    <t>45160</t>
  </si>
  <si>
    <t>PODKL A VÝPLŇ VRSTVY Z MEZEROVITÉHO BETONU</t>
  </si>
  <si>
    <t>obetonování rubové drenáže  - 0,3*0,3*141=12,690 [A]</t>
  </si>
  <si>
    <t>Položka zahrnuje dodávku mezerovitého betonu a jeho uložení se zhutněním, včetně mimostaveništní a vnitrostaveništní dopravy (rovněž přesuny)</t>
  </si>
  <si>
    <t>461314</t>
  </si>
  <si>
    <t>PATKY Z PROSTÉHO BETONU C25/30</t>
  </si>
  <si>
    <t>Rozsah-odečet délek dle grafického systému AutoCAD.</t>
  </si>
  <si>
    <t>stabilizační prahy 400/600 pro dlažby z lomového kamene - (5,5+8)*0,4*0,6=3,240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</si>
  <si>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</si>
  <si>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46321</t>
  </si>
  <si>
    <t>ROVNANINA Z LOMOVÉHO KAMENE</t>
  </si>
  <si>
    <t>v patě svahu pod skluzem - 3*1*0,5=1,500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</si>
  <si>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</si>
  <si>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</si>
  <si>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</si>
  <si>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tl. min 250 mm svahový kužel z kamenné dlažby - 24 *0,25=6,000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</si>
  <si>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</si>
  <si>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skluz - 4 m2 =4,000 [A]</t>
  </si>
  <si>
    <t>582622</t>
  </si>
  <si>
    <t>KRYTY Z BETON DLAŽDIC SE ZÁMKEM ŠEDÝCH TL 80MM DO LOŽE Z MC</t>
  </si>
  <si>
    <t>120 m2=120,000 [A]</t>
  </si>
  <si>
    <t>Přidružená stavební výroba</t>
  </si>
  <si>
    <t>711132</t>
  </si>
  <si>
    <t>IZOLACE BĚŽNÝCH KONSTRUKCÍ PROTI VOLNĚ STÉKAJÍCÍ VODĚ ASFALTOVÝMI PÁSY</t>
  </si>
  <si>
    <t>separační vložka š. 100 mm - dilatační a pracovní spára - (1,2*13+2*13+3,18+3,36+3,34+3,71+3,93+4,14+3,88+4,12+3,89+4,15+3,23+3,4+3,57)*0,1=8,950 [A] 
dilatační spára - pás š. 0,33 m  -  (1,2*13+2*13+3,18+3,36+3,34+3,71+3,93+4,14+3,88+4,12+3,89+4,15+3,23+3,4+3,57)*0,33=29,535 [B] 
celkem podél vodorovné pracovní spáry základu a dříku - 141*0,5*2=141,000 [C] 
izolace dříku -  141*0,3+240=282,300 [D] 
Celkem: A+B+C+D=461,785 [E]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</si>
  <si>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</si>
  <si>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</si>
  <si>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</si>
  <si>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Ochrana izolace z geotextílie 500 g/m2</t>
  </si>
  <si>
    <t>ochrana izolace dříku - 141*0,3+240=282,300 [A]</t>
  </si>
  <si>
    <t>položka zahrnuje:  
- dodání  předepsaného ochranného materiálu  
- zřízení ochrany izolace</t>
  </si>
  <si>
    <t>78383</t>
  </si>
  <si>
    <t>NÁTĚRY BETON KONSTR TYP S4 (OS-C)</t>
  </si>
  <si>
    <t>celkem římsy 1,4 * 141,0 m + 0,23 m2 *2,0 =197,860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</si>
  <si>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</si>
  <si>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78386</t>
  </si>
  <si>
    <t>NÁTĚRY BETON KONSTR TYP S9 (OS-E)</t>
  </si>
  <si>
    <t>NÁTĚR PENETRAČNÍ POLYMEROVÝ 
celkem římsy = 0,17 m * 141=23,970 [A]</t>
  </si>
  <si>
    <t>82457</t>
  </si>
  <si>
    <t>POTRUBÍ Z TRUB ŽELEZOBETONOVÝCH DN DO 500MM</t>
  </si>
  <si>
    <t>"VÝMĚNA STÁVAJÍCÍ BET. TROUBY DN 500 ZA NOVOU ŽB TROUBU DN 500 DL. 2,5 M (PROSTUP DŘÍKEM OPĚRNÉ ZDI)  
"</t>
  </si>
  <si>
    <t>2,5=2,500 [A]</t>
  </si>
  <si>
    <t>9111A2</t>
  </si>
  <si>
    <t>ZÁBRADLÍ SILNIČNÍ S VODOR MADLY - MONTÁŽ S PŘESUNEM (BEZ DODÁVKY)</t>
  </si>
  <si>
    <t>"ZPĚTNÁ MONTÁŽ STÁVAJÍCÍHO ZÁBRADLÍ V DL. 10,0 M (SVAŘENÍ V PŮDORYSNÉM LOMU)  
"</t>
  </si>
  <si>
    <t>10=10,000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</si>
  <si>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</si>
  <si>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9111A3</t>
  </si>
  <si>
    <t>ZÁBRADLÍ SILNIČNÍ S VODOR MADLY - DEMONTÁŽ S PŘESUNEM</t>
  </si>
  <si>
    <t>DEMONTÁŽ STÁVAJÍCÍHO ZÁBRADLÍ V DL. 10,0 M  
(UŘÍZNUTÍ V PŮDORYSNÉM LOMU)</t>
  </si>
  <si>
    <t>9112B1</t>
  </si>
  <si>
    <t>ZÁBRADLÍ MOSTNÍ SE SVISLOU VÝPLNÍ - DODÁVKA A MONTÁŽ</t>
  </si>
  <si>
    <t>140=140,000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</si>
  <si>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</si>
  <si>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9113B3</t>
  </si>
  <si>
    <t>SVODIDLO OCEL SILNIČ JEDNOSTR, ÚROVEŇ ZADRŽ H1 - DEMONTÁŽ S PŘESUNEM</t>
  </si>
  <si>
    <t>102=102,000 [A]</t>
  </si>
  <si>
    <t>44</t>
  </si>
  <si>
    <t>obrubníky 250/150 - 19+1,5+1+0,5+0,5+1,5+6+6+3=39,000 [A]</t>
  </si>
  <si>
    <t>45</t>
  </si>
  <si>
    <t>919155</t>
  </si>
  <si>
    <t>ŘEZÁNÍ OCELOVÝCH PROFILŮ PRŮŘEZU PŘES 700MM2</t>
  </si>
  <si>
    <t>odvoz na dodavatelem definovanou skládku a odkup dodavatelem za cenu šrotu dle ZOP</t>
  </si>
  <si>
    <t>UŘEZÁNÍ PŘEČNÍVAJÍCÍCH ZÁPOR - 154+146=300,000 [A]</t>
  </si>
  <si>
    <t>položka zahrnuje řezání ocelových profilů bez ohledu na tvar a způsob provedení. Nezahrnuje řezání kolejnic, to se vykáže v SD 54.</t>
  </si>
  <si>
    <t>46</t>
  </si>
  <si>
    <t>931337</t>
  </si>
  <si>
    <t>TĚSNĚNÍ DILATAČ SPAR POLYURETAN TMELEM PRŮŘ PŘES 800MM2</t>
  </si>
  <si>
    <t>celkem dilatační spáry - 1,2*13+2*13+3,18+3,36+3,34+3,71+3,93+4,14+3,88+4,12+3,89+4,15+3,23+3,4+3,57+1,78+1,96+2,14+2,31+2,53+2,72+2,48+2,7+2,49+2,75+1,83+2+2,17 =119,360 [A]</t>
  </si>
  <si>
    <t>47</t>
  </si>
  <si>
    <t>93135</t>
  </si>
  <si>
    <t>TĚSNĚNÍ DILATAČ SPAR PRYŽ PÁSKOU NEBO KRUH PROFILEM</t>
  </si>
  <si>
    <t>celkem  římsa - 1,4 * 13=18,200 [A]</t>
  </si>
  <si>
    <t>položka zahrnuje dodávku a osazení předepsaného materiálu, očištění ploch spáry před úpravou, očištění okolí spáry po úpravě</t>
  </si>
  <si>
    <t>48</t>
  </si>
  <si>
    <t>935212</t>
  </si>
  <si>
    <t>PŘÍKOPOVÉ ŽLABY Z BETON TVÁRNIC ŠÍŘ DO 600MM DO BETONU TL 100MM</t>
  </si>
  <si>
    <t>žlabovky š. 500 mm podél římsy - 141 m =141,000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</si>
  <si>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</si>
  <si>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49</t>
  </si>
  <si>
    <t>96613</t>
  </si>
  <si>
    <t>BOURÁNÍ KONSTRUKCÍ Z KAMENE NA MC</t>
  </si>
  <si>
    <t>vč. odvozu na trvalou skládku v dodavatelem definované vzdálenosti</t>
  </si>
  <si>
    <t>celkem stávající opěrná zeď tl. 0,75 m - 681 m2 *0,75 m=510,750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</si>
  <si>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</si>
  <si>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50</t>
  </si>
  <si>
    <t>96616</t>
  </si>
  <si>
    <t>BOURÁNÍ KONSTRUKCÍ ZE ŽELEZOBETONU</t>
  </si>
  <si>
    <t>Rozsah odečet  ploch dle grafického systému AutoCAD.  
vč. odvozu na trvalou skládku dodavatelem definované vzdálenosti</t>
  </si>
  <si>
    <t>římsa na stávající zdi  - 0,75*0,5*140=52,500 [A]</t>
  </si>
  <si>
    <t>SO 301</t>
  </si>
  <si>
    <t>OBNOVA OBJEKTU HISTORICKÉHO ODVODNĚNÍ</t>
  </si>
  <si>
    <t>žb spodní deska - 1,3*0,3*2,05=0,800 [A]</t>
  </si>
  <si>
    <t>celkem dle množství výztuže v kubatuře betonu 150 kg/m3 = 0,15 * 0,8 m3=0,120 [A]</t>
  </si>
  <si>
    <t>žb stěny - 0,6*0,35*2,05*2=0,861 [A]</t>
  </si>
  <si>
    <t>celkem dle množství výztuže v kubatuře betonu 120 kg/m3 = 0,12 * 0,86 m3=0,103 [A]</t>
  </si>
  <si>
    <t>411125</t>
  </si>
  <si>
    <t>STROPY Z DÍLCŮ ŽELEZOBET DO C30/37 (B37)</t>
  </si>
  <si>
    <t>beton  C30/37 XF2, XA2  - Cl 0,40 - Dmax 22 - S4</t>
  </si>
  <si>
    <t>ŽB. PREFABRIKOVANÉ DESKY TL. 120 MM - 2,05*0,12*0,9=0,221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</si>
  <si>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</si>
  <si>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421325</t>
  </si>
  <si>
    <t>MOSTNÍ NOSNÉ DESKOVÉ KONSTRUKCE ZE ŽELEZOBETONU C30/37</t>
  </si>
  <si>
    <t>žb vrchní deska - 0,35*2,05=0,718 [A]</t>
  </si>
  <si>
    <t>421365</t>
  </si>
  <si>
    <t>VÝZTUŽ MOSTNÍ DESKOVÉ KONSTRUKCE Z OCELI 10505, B500B</t>
  </si>
  <si>
    <t>celkem dle množství výztuže v kubatuře betonu 120 kg/m3 = 0,12 * 0,7 m3=0,084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</si>
  <si>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</si>
  <si>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podkladní beton t. 0,1 m - 0,1*1,5*2,05=0,308 [A]</t>
  </si>
  <si>
    <t>izolace z NAIP -  3,74*2,05=7,667 [A]</t>
  </si>
  <si>
    <t>ochrana izolace z geotextilie - 3,74*2,05=7,667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</si>
</sst>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22</v>
      </c>
      <c s="20" t="s">
        <v>23</v>
      </c>
      <c s="21">
        <f>'000'!I3</f>
      </c>
      <c s="21">
        <f>'000'!O2</f>
      </c>
      <c s="21">
        <f>C10+D10</f>
      </c>
    </row>
    <row r="11" spans="1:5" ht="12.75" customHeight="1">
      <c r="A11" s="20" t="s">
        <v>96</v>
      </c>
      <c s="20" t="s">
        <v>97</v>
      </c>
      <c s="21">
        <f>'SO 121'!I3</f>
      </c>
      <c s="21">
        <f>'SO 121'!O2</f>
      </c>
      <c s="21">
        <f>C11+D11</f>
      </c>
    </row>
    <row r="12" spans="1:5" ht="12.75" customHeight="1">
      <c r="A12" s="20" t="s">
        <v>312</v>
      </c>
      <c s="20" t="s">
        <v>313</v>
      </c>
      <c s="21">
        <f>'SO 181'!I3</f>
      </c>
      <c s="21">
        <f>'SO 181'!O2</f>
      </c>
      <c s="21">
        <f>C12+D12</f>
      </c>
    </row>
    <row r="13" spans="1:5" ht="12.75" customHeight="1">
      <c r="A13" s="20" t="s">
        <v>374</v>
      </c>
      <c s="20" t="s">
        <v>375</v>
      </c>
      <c s="21">
        <f>'SO 251'!I3</f>
      </c>
      <c s="21">
        <f>'SO 251'!O2</f>
      </c>
      <c s="21">
        <f>C13+D13</f>
      </c>
    </row>
    <row r="14" spans="1:5" ht="12.75" customHeight="1">
      <c r="A14" s="20" t="s">
        <v>558</v>
      </c>
      <c s="20" t="s">
        <v>559</v>
      </c>
      <c s="21">
        <f>'SO 301'!I3</f>
      </c>
      <c s="21">
        <f>'SO 301'!O2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20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20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</v>
      </c>
      <c s="38">
        <f>0+I8</f>
      </c>
      <c r="O3" t="s">
        <v>19</v>
      </c>
      <c t="s">
        <v>21</v>
      </c>
    </row>
    <row r="4" spans="1:16" ht="15" customHeight="1">
      <c r="A4" t="s">
        <v>17</v>
      </c>
      <c s="16" t="s">
        <v>18</v>
      </c>
      <c s="17" t="s">
        <v>22</v>
      </c>
      <c s="6"/>
      <c s="18" t="s">
        <v>23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24</v>
      </c>
      <c s="15" t="s">
        <v>26</v>
      </c>
      <c s="15" t="s">
        <v>28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/>
      <c r="O5" t="s">
        <v>19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37</v>
      </c>
      <c s="15" t="s">
        <v>39</v>
      </c>
    </row>
    <row r="7" spans="1:9" ht="12.75" customHeight="1">
      <c r="A7" s="15" t="s">
        <v>25</v>
      </c>
      <c s="15" t="s">
        <v>27</v>
      </c>
      <c s="15" t="s">
        <v>21</v>
      </c>
      <c s="15" t="s">
        <v>20</v>
      </c>
      <c s="15" t="s">
        <v>31</v>
      </c>
      <c s="15" t="s">
        <v>33</v>
      </c>
      <c s="15" t="s">
        <v>35</v>
      </c>
      <c s="15" t="s">
        <v>38</v>
      </c>
      <c s="15" t="s">
        <v>40</v>
      </c>
    </row>
    <row r="8" spans="1:18" ht="12.75" customHeight="1">
      <c r="A8" s="19" t="s">
        <v>41</v>
      </c>
      <c s="19"/>
      <c s="26" t="s">
        <v>25</v>
      </c>
      <c s="19"/>
      <c s="27" t="s">
        <v>42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43</v>
      </c>
      <c s="29" t="s">
        <v>27</v>
      </c>
      <c s="29" t="s">
        <v>44</v>
      </c>
      <c s="25" t="s">
        <v>45</v>
      </c>
      <c s="30" t="s">
        <v>46</v>
      </c>
      <c s="31" t="s">
        <v>47</v>
      </c>
      <c s="32">
        <v>1</v>
      </c>
      <c s="33">
        <v>0</v>
      </c>
      <c s="33">
        <f>ROUND(ROUND(H9,2)*ROUND(G9,3),2)</f>
      </c>
      <c r="O9">
        <f>(I9*21)/100</f>
      </c>
      <c t="s">
        <v>21</v>
      </c>
    </row>
    <row r="10" spans="1:5" ht="12.75">
      <c r="A10" s="34" t="s">
        <v>48</v>
      </c>
      <c r="E10" s="35" t="s">
        <v>45</v>
      </c>
    </row>
    <row r="11" spans="1:5" ht="89.25">
      <c r="A11" s="36" t="s">
        <v>49</v>
      </c>
      <c r="E11" s="37" t="s">
        <v>50</v>
      </c>
    </row>
    <row r="12" spans="1:5" ht="12.75">
      <c r="A12" t="s">
        <v>51</v>
      </c>
      <c r="E12" s="35" t="s">
        <v>52</v>
      </c>
    </row>
    <row r="13" spans="1:16" ht="12.75">
      <c r="A13" s="25" t="s">
        <v>43</v>
      </c>
      <c s="29" t="s">
        <v>21</v>
      </c>
      <c s="29" t="s">
        <v>53</v>
      </c>
      <c s="25" t="s">
        <v>45</v>
      </c>
      <c s="30" t="s">
        <v>54</v>
      </c>
      <c s="31" t="s">
        <v>47</v>
      </c>
      <c s="32">
        <v>1</v>
      </c>
      <c s="33">
        <v>0</v>
      </c>
      <c s="33">
        <f>ROUND(ROUND(H13,2)*ROUND(G13,3),2)</f>
      </c>
      <c r="O13">
        <f>(I13*21)/100</f>
      </c>
      <c t="s">
        <v>21</v>
      </c>
    </row>
    <row r="14" spans="1:5" ht="12.75">
      <c r="A14" s="34" t="s">
        <v>48</v>
      </c>
      <c r="E14" s="35" t="s">
        <v>45</v>
      </c>
    </row>
    <row r="15" spans="1:5" ht="51">
      <c r="A15" s="36" t="s">
        <v>49</v>
      </c>
      <c r="E15" s="37" t="s">
        <v>55</v>
      </c>
    </row>
    <row r="16" spans="1:5" ht="12.75">
      <c r="A16" t="s">
        <v>51</v>
      </c>
      <c r="E16" s="35" t="s">
        <v>56</v>
      </c>
    </row>
    <row r="17" spans="1:16" ht="12.75">
      <c r="A17" s="25" t="s">
        <v>43</v>
      </c>
      <c s="29" t="s">
        <v>20</v>
      </c>
      <c s="29" t="s">
        <v>57</v>
      </c>
      <c s="25" t="s">
        <v>45</v>
      </c>
      <c s="30" t="s">
        <v>58</v>
      </c>
      <c s="31" t="s">
        <v>47</v>
      </c>
      <c s="32">
        <v>1</v>
      </c>
      <c s="33">
        <v>0</v>
      </c>
      <c s="33">
        <f>ROUND(ROUND(H17,2)*ROUND(G17,3),2)</f>
      </c>
      <c r="O17">
        <f>(I17*21)/100</f>
      </c>
      <c t="s">
        <v>21</v>
      </c>
    </row>
    <row r="18" spans="1:5" ht="12.75">
      <c r="A18" s="34" t="s">
        <v>48</v>
      </c>
      <c r="E18" s="35" t="s">
        <v>45</v>
      </c>
    </row>
    <row r="19" spans="1:5" ht="76.5">
      <c r="A19" s="36" t="s">
        <v>49</v>
      </c>
      <c r="E19" s="37" t="s">
        <v>59</v>
      </c>
    </row>
    <row r="20" spans="1:5" ht="12.75">
      <c r="A20" t="s">
        <v>51</v>
      </c>
      <c r="E20" s="35" t="s">
        <v>56</v>
      </c>
    </row>
    <row r="21" spans="1:16" ht="12.75">
      <c r="A21" s="25" t="s">
        <v>43</v>
      </c>
      <c s="29" t="s">
        <v>31</v>
      </c>
      <c s="29" t="s">
        <v>60</v>
      </c>
      <c s="25" t="s">
        <v>61</v>
      </c>
      <c s="30" t="s">
        <v>62</v>
      </c>
      <c s="31" t="s">
        <v>63</v>
      </c>
      <c s="32">
        <v>1</v>
      </c>
      <c s="33">
        <v>0</v>
      </c>
      <c s="33">
        <f>ROUND(ROUND(H21,2)*ROUND(G21,3),2)</f>
      </c>
      <c r="O21">
        <f>(I21*21)/100</f>
      </c>
      <c t="s">
        <v>21</v>
      </c>
    </row>
    <row r="22" spans="1:5" ht="12.75">
      <c r="A22" s="34" t="s">
        <v>48</v>
      </c>
      <c r="E22" s="35" t="s">
        <v>45</v>
      </c>
    </row>
    <row r="23" spans="1:5" ht="76.5">
      <c r="A23" s="36" t="s">
        <v>49</v>
      </c>
      <c r="E23" s="37" t="s">
        <v>64</v>
      </c>
    </row>
    <row r="24" spans="1:5" ht="12.75">
      <c r="A24" t="s">
        <v>51</v>
      </c>
      <c r="E24" s="35" t="s">
        <v>56</v>
      </c>
    </row>
    <row r="25" spans="1:16" ht="12.75">
      <c r="A25" s="25" t="s">
        <v>43</v>
      </c>
      <c s="29" t="s">
        <v>33</v>
      </c>
      <c s="29" t="s">
        <v>60</v>
      </c>
      <c s="25" t="s">
        <v>65</v>
      </c>
      <c s="30" t="s">
        <v>62</v>
      </c>
      <c s="31" t="s">
        <v>63</v>
      </c>
      <c s="32">
        <v>1</v>
      </c>
      <c s="33">
        <v>0</v>
      </c>
      <c s="33">
        <f>ROUND(ROUND(H25,2)*ROUND(G25,3),2)</f>
      </c>
      <c r="O25">
        <f>(I25*21)/100</f>
      </c>
      <c t="s">
        <v>21</v>
      </c>
    </row>
    <row r="26" spans="1:5" ht="12.75">
      <c r="A26" s="34" t="s">
        <v>48</v>
      </c>
      <c r="E26" s="35" t="s">
        <v>45</v>
      </c>
    </row>
    <row r="27" spans="1:5" ht="76.5">
      <c r="A27" s="36" t="s">
        <v>49</v>
      </c>
      <c r="E27" s="37" t="s">
        <v>66</v>
      </c>
    </row>
    <row r="28" spans="1:5" ht="12.75">
      <c r="A28" t="s">
        <v>51</v>
      </c>
      <c r="E28" s="35" t="s">
        <v>56</v>
      </c>
    </row>
    <row r="29" spans="1:16" ht="12.75">
      <c r="A29" s="25" t="s">
        <v>43</v>
      </c>
      <c s="29" t="s">
        <v>35</v>
      </c>
      <c s="29" t="s">
        <v>60</v>
      </c>
      <c s="25" t="s">
        <v>67</v>
      </c>
      <c s="30" t="s">
        <v>62</v>
      </c>
      <c s="31" t="s">
        <v>63</v>
      </c>
      <c s="32">
        <v>1</v>
      </c>
      <c s="33">
        <v>0</v>
      </c>
      <c s="33">
        <f>ROUND(ROUND(H29,2)*ROUND(G29,3),2)</f>
      </c>
      <c r="O29">
        <f>(I29*21)/100</f>
      </c>
      <c t="s">
        <v>21</v>
      </c>
    </row>
    <row r="30" spans="1:5" ht="12.75">
      <c r="A30" s="34" t="s">
        <v>48</v>
      </c>
      <c r="E30" s="35" t="s">
        <v>45</v>
      </c>
    </row>
    <row r="31" spans="1:5" ht="38.25">
      <c r="A31" s="36" t="s">
        <v>49</v>
      </c>
      <c r="E31" s="37" t="s">
        <v>68</v>
      </c>
    </row>
    <row r="32" spans="1:5" ht="12.75">
      <c r="A32" t="s">
        <v>51</v>
      </c>
      <c r="E32" s="35" t="s">
        <v>56</v>
      </c>
    </row>
    <row r="33" spans="1:16" ht="12.75">
      <c r="A33" s="25" t="s">
        <v>43</v>
      </c>
      <c s="29" t="s">
        <v>69</v>
      </c>
      <c s="29" t="s">
        <v>70</v>
      </c>
      <c s="25" t="s">
        <v>45</v>
      </c>
      <c s="30" t="s">
        <v>71</v>
      </c>
      <c s="31" t="s">
        <v>47</v>
      </c>
      <c s="32">
        <v>1</v>
      </c>
      <c s="33">
        <v>0</v>
      </c>
      <c s="33">
        <f>ROUND(ROUND(H33,2)*ROUND(G33,3),2)</f>
      </c>
      <c r="O33">
        <f>(I33*21)/100</f>
      </c>
      <c t="s">
        <v>21</v>
      </c>
    </row>
    <row r="34" spans="1:5" ht="25.5">
      <c r="A34" s="34" t="s">
        <v>48</v>
      </c>
      <c r="E34" s="35" t="s">
        <v>72</v>
      </c>
    </row>
    <row r="35" spans="1:5" ht="12.75">
      <c r="A35" s="36" t="s">
        <v>49</v>
      </c>
      <c r="E35" s="37" t="s">
        <v>73</v>
      </c>
    </row>
    <row r="36" spans="1:5" ht="12.75">
      <c r="A36" t="s">
        <v>51</v>
      </c>
      <c r="E36" s="35" t="s">
        <v>56</v>
      </c>
    </row>
    <row r="37" spans="1:16" ht="12.75">
      <c r="A37" s="25" t="s">
        <v>43</v>
      </c>
      <c s="29" t="s">
        <v>74</v>
      </c>
      <c s="29" t="s">
        <v>75</v>
      </c>
      <c s="25" t="s">
        <v>45</v>
      </c>
      <c s="30" t="s">
        <v>76</v>
      </c>
      <c s="31" t="s">
        <v>47</v>
      </c>
      <c s="32">
        <v>1</v>
      </c>
      <c s="33">
        <v>0</v>
      </c>
      <c s="33">
        <f>ROUND(ROUND(H37,2)*ROUND(G37,3),2)</f>
      </c>
      <c r="O37">
        <f>(I37*21)/100</f>
      </c>
      <c t="s">
        <v>21</v>
      </c>
    </row>
    <row r="38" spans="1:5" ht="12.75">
      <c r="A38" s="34" t="s">
        <v>48</v>
      </c>
      <c r="E38" s="35" t="s">
        <v>45</v>
      </c>
    </row>
    <row r="39" spans="1:5" ht="140.25">
      <c r="A39" s="36" t="s">
        <v>49</v>
      </c>
      <c r="E39" s="37" t="s">
        <v>77</v>
      </c>
    </row>
    <row r="40" spans="1:5" ht="12.75">
      <c r="A40" t="s">
        <v>51</v>
      </c>
      <c r="E40" s="35" t="s">
        <v>56</v>
      </c>
    </row>
    <row r="41" spans="1:16" ht="12.75">
      <c r="A41" s="25" t="s">
        <v>43</v>
      </c>
      <c s="29" t="s">
        <v>38</v>
      </c>
      <c s="29" t="s">
        <v>78</v>
      </c>
      <c s="25" t="s">
        <v>45</v>
      </c>
      <c s="30" t="s">
        <v>79</v>
      </c>
      <c s="31" t="s">
        <v>47</v>
      </c>
      <c s="32">
        <v>1</v>
      </c>
      <c s="33">
        <v>0</v>
      </c>
      <c s="33">
        <f>ROUND(ROUND(H41,2)*ROUND(G41,3),2)</f>
      </c>
      <c r="O41">
        <f>(I41*21)/100</f>
      </c>
      <c t="s">
        <v>21</v>
      </c>
    </row>
    <row r="42" spans="1:5" ht="12.75">
      <c r="A42" s="34" t="s">
        <v>48</v>
      </c>
      <c r="E42" s="35" t="s">
        <v>45</v>
      </c>
    </row>
    <row r="43" spans="1:5" ht="165.75">
      <c r="A43" s="36" t="s">
        <v>49</v>
      </c>
      <c r="E43" s="37" t="s">
        <v>80</v>
      </c>
    </row>
    <row r="44" spans="1:5" ht="12.75">
      <c r="A44" t="s">
        <v>51</v>
      </c>
      <c r="E44" s="35" t="s">
        <v>56</v>
      </c>
    </row>
    <row r="45" spans="1:16" ht="12.75">
      <c r="A45" s="25" t="s">
        <v>43</v>
      </c>
      <c s="29" t="s">
        <v>40</v>
      </c>
      <c s="29" t="s">
        <v>81</v>
      </c>
      <c s="25" t="s">
        <v>45</v>
      </c>
      <c s="30" t="s">
        <v>82</v>
      </c>
      <c s="31" t="s">
        <v>47</v>
      </c>
      <c s="32">
        <v>1</v>
      </c>
      <c s="33">
        <v>0</v>
      </c>
      <c s="33">
        <f>ROUND(ROUND(H45,2)*ROUND(G45,3),2)</f>
      </c>
      <c r="O45">
        <f>(I45*21)/100</f>
      </c>
      <c t="s">
        <v>21</v>
      </c>
    </row>
    <row r="46" spans="1:5" ht="12.75">
      <c r="A46" s="34" t="s">
        <v>48</v>
      </c>
      <c r="E46" s="35" t="s">
        <v>45</v>
      </c>
    </row>
    <row r="47" spans="1:5" ht="51">
      <c r="A47" s="36" t="s">
        <v>49</v>
      </c>
      <c r="E47" s="37" t="s">
        <v>83</v>
      </c>
    </row>
    <row r="48" spans="1:5" ht="63.75">
      <c r="A48" t="s">
        <v>51</v>
      </c>
      <c r="E48" s="35" t="s">
        <v>84</v>
      </c>
    </row>
    <row r="49" spans="1:16" ht="12.75">
      <c r="A49" s="25" t="s">
        <v>43</v>
      </c>
      <c s="29" t="s">
        <v>85</v>
      </c>
      <c s="29" t="s">
        <v>86</v>
      </c>
      <c s="25" t="s">
        <v>45</v>
      </c>
      <c s="30" t="s">
        <v>87</v>
      </c>
      <c s="31" t="s">
        <v>88</v>
      </c>
      <c s="32">
        <v>2</v>
      </c>
      <c s="33">
        <v>0</v>
      </c>
      <c s="33">
        <f>ROUND(ROUND(H49,2)*ROUND(G49,3),2)</f>
      </c>
      <c r="O49">
        <f>(I49*21)/100</f>
      </c>
      <c t="s">
        <v>21</v>
      </c>
    </row>
    <row r="50" spans="1:5" ht="12.75">
      <c r="A50" s="34" t="s">
        <v>48</v>
      </c>
      <c r="E50" s="35" t="s">
        <v>45</v>
      </c>
    </row>
    <row r="51" spans="1:5" ht="38.25">
      <c r="A51" s="36" t="s">
        <v>49</v>
      </c>
      <c r="E51" s="37" t="s">
        <v>89</v>
      </c>
    </row>
    <row r="52" spans="1:5" ht="89.25">
      <c r="A52" t="s">
        <v>51</v>
      </c>
      <c r="E52" s="35" t="s">
        <v>90</v>
      </c>
    </row>
    <row r="53" spans="1:16" ht="12.75">
      <c r="A53" s="25" t="s">
        <v>43</v>
      </c>
      <c s="29" t="s">
        <v>91</v>
      </c>
      <c s="29" t="s">
        <v>92</v>
      </c>
      <c s="25" t="s">
        <v>45</v>
      </c>
      <c s="30" t="s">
        <v>93</v>
      </c>
      <c s="31" t="s">
        <v>47</v>
      </c>
      <c s="32">
        <v>1</v>
      </c>
      <c s="33">
        <v>0</v>
      </c>
      <c s="33">
        <f>ROUND(ROUND(H53,2)*ROUND(G53,3),2)</f>
      </c>
      <c r="O53">
        <f>(I53*21)/100</f>
      </c>
      <c t="s">
        <v>21</v>
      </c>
    </row>
    <row r="54" spans="1:5" ht="12.75">
      <c r="A54" s="34" t="s">
        <v>48</v>
      </c>
      <c r="E54" s="35" t="s">
        <v>45</v>
      </c>
    </row>
    <row r="55" spans="1:5" ht="140.25">
      <c r="A55" s="36" t="s">
        <v>49</v>
      </c>
      <c r="E55" s="37" t="s">
        <v>94</v>
      </c>
    </row>
    <row r="56" spans="1:5" ht="12.75">
      <c r="A56" t="s">
        <v>51</v>
      </c>
      <c r="E56" s="35" t="s">
        <v>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20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0+O8+O21+O58+O71+O84+O125+O146</f>
      </c>
      <c t="s">
        <v>20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</v>
      </c>
      <c s="38">
        <f>0+I8+I21+I58+I71+I84+I125+I146</f>
      </c>
      <c r="O3" t="s">
        <v>19</v>
      </c>
      <c t="s">
        <v>21</v>
      </c>
    </row>
    <row r="4" spans="1:16" ht="15" customHeight="1">
      <c r="A4" t="s">
        <v>17</v>
      </c>
      <c s="16" t="s">
        <v>18</v>
      </c>
      <c s="17" t="s">
        <v>96</v>
      </c>
      <c s="6"/>
      <c s="18" t="s">
        <v>97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24</v>
      </c>
      <c s="15" t="s">
        <v>26</v>
      </c>
      <c s="15" t="s">
        <v>28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/>
      <c r="O5" t="s">
        <v>19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37</v>
      </c>
      <c s="15" t="s">
        <v>39</v>
      </c>
    </row>
    <row r="7" spans="1:9" ht="12.75" customHeight="1">
      <c r="A7" s="15" t="s">
        <v>25</v>
      </c>
      <c s="15" t="s">
        <v>27</v>
      </c>
      <c s="15" t="s">
        <v>21</v>
      </c>
      <c s="15" t="s">
        <v>20</v>
      </c>
      <c s="15" t="s">
        <v>31</v>
      </c>
      <c s="15" t="s">
        <v>33</v>
      </c>
      <c s="15" t="s">
        <v>35</v>
      </c>
      <c s="15" t="s">
        <v>38</v>
      </c>
      <c s="15" t="s">
        <v>40</v>
      </c>
    </row>
    <row r="8" spans="1:18" ht="12.75" customHeight="1">
      <c r="A8" s="19" t="s">
        <v>41</v>
      </c>
      <c s="19"/>
      <c s="26" t="s">
        <v>25</v>
      </c>
      <c s="19"/>
      <c s="27" t="s">
        <v>42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43</v>
      </c>
      <c s="29" t="s">
        <v>27</v>
      </c>
      <c s="29" t="s">
        <v>98</v>
      </c>
      <c s="25" t="s">
        <v>45</v>
      </c>
      <c s="30" t="s">
        <v>99</v>
      </c>
      <c s="31" t="s">
        <v>100</v>
      </c>
      <c s="32">
        <v>686.08</v>
      </c>
      <c s="33">
        <v>0</v>
      </c>
      <c s="33">
        <f>ROUND(ROUND(H9,2)*ROUND(G9,3),2)</f>
      </c>
      <c r="O9">
        <f>(I9*21)/100</f>
      </c>
      <c t="s">
        <v>21</v>
      </c>
    </row>
    <row r="10" spans="1:5" ht="25.5">
      <c r="A10" s="34" t="s">
        <v>48</v>
      </c>
      <c r="E10" s="35" t="s">
        <v>101</v>
      </c>
    </row>
    <row r="11" spans="1:5" ht="51">
      <c r="A11" s="36" t="s">
        <v>49</v>
      </c>
      <c r="E11" s="37" t="s">
        <v>102</v>
      </c>
    </row>
    <row r="12" spans="1:5" ht="25.5">
      <c r="A12" t="s">
        <v>51</v>
      </c>
      <c r="E12" s="35" t="s">
        <v>103</v>
      </c>
    </row>
    <row r="13" spans="1:16" ht="12.75">
      <c r="A13" s="25" t="s">
        <v>43</v>
      </c>
      <c s="29" t="s">
        <v>21</v>
      </c>
      <c s="29" t="s">
        <v>104</v>
      </c>
      <c s="25" t="s">
        <v>45</v>
      </c>
      <c s="30" t="s">
        <v>105</v>
      </c>
      <c s="31" t="s">
        <v>100</v>
      </c>
      <c s="32">
        <v>39.002</v>
      </c>
      <c s="33">
        <v>0</v>
      </c>
      <c s="33">
        <f>ROUND(ROUND(H13,2)*ROUND(G13,3),2)</f>
      </c>
      <c r="O13">
        <f>(I13*21)/100</f>
      </c>
      <c t="s">
        <v>21</v>
      </c>
    </row>
    <row r="14" spans="1:5" ht="25.5">
      <c r="A14" s="34" t="s">
        <v>48</v>
      </c>
      <c r="E14" s="35" t="s">
        <v>106</v>
      </c>
    </row>
    <row r="15" spans="1:5" ht="51">
      <c r="A15" s="36" t="s">
        <v>49</v>
      </c>
      <c r="E15" s="37" t="s">
        <v>107</v>
      </c>
    </row>
    <row r="16" spans="1:5" ht="25.5">
      <c r="A16" t="s">
        <v>51</v>
      </c>
      <c r="E16" s="35" t="s">
        <v>103</v>
      </c>
    </row>
    <row r="17" spans="1:16" ht="12.75">
      <c r="A17" s="25" t="s">
        <v>43</v>
      </c>
      <c s="29" t="s">
        <v>20</v>
      </c>
      <c s="29" t="s">
        <v>108</v>
      </c>
      <c s="25" t="s">
        <v>45</v>
      </c>
      <c s="30" t="s">
        <v>109</v>
      </c>
      <c s="31" t="s">
        <v>100</v>
      </c>
      <c s="32">
        <v>42.9</v>
      </c>
      <c s="33">
        <v>0</v>
      </c>
      <c s="33">
        <f>ROUND(ROUND(H17,2)*ROUND(G17,3),2)</f>
      </c>
      <c r="O17">
        <f>(I17*21)/100</f>
      </c>
      <c t="s">
        <v>21</v>
      </c>
    </row>
    <row r="18" spans="1:5" ht="25.5">
      <c r="A18" s="34" t="s">
        <v>48</v>
      </c>
      <c r="E18" s="35" t="s">
        <v>110</v>
      </c>
    </row>
    <row r="19" spans="1:5" ht="12.75">
      <c r="A19" s="36" t="s">
        <v>49</v>
      </c>
      <c r="E19" s="37" t="s">
        <v>111</v>
      </c>
    </row>
    <row r="20" spans="1:5" ht="25.5">
      <c r="A20" t="s">
        <v>51</v>
      </c>
      <c r="E20" s="35" t="s">
        <v>103</v>
      </c>
    </row>
    <row r="21" spans="1:18" ht="12.75" customHeight="1">
      <c r="A21" s="6" t="s">
        <v>41</v>
      </c>
      <c s="6"/>
      <c s="40" t="s">
        <v>27</v>
      </c>
      <c s="6"/>
      <c s="27" t="s">
        <v>112</v>
      </c>
      <c s="6"/>
      <c s="6"/>
      <c s="6"/>
      <c s="41">
        <f>0+Q21</f>
      </c>
      <c r="O21">
        <f>0+R21</f>
      </c>
      <c r="Q21">
        <f>0+I22+I26+I30+I34+I38+I42+I46+I50+I54</f>
      </c>
      <c>
        <f>0+O22+O26+O30+O34+O38+O42+O46+O50+O54</f>
      </c>
    </row>
    <row r="22" spans="1:16" ht="12.75">
      <c r="A22" s="25" t="s">
        <v>43</v>
      </c>
      <c s="29" t="s">
        <v>31</v>
      </c>
      <c s="29" t="s">
        <v>113</v>
      </c>
      <c s="25" t="s">
        <v>45</v>
      </c>
      <c s="30" t="s">
        <v>114</v>
      </c>
      <c s="31" t="s">
        <v>115</v>
      </c>
      <c s="32">
        <v>19.5</v>
      </c>
      <c s="33">
        <v>0</v>
      </c>
      <c s="33">
        <f>ROUND(ROUND(H22,2)*ROUND(G22,3),2)</f>
      </c>
      <c r="O22">
        <f>(I22*21)/100</f>
      </c>
      <c t="s">
        <v>21</v>
      </c>
    </row>
    <row r="23" spans="1:5" ht="38.25">
      <c r="A23" s="34" t="s">
        <v>48</v>
      </c>
      <c r="E23" s="35" t="s">
        <v>116</v>
      </c>
    </row>
    <row r="24" spans="1:5" ht="25.5">
      <c r="A24" s="36" t="s">
        <v>49</v>
      </c>
      <c r="E24" s="37" t="s">
        <v>117</v>
      </c>
    </row>
    <row r="25" spans="1:5" ht="63.75">
      <c r="A25" t="s">
        <v>51</v>
      </c>
      <c r="E25" s="35" t="s">
        <v>118</v>
      </c>
    </row>
    <row r="26" spans="1:16" ht="12.75">
      <c r="A26" s="25" t="s">
        <v>43</v>
      </c>
      <c s="29" t="s">
        <v>33</v>
      </c>
      <c s="29" t="s">
        <v>119</v>
      </c>
      <c s="25" t="s">
        <v>45</v>
      </c>
      <c s="30" t="s">
        <v>120</v>
      </c>
      <c s="31" t="s">
        <v>115</v>
      </c>
      <c s="32">
        <v>6.563</v>
      </c>
      <c s="33">
        <v>0</v>
      </c>
      <c s="33">
        <f>ROUND(ROUND(H26,2)*ROUND(G26,3),2)</f>
      </c>
      <c r="O26">
        <f>(I26*21)/100</f>
      </c>
      <c t="s">
        <v>21</v>
      </c>
    </row>
    <row r="27" spans="1:5" ht="25.5">
      <c r="A27" s="34" t="s">
        <v>48</v>
      </c>
      <c r="E27" s="35" t="s">
        <v>121</v>
      </c>
    </row>
    <row r="28" spans="1:5" ht="12.75">
      <c r="A28" s="36" t="s">
        <v>49</v>
      </c>
      <c r="E28" s="37" t="s">
        <v>122</v>
      </c>
    </row>
    <row r="29" spans="1:5" ht="25.5">
      <c r="A29" t="s">
        <v>51</v>
      </c>
      <c r="E29" s="35" t="s">
        <v>123</v>
      </c>
    </row>
    <row r="30" spans="1:16" ht="12.75">
      <c r="A30" s="25" t="s">
        <v>43</v>
      </c>
      <c s="29" t="s">
        <v>35</v>
      </c>
      <c s="29" t="s">
        <v>124</v>
      </c>
      <c s="25" t="s">
        <v>45</v>
      </c>
      <c s="30" t="s">
        <v>125</v>
      </c>
      <c s="31" t="s">
        <v>126</v>
      </c>
      <c s="32">
        <v>148</v>
      </c>
      <c s="33">
        <v>0</v>
      </c>
      <c s="33">
        <f>ROUND(ROUND(H30,2)*ROUND(G30,3),2)</f>
      </c>
      <c r="O30">
        <f>(I30*21)/100</f>
      </c>
      <c t="s">
        <v>21</v>
      </c>
    </row>
    <row r="31" spans="1:5" ht="38.25">
      <c r="A31" s="34" t="s">
        <v>48</v>
      </c>
      <c r="E31" s="35" t="s">
        <v>127</v>
      </c>
    </row>
    <row r="32" spans="1:5" ht="12.75">
      <c r="A32" s="36" t="s">
        <v>49</v>
      </c>
      <c r="E32" s="37" t="s">
        <v>128</v>
      </c>
    </row>
    <row r="33" spans="1:5" ht="63.75">
      <c r="A33" t="s">
        <v>51</v>
      </c>
      <c r="E33" s="35" t="s">
        <v>118</v>
      </c>
    </row>
    <row r="34" spans="1:16" ht="12.75">
      <c r="A34" s="25" t="s">
        <v>43</v>
      </c>
      <c s="29" t="s">
        <v>69</v>
      </c>
      <c s="29" t="s">
        <v>129</v>
      </c>
      <c s="25" t="s">
        <v>45</v>
      </c>
      <c s="30" t="s">
        <v>130</v>
      </c>
      <c s="31" t="s">
        <v>115</v>
      </c>
      <c s="32">
        <v>49.35</v>
      </c>
      <c s="33">
        <v>0</v>
      </c>
      <c s="33">
        <f>ROUND(ROUND(H34,2)*ROUND(G34,3),2)</f>
      </c>
      <c r="O34">
        <f>(I34*21)/100</f>
      </c>
      <c t="s">
        <v>21</v>
      </c>
    </row>
    <row r="35" spans="1:5" ht="63.75">
      <c r="A35" s="34" t="s">
        <v>48</v>
      </c>
      <c r="E35" s="35" t="s">
        <v>131</v>
      </c>
    </row>
    <row r="36" spans="1:5" ht="12.75">
      <c r="A36" s="36" t="s">
        <v>49</v>
      </c>
      <c r="E36" s="37" t="s">
        <v>132</v>
      </c>
    </row>
    <row r="37" spans="1:5" ht="25.5">
      <c r="A37" t="s">
        <v>51</v>
      </c>
      <c r="E37" s="35" t="s">
        <v>123</v>
      </c>
    </row>
    <row r="38" spans="1:16" ht="12.75">
      <c r="A38" s="25" t="s">
        <v>43</v>
      </c>
      <c s="29" t="s">
        <v>74</v>
      </c>
      <c s="29" t="s">
        <v>133</v>
      </c>
      <c s="25" t="s">
        <v>45</v>
      </c>
      <c s="30" t="s">
        <v>134</v>
      </c>
      <c s="31" t="s">
        <v>126</v>
      </c>
      <c s="32">
        <v>127.5</v>
      </c>
      <c s="33">
        <v>0</v>
      </c>
      <c s="33">
        <f>ROUND(ROUND(H38,2)*ROUND(G38,3),2)</f>
      </c>
      <c r="O38">
        <f>(I38*21)/100</f>
      </c>
      <c t="s">
        <v>21</v>
      </c>
    </row>
    <row r="39" spans="1:5" ht="51">
      <c r="A39" s="34" t="s">
        <v>48</v>
      </c>
      <c r="E39" s="35" t="s">
        <v>135</v>
      </c>
    </row>
    <row r="40" spans="1:5" ht="12.75">
      <c r="A40" s="36" t="s">
        <v>49</v>
      </c>
      <c r="E40" s="37" t="s">
        <v>136</v>
      </c>
    </row>
    <row r="41" spans="1:5" ht="25.5">
      <c r="A41" t="s">
        <v>51</v>
      </c>
      <c r="E41" s="35" t="s">
        <v>123</v>
      </c>
    </row>
    <row r="42" spans="1:16" ht="12.75">
      <c r="A42" s="25" t="s">
        <v>43</v>
      </c>
      <c s="29" t="s">
        <v>38</v>
      </c>
      <c s="29" t="s">
        <v>137</v>
      </c>
      <c s="25" t="s">
        <v>45</v>
      </c>
      <c s="30" t="s">
        <v>138</v>
      </c>
      <c s="31" t="s">
        <v>115</v>
      </c>
      <c s="32">
        <v>422.5</v>
      </c>
      <c s="33">
        <v>0</v>
      </c>
      <c s="33">
        <f>ROUND(ROUND(H42,2)*ROUND(G42,3),2)</f>
      </c>
      <c r="O42">
        <f>(I42*21)/100</f>
      </c>
      <c t="s">
        <v>21</v>
      </c>
    </row>
    <row r="43" spans="1:5" ht="25.5">
      <c r="A43" s="34" t="s">
        <v>48</v>
      </c>
      <c r="E43" s="35" t="s">
        <v>139</v>
      </c>
    </row>
    <row r="44" spans="1:5" ht="51">
      <c r="A44" s="36" t="s">
        <v>49</v>
      </c>
      <c r="E44" s="37" t="s">
        <v>140</v>
      </c>
    </row>
    <row r="45" spans="1:5" ht="369.75">
      <c r="A45" t="s">
        <v>51</v>
      </c>
      <c r="E45" s="35" t="s">
        <v>141</v>
      </c>
    </row>
    <row r="46" spans="1:16" ht="12.75">
      <c r="A46" s="25" t="s">
        <v>43</v>
      </c>
      <c s="29" t="s">
        <v>40</v>
      </c>
      <c s="29" t="s">
        <v>142</v>
      </c>
      <c s="25" t="s">
        <v>45</v>
      </c>
      <c s="30" t="s">
        <v>143</v>
      </c>
      <c s="31" t="s">
        <v>115</v>
      </c>
      <c s="32">
        <v>6.3</v>
      </c>
      <c s="33">
        <v>0</v>
      </c>
      <c s="33">
        <f>ROUND(ROUND(H46,2)*ROUND(G46,3),2)</f>
      </c>
      <c r="O46">
        <f>(I46*21)/100</f>
      </c>
      <c t="s">
        <v>21</v>
      </c>
    </row>
    <row r="47" spans="1:5" ht="25.5">
      <c r="A47" s="34" t="s">
        <v>48</v>
      </c>
      <c r="E47" s="35" t="s">
        <v>139</v>
      </c>
    </row>
    <row r="48" spans="1:5" ht="12.75">
      <c r="A48" s="36" t="s">
        <v>49</v>
      </c>
      <c r="E48" s="37" t="s">
        <v>144</v>
      </c>
    </row>
    <row r="49" spans="1:5" ht="318.75">
      <c r="A49" t="s">
        <v>51</v>
      </c>
      <c r="E49" s="35" t="s">
        <v>145</v>
      </c>
    </row>
    <row r="50" spans="1:16" ht="12.75">
      <c r="A50" s="25" t="s">
        <v>43</v>
      </c>
      <c s="29" t="s">
        <v>85</v>
      </c>
      <c s="29" t="s">
        <v>146</v>
      </c>
      <c s="25" t="s">
        <v>45</v>
      </c>
      <c s="30" t="s">
        <v>147</v>
      </c>
      <c s="31" t="s">
        <v>115</v>
      </c>
      <c s="32">
        <v>11.4</v>
      </c>
      <c s="33">
        <v>0</v>
      </c>
      <c s="33">
        <f>ROUND(ROUND(H50,2)*ROUND(G50,3),2)</f>
      </c>
      <c r="O50">
        <f>(I50*21)/100</f>
      </c>
      <c t="s">
        <v>21</v>
      </c>
    </row>
    <row r="51" spans="1:5" ht="12.75">
      <c r="A51" s="34" t="s">
        <v>48</v>
      </c>
      <c r="E51" s="35" t="s">
        <v>45</v>
      </c>
    </row>
    <row r="52" spans="1:5" ht="51">
      <c r="A52" s="36" t="s">
        <v>49</v>
      </c>
      <c r="E52" s="37" t="s">
        <v>148</v>
      </c>
    </row>
    <row r="53" spans="1:5" ht="293.25">
      <c r="A53" t="s">
        <v>51</v>
      </c>
      <c r="E53" s="35" t="s">
        <v>149</v>
      </c>
    </row>
    <row r="54" spans="1:16" ht="12.75">
      <c r="A54" s="25" t="s">
        <v>43</v>
      </c>
      <c s="29" t="s">
        <v>91</v>
      </c>
      <c s="29" t="s">
        <v>150</v>
      </c>
      <c s="25" t="s">
        <v>45</v>
      </c>
      <c s="30" t="s">
        <v>151</v>
      </c>
      <c s="31" t="s">
        <v>152</v>
      </c>
      <c s="32">
        <v>650</v>
      </c>
      <c s="33">
        <v>0</v>
      </c>
      <c s="33">
        <f>ROUND(ROUND(H54,2)*ROUND(G54,3),2)</f>
      </c>
      <c r="O54">
        <f>(I54*21)/100</f>
      </c>
      <c t="s">
        <v>21</v>
      </c>
    </row>
    <row r="55" spans="1:5" ht="12.75">
      <c r="A55" s="34" t="s">
        <v>48</v>
      </c>
      <c r="E55" s="35" t="s">
        <v>45</v>
      </c>
    </row>
    <row r="56" spans="1:5" ht="12.75">
      <c r="A56" s="36" t="s">
        <v>49</v>
      </c>
      <c r="E56" s="37" t="s">
        <v>153</v>
      </c>
    </row>
    <row r="57" spans="1:5" ht="25.5">
      <c r="A57" t="s">
        <v>51</v>
      </c>
      <c r="E57" s="35" t="s">
        <v>154</v>
      </c>
    </row>
    <row r="58" spans="1:18" ht="12.75" customHeight="1">
      <c r="A58" s="6" t="s">
        <v>41</v>
      </c>
      <c s="6"/>
      <c s="40" t="s">
        <v>21</v>
      </c>
      <c s="6"/>
      <c s="27" t="s">
        <v>155</v>
      </c>
      <c s="6"/>
      <c s="6"/>
      <c s="6"/>
      <c s="41">
        <f>0+Q58</f>
      </c>
      <c r="O58">
        <f>0+R58</f>
      </c>
      <c r="Q58">
        <f>0+I59+I63+I67</f>
      </c>
      <c>
        <f>0+O59+O63+O67</f>
      </c>
    </row>
    <row r="59" spans="1:16" ht="12.75">
      <c r="A59" s="25" t="s">
        <v>43</v>
      </c>
      <c s="29" t="s">
        <v>156</v>
      </c>
      <c s="29" t="s">
        <v>157</v>
      </c>
      <c s="25" t="s">
        <v>45</v>
      </c>
      <c s="30" t="s">
        <v>158</v>
      </c>
      <c s="31" t="s">
        <v>152</v>
      </c>
      <c s="32">
        <v>383.4</v>
      </c>
      <c s="33">
        <v>0</v>
      </c>
      <c s="33">
        <f>ROUND(ROUND(H59,2)*ROUND(G59,3),2)</f>
      </c>
      <c r="O59">
        <f>(I59*21)/100</f>
      </c>
      <c t="s">
        <v>21</v>
      </c>
    </row>
    <row r="60" spans="1:5" ht="12.75">
      <c r="A60" s="34" t="s">
        <v>48</v>
      </c>
      <c r="E60" s="35" t="s">
        <v>159</v>
      </c>
    </row>
    <row r="61" spans="1:5" ht="12.75">
      <c r="A61" s="36" t="s">
        <v>49</v>
      </c>
      <c r="E61" s="37" t="s">
        <v>160</v>
      </c>
    </row>
    <row r="62" spans="1:5" ht="25.5">
      <c r="A62" t="s">
        <v>51</v>
      </c>
      <c r="E62" s="35" t="s">
        <v>161</v>
      </c>
    </row>
    <row r="63" spans="1:16" ht="12.75">
      <c r="A63" s="25" t="s">
        <v>43</v>
      </c>
      <c s="29" t="s">
        <v>162</v>
      </c>
      <c s="29" t="s">
        <v>163</v>
      </c>
      <c s="25" t="s">
        <v>45</v>
      </c>
      <c s="30" t="s">
        <v>164</v>
      </c>
      <c s="31" t="s">
        <v>126</v>
      </c>
      <c s="32">
        <v>213</v>
      </c>
      <c s="33">
        <v>0</v>
      </c>
      <c s="33">
        <f>ROUND(ROUND(H63,2)*ROUND(G63,3),2)</f>
      </c>
      <c r="O63">
        <f>(I63*21)/100</f>
      </c>
      <c t="s">
        <v>21</v>
      </c>
    </row>
    <row r="64" spans="1:5" ht="12.75">
      <c r="A64" s="34" t="s">
        <v>48</v>
      </c>
      <c r="E64" s="35" t="s">
        <v>165</v>
      </c>
    </row>
    <row r="65" spans="1:5" ht="12.75">
      <c r="A65" s="36" t="s">
        <v>49</v>
      </c>
      <c r="E65" s="37" t="s">
        <v>166</v>
      </c>
    </row>
    <row r="66" spans="1:5" ht="165.75">
      <c r="A66" t="s">
        <v>51</v>
      </c>
      <c r="E66" s="35" t="s">
        <v>167</v>
      </c>
    </row>
    <row r="67" spans="1:16" ht="12.75">
      <c r="A67" s="25" t="s">
        <v>43</v>
      </c>
      <c s="29" t="s">
        <v>168</v>
      </c>
      <c s="29" t="s">
        <v>169</v>
      </c>
      <c s="25" t="s">
        <v>45</v>
      </c>
      <c s="30" t="s">
        <v>170</v>
      </c>
      <c s="31" t="s">
        <v>152</v>
      </c>
      <c s="32">
        <v>650</v>
      </c>
      <c s="33">
        <v>0</v>
      </c>
      <c s="33">
        <f>ROUND(ROUND(H67,2)*ROUND(G67,3),2)</f>
      </c>
      <c r="O67">
        <f>(I67*21)/100</f>
      </c>
      <c t="s">
        <v>21</v>
      </c>
    </row>
    <row r="68" spans="1:5" ht="12.75">
      <c r="A68" s="34" t="s">
        <v>48</v>
      </c>
      <c r="E68" s="35" t="s">
        <v>171</v>
      </c>
    </row>
    <row r="69" spans="1:5" ht="12.75">
      <c r="A69" s="36" t="s">
        <v>49</v>
      </c>
      <c r="E69" s="37" t="s">
        <v>172</v>
      </c>
    </row>
    <row r="70" spans="1:5" ht="102">
      <c r="A70" t="s">
        <v>51</v>
      </c>
      <c r="E70" s="35" t="s">
        <v>173</v>
      </c>
    </row>
    <row r="71" spans="1:18" ht="12.75" customHeight="1">
      <c r="A71" s="6" t="s">
        <v>41</v>
      </c>
      <c s="6"/>
      <c s="40" t="s">
        <v>31</v>
      </c>
      <c s="6"/>
      <c s="27" t="s">
        <v>174</v>
      </c>
      <c s="6"/>
      <c s="6"/>
      <c s="6"/>
      <c s="41">
        <f>0+Q71</f>
      </c>
      <c r="O71">
        <f>0+R71</f>
      </c>
      <c r="Q71">
        <f>0+I72+I76+I80</f>
      </c>
      <c>
        <f>0+O72+O76+O80</f>
      </c>
    </row>
    <row r="72" spans="1:16" ht="12.75">
      <c r="A72" s="25" t="s">
        <v>43</v>
      </c>
      <c s="29" t="s">
        <v>175</v>
      </c>
      <c s="29" t="s">
        <v>176</v>
      </c>
      <c s="25" t="s">
        <v>45</v>
      </c>
      <c s="30" t="s">
        <v>177</v>
      </c>
      <c s="31" t="s">
        <v>115</v>
      </c>
      <c s="32">
        <v>1.4</v>
      </c>
      <c s="33">
        <v>0</v>
      </c>
      <c s="33">
        <f>ROUND(ROUND(H72,2)*ROUND(G72,3),2)</f>
      </c>
      <c r="O72">
        <f>(I72*21)/100</f>
      </c>
      <c t="s">
        <v>21</v>
      </c>
    </row>
    <row r="73" spans="1:5" ht="12.75">
      <c r="A73" s="34" t="s">
        <v>48</v>
      </c>
      <c r="E73" s="35" t="s">
        <v>45</v>
      </c>
    </row>
    <row r="74" spans="1:5" ht="12.75">
      <c r="A74" s="36" t="s">
        <v>49</v>
      </c>
      <c r="E74" s="37" t="s">
        <v>178</v>
      </c>
    </row>
    <row r="75" spans="1:5" ht="369.75">
      <c r="A75" t="s">
        <v>51</v>
      </c>
      <c r="E75" s="35" t="s">
        <v>179</v>
      </c>
    </row>
    <row r="76" spans="1:16" ht="12.75">
      <c r="A76" s="25" t="s">
        <v>43</v>
      </c>
      <c s="29" t="s">
        <v>180</v>
      </c>
      <c s="29" t="s">
        <v>181</v>
      </c>
      <c s="25" t="s">
        <v>45</v>
      </c>
      <c s="30" t="s">
        <v>182</v>
      </c>
      <c s="31" t="s">
        <v>115</v>
      </c>
      <c s="32">
        <v>1.89</v>
      </c>
      <c s="33">
        <v>0</v>
      </c>
      <c s="33">
        <f>ROUND(ROUND(H76,2)*ROUND(G76,3),2)</f>
      </c>
      <c r="O76">
        <f>(I76*21)/100</f>
      </c>
      <c t="s">
        <v>21</v>
      </c>
    </row>
    <row r="77" spans="1:5" ht="12.75">
      <c r="A77" s="34" t="s">
        <v>48</v>
      </c>
      <c r="E77" s="35" t="s">
        <v>45</v>
      </c>
    </row>
    <row r="78" spans="1:5" ht="12.75">
      <c r="A78" s="36" t="s">
        <v>49</v>
      </c>
      <c r="E78" s="37" t="s">
        <v>183</v>
      </c>
    </row>
    <row r="79" spans="1:5" ht="38.25">
      <c r="A79" t="s">
        <v>51</v>
      </c>
      <c r="E79" s="35" t="s">
        <v>184</v>
      </c>
    </row>
    <row r="80" spans="1:16" ht="12.75">
      <c r="A80" s="25" t="s">
        <v>43</v>
      </c>
      <c s="29" t="s">
        <v>185</v>
      </c>
      <c s="29" t="s">
        <v>186</v>
      </c>
      <c s="25" t="s">
        <v>45</v>
      </c>
      <c s="30" t="s">
        <v>187</v>
      </c>
      <c s="31" t="s">
        <v>152</v>
      </c>
      <c s="32">
        <v>140</v>
      </c>
      <c s="33">
        <v>0</v>
      </c>
      <c s="33">
        <f>ROUND(ROUND(H80,2)*ROUND(G80,3),2)</f>
      </c>
      <c r="O80">
        <f>(I80*21)/100</f>
      </c>
      <c t="s">
        <v>21</v>
      </c>
    </row>
    <row r="81" spans="1:5" ht="12.75">
      <c r="A81" s="34" t="s">
        <v>48</v>
      </c>
      <c r="E81" s="35" t="s">
        <v>188</v>
      </c>
    </row>
    <row r="82" spans="1:5" ht="12.75">
      <c r="A82" s="36" t="s">
        <v>49</v>
      </c>
      <c r="E82" s="37" t="s">
        <v>189</v>
      </c>
    </row>
    <row r="83" spans="1:5" ht="102">
      <c r="A83" t="s">
        <v>51</v>
      </c>
      <c r="E83" s="35" t="s">
        <v>190</v>
      </c>
    </row>
    <row r="84" spans="1:18" ht="12.75" customHeight="1">
      <c r="A84" s="6" t="s">
        <v>41</v>
      </c>
      <c s="6"/>
      <c s="40" t="s">
        <v>33</v>
      </c>
      <c s="6"/>
      <c s="27" t="s">
        <v>191</v>
      </c>
      <c s="6"/>
      <c s="6"/>
      <c s="6"/>
      <c s="41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25" t="s">
        <v>43</v>
      </c>
      <c s="29" t="s">
        <v>192</v>
      </c>
      <c s="29" t="s">
        <v>193</v>
      </c>
      <c s="25" t="s">
        <v>45</v>
      </c>
      <c s="30" t="s">
        <v>194</v>
      </c>
      <c s="31" t="s">
        <v>152</v>
      </c>
      <c s="32">
        <v>1564.9</v>
      </c>
      <c s="33">
        <v>0</v>
      </c>
      <c s="33">
        <f>ROUND(ROUND(H85,2)*ROUND(G85,3),2)</f>
      </c>
      <c r="O85">
        <f>(I85*21)/100</f>
      </c>
      <c t="s">
        <v>21</v>
      </c>
    </row>
    <row r="86" spans="1:5" ht="25.5">
      <c r="A86" s="34" t="s">
        <v>48</v>
      </c>
      <c r="E86" s="35" t="s">
        <v>195</v>
      </c>
    </row>
    <row r="87" spans="1:5" ht="12.75">
      <c r="A87" s="36" t="s">
        <v>49</v>
      </c>
      <c r="E87" s="37" t="s">
        <v>196</v>
      </c>
    </row>
    <row r="88" spans="1:5" ht="51">
      <c r="A88" t="s">
        <v>51</v>
      </c>
      <c r="E88" s="35" t="s">
        <v>197</v>
      </c>
    </row>
    <row r="89" spans="1:16" ht="12.75">
      <c r="A89" s="25" t="s">
        <v>43</v>
      </c>
      <c s="29" t="s">
        <v>198</v>
      </c>
      <c s="29" t="s">
        <v>199</v>
      </c>
      <c s="25" t="s">
        <v>45</v>
      </c>
      <c s="30" t="s">
        <v>200</v>
      </c>
      <c s="31" t="s">
        <v>152</v>
      </c>
      <c s="32">
        <v>650</v>
      </c>
      <c s="33">
        <v>0</v>
      </c>
      <c s="33">
        <f>ROUND(ROUND(H89,2)*ROUND(G89,3),2)</f>
      </c>
      <c r="O89">
        <f>(I89*21)/100</f>
      </c>
      <c t="s">
        <v>21</v>
      </c>
    </row>
    <row r="90" spans="1:5" ht="25.5">
      <c r="A90" s="34" t="s">
        <v>48</v>
      </c>
      <c r="E90" s="35" t="s">
        <v>201</v>
      </c>
    </row>
    <row r="91" spans="1:5" ht="12.75">
      <c r="A91" s="36" t="s">
        <v>49</v>
      </c>
      <c r="E91" s="37" t="s">
        <v>153</v>
      </c>
    </row>
    <row r="92" spans="1:5" ht="51">
      <c r="A92" t="s">
        <v>51</v>
      </c>
      <c r="E92" s="35" t="s">
        <v>197</v>
      </c>
    </row>
    <row r="93" spans="1:16" ht="12.75">
      <c r="A93" s="25" t="s">
        <v>43</v>
      </c>
      <c s="29" t="s">
        <v>202</v>
      </c>
      <c s="29" t="s">
        <v>203</v>
      </c>
      <c s="25" t="s">
        <v>45</v>
      </c>
      <c s="30" t="s">
        <v>204</v>
      </c>
      <c s="31" t="s">
        <v>152</v>
      </c>
      <c s="32">
        <v>650</v>
      </c>
      <c s="33">
        <v>0</v>
      </c>
      <c s="33">
        <f>ROUND(ROUND(H93,2)*ROUND(G93,3),2)</f>
      </c>
      <c r="O93">
        <f>(I93*21)/100</f>
      </c>
      <c t="s">
        <v>21</v>
      </c>
    </row>
    <row r="94" spans="1:5" ht="38.25">
      <c r="A94" s="34" t="s">
        <v>48</v>
      </c>
      <c r="E94" s="35" t="s">
        <v>205</v>
      </c>
    </row>
    <row r="95" spans="1:5" ht="12.75">
      <c r="A95" s="36" t="s">
        <v>49</v>
      </c>
      <c r="E95" s="37" t="s">
        <v>206</v>
      </c>
    </row>
    <row r="96" spans="1:5" ht="51">
      <c r="A96" t="s">
        <v>51</v>
      </c>
      <c r="E96" s="35" t="s">
        <v>207</v>
      </c>
    </row>
    <row r="97" spans="1:16" ht="12.75">
      <c r="A97" s="25" t="s">
        <v>43</v>
      </c>
      <c s="29" t="s">
        <v>208</v>
      </c>
      <c s="29" t="s">
        <v>209</v>
      </c>
      <c s="25" t="s">
        <v>45</v>
      </c>
      <c s="30" t="s">
        <v>210</v>
      </c>
      <c s="31" t="s">
        <v>152</v>
      </c>
      <c s="32">
        <v>1410</v>
      </c>
      <c s="33">
        <v>0</v>
      </c>
      <c s="33">
        <f>ROUND(ROUND(H97,2)*ROUND(G97,3),2)</f>
      </c>
      <c r="O97">
        <f>(I97*21)/100</f>
      </c>
      <c t="s">
        <v>21</v>
      </c>
    </row>
    <row r="98" spans="1:5" ht="12.75">
      <c r="A98" s="34" t="s">
        <v>48</v>
      </c>
      <c r="E98" s="35" t="s">
        <v>188</v>
      </c>
    </row>
    <row r="99" spans="1:5" ht="76.5">
      <c r="A99" s="36" t="s">
        <v>49</v>
      </c>
      <c r="E99" s="37" t="s">
        <v>211</v>
      </c>
    </row>
    <row r="100" spans="1:5" ht="51">
      <c r="A100" t="s">
        <v>51</v>
      </c>
      <c r="E100" s="35" t="s">
        <v>207</v>
      </c>
    </row>
    <row r="101" spans="1:16" ht="12.75">
      <c r="A101" s="25" t="s">
        <v>43</v>
      </c>
      <c s="29" t="s">
        <v>212</v>
      </c>
      <c s="29" t="s">
        <v>213</v>
      </c>
      <c s="25" t="s">
        <v>45</v>
      </c>
      <c s="30" t="s">
        <v>214</v>
      </c>
      <c s="31" t="s">
        <v>152</v>
      </c>
      <c s="32">
        <v>705</v>
      </c>
      <c s="33">
        <v>0</v>
      </c>
      <c s="33">
        <f>ROUND(ROUND(H101,2)*ROUND(G101,3),2)</f>
      </c>
      <c r="O101">
        <f>(I101*21)/100</f>
      </c>
      <c t="s">
        <v>21</v>
      </c>
    </row>
    <row r="102" spans="1:5" ht="25.5">
      <c r="A102" s="34" t="s">
        <v>48</v>
      </c>
      <c r="E102" s="35" t="s">
        <v>215</v>
      </c>
    </row>
    <row r="103" spans="1:5" ht="12.75">
      <c r="A103" s="36" t="s">
        <v>49</v>
      </c>
      <c r="E103" s="37" t="s">
        <v>216</v>
      </c>
    </row>
    <row r="104" spans="1:5" ht="140.25">
      <c r="A104" t="s">
        <v>51</v>
      </c>
      <c r="E104" s="35" t="s">
        <v>217</v>
      </c>
    </row>
    <row r="105" spans="1:16" ht="12.75">
      <c r="A105" s="25" t="s">
        <v>43</v>
      </c>
      <c s="29" t="s">
        <v>218</v>
      </c>
      <c s="29" t="s">
        <v>219</v>
      </c>
      <c s="25" t="s">
        <v>45</v>
      </c>
      <c s="30" t="s">
        <v>220</v>
      </c>
      <c s="31" t="s">
        <v>152</v>
      </c>
      <c s="32">
        <v>705</v>
      </c>
      <c s="33">
        <v>0</v>
      </c>
      <c s="33">
        <f>ROUND(ROUND(H105,2)*ROUND(G105,3),2)</f>
      </c>
      <c r="O105">
        <f>(I105*21)/100</f>
      </c>
      <c t="s">
        <v>21</v>
      </c>
    </row>
    <row r="106" spans="1:5" ht="25.5">
      <c r="A106" s="34" t="s">
        <v>48</v>
      </c>
      <c r="E106" s="35" t="s">
        <v>221</v>
      </c>
    </row>
    <row r="107" spans="1:5" ht="12.75">
      <c r="A107" s="36" t="s">
        <v>49</v>
      </c>
      <c r="E107" s="37" t="s">
        <v>222</v>
      </c>
    </row>
    <row r="108" spans="1:5" ht="140.25">
      <c r="A108" t="s">
        <v>51</v>
      </c>
      <c r="E108" s="35" t="s">
        <v>217</v>
      </c>
    </row>
    <row r="109" spans="1:16" ht="12.75">
      <c r="A109" s="25" t="s">
        <v>43</v>
      </c>
      <c s="29" t="s">
        <v>223</v>
      </c>
      <c s="29" t="s">
        <v>224</v>
      </c>
      <c s="25" t="s">
        <v>45</v>
      </c>
      <c s="30" t="s">
        <v>225</v>
      </c>
      <c s="31" t="s">
        <v>152</v>
      </c>
      <c s="32">
        <v>650</v>
      </c>
      <c s="33">
        <v>0</v>
      </c>
      <c s="33">
        <f>ROUND(ROUND(H109,2)*ROUND(G109,3),2)</f>
      </c>
      <c r="O109">
        <f>(I109*21)/100</f>
      </c>
      <c t="s">
        <v>21</v>
      </c>
    </row>
    <row r="110" spans="1:5" ht="25.5">
      <c r="A110" s="34" t="s">
        <v>48</v>
      </c>
      <c r="E110" s="35" t="s">
        <v>226</v>
      </c>
    </row>
    <row r="111" spans="1:5" ht="12.75">
      <c r="A111" s="36" t="s">
        <v>49</v>
      </c>
      <c r="E111" s="37" t="s">
        <v>153</v>
      </c>
    </row>
    <row r="112" spans="1:5" ht="140.25">
      <c r="A112" t="s">
        <v>51</v>
      </c>
      <c r="E112" s="35" t="s">
        <v>217</v>
      </c>
    </row>
    <row r="113" spans="1:16" ht="12.75">
      <c r="A113" s="25" t="s">
        <v>43</v>
      </c>
      <c s="29" t="s">
        <v>227</v>
      </c>
      <c s="29" t="s">
        <v>228</v>
      </c>
      <c s="25" t="s">
        <v>45</v>
      </c>
      <c s="30" t="s">
        <v>229</v>
      </c>
      <c s="31" t="s">
        <v>152</v>
      </c>
      <c s="32">
        <v>53.25</v>
      </c>
      <c s="33">
        <v>0</v>
      </c>
      <c s="33">
        <f>ROUND(ROUND(H113,2)*ROUND(G113,3),2)</f>
      </c>
      <c r="O113">
        <f>(I113*21)/100</f>
      </c>
      <c t="s">
        <v>21</v>
      </c>
    </row>
    <row r="114" spans="1:5" ht="12.75">
      <c r="A114" s="34" t="s">
        <v>48</v>
      </c>
      <c r="E114" s="35" t="s">
        <v>45</v>
      </c>
    </row>
    <row r="115" spans="1:5" ht="25.5">
      <c r="A115" s="36" t="s">
        <v>49</v>
      </c>
      <c r="E115" s="37" t="s">
        <v>230</v>
      </c>
    </row>
    <row r="116" spans="1:5" ht="153">
      <c r="A116" t="s">
        <v>51</v>
      </c>
      <c r="E116" s="35" t="s">
        <v>231</v>
      </c>
    </row>
    <row r="117" spans="1:16" ht="12.75">
      <c r="A117" s="25" t="s">
        <v>43</v>
      </c>
      <c s="29" t="s">
        <v>232</v>
      </c>
      <c s="29" t="s">
        <v>233</v>
      </c>
      <c s="25" t="s">
        <v>45</v>
      </c>
      <c s="30" t="s">
        <v>234</v>
      </c>
      <c s="31" t="s">
        <v>152</v>
      </c>
      <c s="32">
        <v>26.6</v>
      </c>
      <c s="33">
        <v>0</v>
      </c>
      <c s="33">
        <f>ROUND(ROUND(H117,2)*ROUND(G117,3),2)</f>
      </c>
      <c r="O117">
        <f>(I117*21)/100</f>
      </c>
      <c t="s">
        <v>21</v>
      </c>
    </row>
    <row r="118" spans="1:5" ht="12.75">
      <c r="A118" s="34" t="s">
        <v>48</v>
      </c>
      <c r="E118" s="35" t="s">
        <v>45</v>
      </c>
    </row>
    <row r="119" spans="1:5" ht="25.5">
      <c r="A119" s="36" t="s">
        <v>49</v>
      </c>
      <c r="E119" s="37" t="s">
        <v>235</v>
      </c>
    </row>
    <row r="120" spans="1:5" ht="153">
      <c r="A120" t="s">
        <v>51</v>
      </c>
      <c r="E120" s="35" t="s">
        <v>236</v>
      </c>
    </row>
    <row r="121" spans="1:16" ht="12.75">
      <c r="A121" s="25" t="s">
        <v>43</v>
      </c>
      <c s="29" t="s">
        <v>237</v>
      </c>
      <c s="29" t="s">
        <v>238</v>
      </c>
      <c s="25" t="s">
        <v>45</v>
      </c>
      <c s="30" t="s">
        <v>239</v>
      </c>
      <c s="31" t="s">
        <v>152</v>
      </c>
      <c s="32">
        <v>1.4</v>
      </c>
      <c s="33">
        <v>0</v>
      </c>
      <c s="33">
        <f>ROUND(ROUND(H121,2)*ROUND(G121,3),2)</f>
      </c>
      <c r="O121">
        <f>(I121*21)/100</f>
      </c>
      <c t="s">
        <v>21</v>
      </c>
    </row>
    <row r="122" spans="1:5" ht="12.75">
      <c r="A122" s="34" t="s">
        <v>48</v>
      </c>
      <c r="E122" s="35" t="s">
        <v>45</v>
      </c>
    </row>
    <row r="123" spans="1:5" ht="25.5">
      <c r="A123" s="36" t="s">
        <v>49</v>
      </c>
      <c r="E123" s="37" t="s">
        <v>240</v>
      </c>
    </row>
    <row r="124" spans="1:5" ht="153">
      <c r="A124" t="s">
        <v>51</v>
      </c>
      <c r="E124" s="35" t="s">
        <v>236</v>
      </c>
    </row>
    <row r="125" spans="1:18" ht="12.75" customHeight="1">
      <c r="A125" s="6" t="s">
        <v>41</v>
      </c>
      <c s="6"/>
      <c s="40" t="s">
        <v>74</v>
      </c>
      <c s="6"/>
      <c s="27" t="s">
        <v>241</v>
      </c>
      <c s="6"/>
      <c s="6"/>
      <c s="6"/>
      <c s="41">
        <f>0+Q125</f>
      </c>
      <c r="O125">
        <f>0+R125</f>
      </c>
      <c r="Q125">
        <f>0+I126+I130+I134+I138+I142</f>
      </c>
      <c>
        <f>0+O126+O130+O134+O138+O142</f>
      </c>
    </row>
    <row r="126" spans="1:16" ht="12.75">
      <c r="A126" s="25" t="s">
        <v>43</v>
      </c>
      <c s="29" t="s">
        <v>242</v>
      </c>
      <c s="29" t="s">
        <v>243</v>
      </c>
      <c s="25" t="s">
        <v>45</v>
      </c>
      <c s="30" t="s">
        <v>244</v>
      </c>
      <c s="31" t="s">
        <v>126</v>
      </c>
      <c s="32">
        <v>14</v>
      </c>
      <c s="33">
        <v>0</v>
      </c>
      <c s="33">
        <f>ROUND(ROUND(H126,2)*ROUND(G126,3),2)</f>
      </c>
      <c r="O126">
        <f>(I126*21)/100</f>
      </c>
      <c t="s">
        <v>21</v>
      </c>
    </row>
    <row r="127" spans="1:5" ht="12.75">
      <c r="A127" s="34" t="s">
        <v>48</v>
      </c>
      <c r="E127" s="35" t="s">
        <v>45</v>
      </c>
    </row>
    <row r="128" spans="1:5" ht="12.75">
      <c r="A128" s="36" t="s">
        <v>49</v>
      </c>
      <c r="E128" s="37" t="s">
        <v>245</v>
      </c>
    </row>
    <row r="129" spans="1:5" ht="255">
      <c r="A129" t="s">
        <v>51</v>
      </c>
      <c r="E129" s="35" t="s">
        <v>246</v>
      </c>
    </row>
    <row r="130" spans="1:16" ht="12.75">
      <c r="A130" s="25" t="s">
        <v>43</v>
      </c>
      <c s="29" t="s">
        <v>247</v>
      </c>
      <c s="29" t="s">
        <v>248</v>
      </c>
      <c s="25" t="s">
        <v>45</v>
      </c>
      <c s="30" t="s">
        <v>249</v>
      </c>
      <c s="31" t="s">
        <v>88</v>
      </c>
      <c s="32">
        <v>4</v>
      </c>
      <c s="33">
        <v>0</v>
      </c>
      <c s="33">
        <f>ROUND(ROUND(H130,2)*ROUND(G130,3),2)</f>
      </c>
      <c r="O130">
        <f>(I130*21)/100</f>
      </c>
      <c t="s">
        <v>21</v>
      </c>
    </row>
    <row r="131" spans="1:5" ht="12.75">
      <c r="A131" s="34" t="s">
        <v>48</v>
      </c>
      <c r="E131" s="35" t="s">
        <v>45</v>
      </c>
    </row>
    <row r="132" spans="1:5" ht="12.75">
      <c r="A132" s="36" t="s">
        <v>49</v>
      </c>
      <c r="E132" s="37" t="s">
        <v>250</v>
      </c>
    </row>
    <row r="133" spans="1:5" ht="76.5">
      <c r="A133" t="s">
        <v>51</v>
      </c>
      <c r="E133" s="35" t="s">
        <v>251</v>
      </c>
    </row>
    <row r="134" spans="1:16" ht="12.75">
      <c r="A134" s="25" t="s">
        <v>43</v>
      </c>
      <c s="29" t="s">
        <v>252</v>
      </c>
      <c s="29" t="s">
        <v>253</v>
      </c>
      <c s="25" t="s">
        <v>45</v>
      </c>
      <c s="30" t="s">
        <v>254</v>
      </c>
      <c s="31" t="s">
        <v>88</v>
      </c>
      <c s="32">
        <v>3</v>
      </c>
      <c s="33">
        <v>0</v>
      </c>
      <c s="33">
        <f>ROUND(ROUND(H134,2)*ROUND(G134,3),2)</f>
      </c>
      <c r="O134">
        <f>(I134*21)/100</f>
      </c>
      <c t="s">
        <v>21</v>
      </c>
    </row>
    <row r="135" spans="1:5" ht="12.75">
      <c r="A135" s="34" t="s">
        <v>48</v>
      </c>
      <c r="E135" s="35" t="s">
        <v>45</v>
      </c>
    </row>
    <row r="136" spans="1:5" ht="12.75">
      <c r="A136" s="36" t="s">
        <v>49</v>
      </c>
      <c r="E136" s="37" t="s">
        <v>255</v>
      </c>
    </row>
    <row r="137" spans="1:5" ht="25.5">
      <c r="A137" t="s">
        <v>51</v>
      </c>
      <c r="E137" s="35" t="s">
        <v>256</v>
      </c>
    </row>
    <row r="138" spans="1:16" ht="12.75">
      <c r="A138" s="25" t="s">
        <v>43</v>
      </c>
      <c s="29" t="s">
        <v>257</v>
      </c>
      <c s="29" t="s">
        <v>258</v>
      </c>
      <c s="25" t="s">
        <v>45</v>
      </c>
      <c s="30" t="s">
        <v>259</v>
      </c>
      <c s="31" t="s">
        <v>88</v>
      </c>
      <c s="32">
        <v>1</v>
      </c>
      <c s="33">
        <v>0</v>
      </c>
      <c s="33">
        <f>ROUND(ROUND(H138,2)*ROUND(G138,3),2)</f>
      </c>
      <c r="O138">
        <f>(I138*21)/100</f>
      </c>
      <c t="s">
        <v>21</v>
      </c>
    </row>
    <row r="139" spans="1:5" ht="12.75">
      <c r="A139" s="34" t="s">
        <v>48</v>
      </c>
      <c r="E139" s="35" t="s">
        <v>45</v>
      </c>
    </row>
    <row r="140" spans="1:5" ht="12.75">
      <c r="A140" s="36" t="s">
        <v>49</v>
      </c>
      <c r="E140" s="37" t="s">
        <v>73</v>
      </c>
    </row>
    <row r="141" spans="1:5" ht="25.5">
      <c r="A141" t="s">
        <v>51</v>
      </c>
      <c r="E141" s="35" t="s">
        <v>256</v>
      </c>
    </row>
    <row r="142" spans="1:16" ht="12.75">
      <c r="A142" s="25" t="s">
        <v>43</v>
      </c>
      <c s="29" t="s">
        <v>260</v>
      </c>
      <c s="29" t="s">
        <v>261</v>
      </c>
      <c s="25" t="s">
        <v>45</v>
      </c>
      <c s="30" t="s">
        <v>262</v>
      </c>
      <c s="31" t="s">
        <v>88</v>
      </c>
      <c s="32">
        <v>2</v>
      </c>
      <c s="33">
        <v>0</v>
      </c>
      <c s="33">
        <f>ROUND(ROUND(H142,2)*ROUND(G142,3),2)</f>
      </c>
      <c r="O142">
        <f>(I142*21)/100</f>
      </c>
      <c t="s">
        <v>21</v>
      </c>
    </row>
    <row r="143" spans="1:5" ht="12.75">
      <c r="A143" s="34" t="s">
        <v>48</v>
      </c>
      <c r="E143" s="35" t="s">
        <v>45</v>
      </c>
    </row>
    <row r="144" spans="1:5" ht="12.75">
      <c r="A144" s="36" t="s">
        <v>49</v>
      </c>
      <c r="E144" s="37" t="s">
        <v>263</v>
      </c>
    </row>
    <row r="145" spans="1:5" ht="25.5">
      <c r="A145" t="s">
        <v>51</v>
      </c>
      <c r="E145" s="35" t="s">
        <v>256</v>
      </c>
    </row>
    <row r="146" spans="1:18" ht="12.75" customHeight="1">
      <c r="A146" s="6" t="s">
        <v>41</v>
      </c>
      <c s="6"/>
      <c s="40" t="s">
        <v>38</v>
      </c>
      <c s="6"/>
      <c s="27" t="s">
        <v>264</v>
      </c>
      <c s="6"/>
      <c s="6"/>
      <c s="6"/>
      <c s="41">
        <f>0+Q146</f>
      </c>
      <c r="O146">
        <f>0+R146</f>
      </c>
      <c r="Q146">
        <f>0+I147+I151+I155+I159+I163+I167+I171+I175+I179+I183</f>
      </c>
      <c>
        <f>0+O147+O151+O155+O159+O163+O167+O171+O175+O179+O183</f>
      </c>
    </row>
    <row r="147" spans="1:16" ht="25.5">
      <c r="A147" s="25" t="s">
        <v>43</v>
      </c>
      <c s="29" t="s">
        <v>265</v>
      </c>
      <c s="29" t="s">
        <v>266</v>
      </c>
      <c s="25" t="s">
        <v>45</v>
      </c>
      <c s="30" t="s">
        <v>267</v>
      </c>
      <c s="31" t="s">
        <v>88</v>
      </c>
      <c s="32">
        <v>3</v>
      </c>
      <c s="33">
        <v>0</v>
      </c>
      <c s="33">
        <f>ROUND(ROUND(H147,2)*ROUND(G147,3),2)</f>
      </c>
      <c r="O147">
        <f>(I147*21)/100</f>
      </c>
      <c t="s">
        <v>21</v>
      </c>
    </row>
    <row r="148" spans="1:5" ht="12.75">
      <c r="A148" s="34" t="s">
        <v>48</v>
      </c>
      <c r="E148" s="35" t="s">
        <v>45</v>
      </c>
    </row>
    <row r="149" spans="1:5" ht="12.75">
      <c r="A149" s="36" t="s">
        <v>49</v>
      </c>
      <c r="E149" s="37" t="s">
        <v>268</v>
      </c>
    </row>
    <row r="150" spans="1:5" ht="25.5">
      <c r="A150" t="s">
        <v>51</v>
      </c>
      <c r="E150" s="35" t="s">
        <v>269</v>
      </c>
    </row>
    <row r="151" spans="1:16" ht="12.75">
      <c r="A151" s="25" t="s">
        <v>43</v>
      </c>
      <c s="29" t="s">
        <v>270</v>
      </c>
      <c s="29" t="s">
        <v>271</v>
      </c>
      <c s="25" t="s">
        <v>45</v>
      </c>
      <c s="30" t="s">
        <v>272</v>
      </c>
      <c s="31" t="s">
        <v>88</v>
      </c>
      <c s="32">
        <v>3</v>
      </c>
      <c s="33">
        <v>0</v>
      </c>
      <c s="33">
        <f>ROUND(ROUND(H151,2)*ROUND(G151,3),2)</f>
      </c>
      <c r="O151">
        <f>(I151*21)/100</f>
      </c>
      <c t="s">
        <v>21</v>
      </c>
    </row>
    <row r="152" spans="1:5" ht="25.5">
      <c r="A152" s="34" t="s">
        <v>48</v>
      </c>
      <c r="E152" s="35" t="s">
        <v>121</v>
      </c>
    </row>
    <row r="153" spans="1:5" ht="12.75">
      <c r="A153" s="36" t="s">
        <v>49</v>
      </c>
      <c r="E153" s="37" t="s">
        <v>268</v>
      </c>
    </row>
    <row r="154" spans="1:5" ht="25.5">
      <c r="A154" t="s">
        <v>51</v>
      </c>
      <c r="E154" s="35" t="s">
        <v>273</v>
      </c>
    </row>
    <row r="155" spans="1:16" ht="25.5">
      <c r="A155" s="25" t="s">
        <v>43</v>
      </c>
      <c s="29" t="s">
        <v>274</v>
      </c>
      <c s="29" t="s">
        <v>275</v>
      </c>
      <c s="25" t="s">
        <v>45</v>
      </c>
      <c s="30" t="s">
        <v>276</v>
      </c>
      <c s="31" t="s">
        <v>88</v>
      </c>
      <c s="32">
        <v>3</v>
      </c>
      <c s="33">
        <v>0</v>
      </c>
      <c s="33">
        <f>ROUND(ROUND(H155,2)*ROUND(G155,3),2)</f>
      </c>
      <c r="O155">
        <f>(I155*21)/100</f>
      </c>
      <c t="s">
        <v>21</v>
      </c>
    </row>
    <row r="156" spans="1:5" ht="12.75">
      <c r="A156" s="34" t="s">
        <v>48</v>
      </c>
      <c r="E156" s="35" t="s">
        <v>45</v>
      </c>
    </row>
    <row r="157" spans="1:5" ht="12.75">
      <c r="A157" s="36" t="s">
        <v>49</v>
      </c>
      <c r="E157" s="37" t="s">
        <v>277</v>
      </c>
    </row>
    <row r="158" spans="1:5" ht="25.5">
      <c r="A158" t="s">
        <v>51</v>
      </c>
      <c r="E158" s="35" t="s">
        <v>278</v>
      </c>
    </row>
    <row r="159" spans="1:16" ht="25.5">
      <c r="A159" s="25" t="s">
        <v>43</v>
      </c>
      <c s="29" t="s">
        <v>279</v>
      </c>
      <c s="29" t="s">
        <v>280</v>
      </c>
      <c s="25" t="s">
        <v>45</v>
      </c>
      <c s="30" t="s">
        <v>281</v>
      </c>
      <c s="31" t="s">
        <v>152</v>
      </c>
      <c s="32">
        <v>14</v>
      </c>
      <c s="33">
        <v>0</v>
      </c>
      <c s="33">
        <f>ROUND(ROUND(H159,2)*ROUND(G159,3),2)</f>
      </c>
      <c r="O159">
        <f>(I159*21)/100</f>
      </c>
      <c t="s">
        <v>21</v>
      </c>
    </row>
    <row r="160" spans="1:5" ht="12.75">
      <c r="A160" s="34" t="s">
        <v>48</v>
      </c>
      <c r="E160" s="35" t="s">
        <v>45</v>
      </c>
    </row>
    <row r="161" spans="1:5" ht="12.75">
      <c r="A161" s="36" t="s">
        <v>49</v>
      </c>
      <c r="E161" s="37" t="s">
        <v>282</v>
      </c>
    </row>
    <row r="162" spans="1:5" ht="38.25">
      <c r="A162" t="s">
        <v>51</v>
      </c>
      <c r="E162" s="35" t="s">
        <v>283</v>
      </c>
    </row>
    <row r="163" spans="1:16" ht="25.5">
      <c r="A163" s="25" t="s">
        <v>43</v>
      </c>
      <c s="29" t="s">
        <v>284</v>
      </c>
      <c s="29" t="s">
        <v>285</v>
      </c>
      <c s="25" t="s">
        <v>45</v>
      </c>
      <c s="30" t="s">
        <v>286</v>
      </c>
      <c s="31" t="s">
        <v>152</v>
      </c>
      <c s="32">
        <v>14</v>
      </c>
      <c s="33">
        <v>0</v>
      </c>
      <c s="33">
        <f>ROUND(ROUND(H163,2)*ROUND(G163,3),2)</f>
      </c>
      <c r="O163">
        <f>(I163*21)/100</f>
      </c>
      <c t="s">
        <v>21</v>
      </c>
    </row>
    <row r="164" spans="1:5" ht="12.75">
      <c r="A164" s="34" t="s">
        <v>48</v>
      </c>
      <c r="E164" s="35" t="s">
        <v>45</v>
      </c>
    </row>
    <row r="165" spans="1:5" ht="12.75">
      <c r="A165" s="36" t="s">
        <v>49</v>
      </c>
      <c r="E165" s="37" t="s">
        <v>282</v>
      </c>
    </row>
    <row r="166" spans="1:5" ht="38.25">
      <c r="A166" t="s">
        <v>51</v>
      </c>
      <c r="E166" s="35" t="s">
        <v>283</v>
      </c>
    </row>
    <row r="167" spans="1:16" ht="12.75">
      <c r="A167" s="25" t="s">
        <v>43</v>
      </c>
      <c s="29" t="s">
        <v>287</v>
      </c>
      <c s="29" t="s">
        <v>288</v>
      </c>
      <c s="25" t="s">
        <v>45</v>
      </c>
      <c s="30" t="s">
        <v>289</v>
      </c>
      <c s="31" t="s">
        <v>126</v>
      </c>
      <c s="32">
        <v>25</v>
      </c>
      <c s="33">
        <v>0</v>
      </c>
      <c s="33">
        <f>ROUND(ROUND(H167,2)*ROUND(G167,3),2)</f>
      </c>
      <c r="O167">
        <f>(I167*21)/100</f>
      </c>
      <c t="s">
        <v>21</v>
      </c>
    </row>
    <row r="168" spans="1:5" ht="12.75">
      <c r="A168" s="34" t="s">
        <v>48</v>
      </c>
      <c r="E168" s="35" t="s">
        <v>290</v>
      </c>
    </row>
    <row r="169" spans="1:5" ht="38.25">
      <c r="A169" s="36" t="s">
        <v>49</v>
      </c>
      <c r="E169" s="37" t="s">
        <v>291</v>
      </c>
    </row>
    <row r="170" spans="1:5" ht="51">
      <c r="A170" t="s">
        <v>51</v>
      </c>
      <c r="E170" s="35" t="s">
        <v>292</v>
      </c>
    </row>
    <row r="171" spans="1:16" ht="12.75">
      <c r="A171" s="25" t="s">
        <v>43</v>
      </c>
      <c s="29" t="s">
        <v>293</v>
      </c>
      <c s="29" t="s">
        <v>294</v>
      </c>
      <c s="25" t="s">
        <v>45</v>
      </c>
      <c s="30" t="s">
        <v>295</v>
      </c>
      <c s="31" t="s">
        <v>126</v>
      </c>
      <c s="32">
        <v>256</v>
      </c>
      <c s="33">
        <v>0</v>
      </c>
      <c s="33">
        <f>ROUND(ROUND(H171,2)*ROUND(G171,3),2)</f>
      </c>
      <c r="O171">
        <f>(I171*21)/100</f>
      </c>
      <c t="s">
        <v>21</v>
      </c>
    </row>
    <row r="172" spans="1:5" ht="12.75">
      <c r="A172" s="34" t="s">
        <v>48</v>
      </c>
      <c r="E172" s="35" t="s">
        <v>290</v>
      </c>
    </row>
    <row r="173" spans="1:5" ht="25.5">
      <c r="A173" s="36" t="s">
        <v>49</v>
      </c>
      <c r="E173" s="37" t="s">
        <v>296</v>
      </c>
    </row>
    <row r="174" spans="1:5" ht="51">
      <c r="A174" t="s">
        <v>51</v>
      </c>
      <c r="E174" s="35" t="s">
        <v>292</v>
      </c>
    </row>
    <row r="175" spans="1:16" ht="12.75">
      <c r="A175" s="25" t="s">
        <v>43</v>
      </c>
      <c s="29" t="s">
        <v>297</v>
      </c>
      <c s="29" t="s">
        <v>298</v>
      </c>
      <c s="25" t="s">
        <v>45</v>
      </c>
      <c s="30" t="s">
        <v>299</v>
      </c>
      <c s="31" t="s">
        <v>115</v>
      </c>
      <c s="32">
        <v>0.051</v>
      </c>
      <c s="33">
        <v>0</v>
      </c>
      <c s="33">
        <f>ROUND(ROUND(H175,2)*ROUND(G175,3),2)</f>
      </c>
      <c r="O175">
        <f>(I175*21)/100</f>
      </c>
      <c t="s">
        <v>21</v>
      </c>
    </row>
    <row r="176" spans="1:5" ht="12.75">
      <c r="A176" s="34" t="s">
        <v>48</v>
      </c>
      <c r="E176" s="35" t="s">
        <v>45</v>
      </c>
    </row>
    <row r="177" spans="1:5" ht="12.75">
      <c r="A177" s="36" t="s">
        <v>49</v>
      </c>
      <c r="E177" s="37" t="s">
        <v>300</v>
      </c>
    </row>
    <row r="178" spans="1:5" ht="38.25">
      <c r="A178" t="s">
        <v>51</v>
      </c>
      <c r="E178" s="35" t="s">
        <v>301</v>
      </c>
    </row>
    <row r="179" spans="1:16" ht="12.75">
      <c r="A179" s="25" t="s">
        <v>43</v>
      </c>
      <c s="29" t="s">
        <v>302</v>
      </c>
      <c s="29" t="s">
        <v>303</v>
      </c>
      <c s="25" t="s">
        <v>45</v>
      </c>
      <c s="30" t="s">
        <v>304</v>
      </c>
      <c s="31" t="s">
        <v>88</v>
      </c>
      <c s="32">
        <v>4</v>
      </c>
      <c s="33">
        <v>0</v>
      </c>
      <c s="33">
        <f>ROUND(ROUND(H179,2)*ROUND(G179,3),2)</f>
      </c>
      <c r="O179">
        <f>(I179*21)/100</f>
      </c>
      <c t="s">
        <v>21</v>
      </c>
    </row>
    <row r="180" spans="1:5" ht="12.75">
      <c r="A180" s="34" t="s">
        <v>48</v>
      </c>
      <c r="E180" s="35" t="s">
        <v>305</v>
      </c>
    </row>
    <row r="181" spans="1:5" ht="12.75">
      <c r="A181" s="36" t="s">
        <v>49</v>
      </c>
      <c r="E181" s="37" t="s">
        <v>306</v>
      </c>
    </row>
    <row r="182" spans="1:5" ht="76.5">
      <c r="A182" t="s">
        <v>51</v>
      </c>
      <c r="E182" s="35" t="s">
        <v>307</v>
      </c>
    </row>
    <row r="183" spans="1:16" ht="12.75">
      <c r="A183" s="25" t="s">
        <v>43</v>
      </c>
      <c s="29" t="s">
        <v>308</v>
      </c>
      <c s="29" t="s">
        <v>309</v>
      </c>
      <c s="25" t="s">
        <v>45</v>
      </c>
      <c s="30" t="s">
        <v>310</v>
      </c>
      <c s="31" t="s">
        <v>126</v>
      </c>
      <c s="32">
        <v>14</v>
      </c>
      <c s="33">
        <v>0</v>
      </c>
      <c s="33">
        <f>ROUND(ROUND(H183,2)*ROUND(G183,3),2)</f>
      </c>
      <c r="O183">
        <f>(I183*21)/100</f>
      </c>
      <c t="s">
        <v>21</v>
      </c>
    </row>
    <row r="184" spans="1:5" ht="12.75">
      <c r="A184" s="34" t="s">
        <v>48</v>
      </c>
      <c r="E184" s="35" t="s">
        <v>305</v>
      </c>
    </row>
    <row r="185" spans="1:5" ht="12.75">
      <c r="A185" s="36" t="s">
        <v>49</v>
      </c>
      <c r="E185" s="37" t="s">
        <v>311</v>
      </c>
    </row>
    <row r="186" spans="1:5" ht="76.5">
      <c r="A186" t="s">
        <v>51</v>
      </c>
      <c r="E186" s="35" t="s">
        <v>307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20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0+O8+O13+O18+O35</f>
      </c>
      <c t="s">
        <v>20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312</v>
      </c>
      <c s="38">
        <f>0+I8+I13+I18+I35</f>
      </c>
      <c r="O3" t="s">
        <v>19</v>
      </c>
      <c t="s">
        <v>21</v>
      </c>
    </row>
    <row r="4" spans="1:16" ht="15" customHeight="1">
      <c r="A4" t="s">
        <v>17</v>
      </c>
      <c s="16" t="s">
        <v>18</v>
      </c>
      <c s="17" t="s">
        <v>312</v>
      </c>
      <c s="6"/>
      <c s="18" t="s">
        <v>313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24</v>
      </c>
      <c s="15" t="s">
        <v>26</v>
      </c>
      <c s="15" t="s">
        <v>28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/>
      <c r="O5" t="s">
        <v>19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37</v>
      </c>
      <c s="15" t="s">
        <v>39</v>
      </c>
    </row>
    <row r="7" spans="1:9" ht="12.75" customHeight="1">
      <c r="A7" s="15" t="s">
        <v>25</v>
      </c>
      <c s="15" t="s">
        <v>27</v>
      </c>
      <c s="15" t="s">
        <v>21</v>
      </c>
      <c s="15" t="s">
        <v>20</v>
      </c>
      <c s="15" t="s">
        <v>31</v>
      </c>
      <c s="15" t="s">
        <v>33</v>
      </c>
      <c s="15" t="s">
        <v>35</v>
      </c>
      <c s="15" t="s">
        <v>38</v>
      </c>
      <c s="15" t="s">
        <v>40</v>
      </c>
    </row>
    <row r="8" spans="1:18" ht="12.75" customHeight="1">
      <c r="A8" s="19" t="s">
        <v>41</v>
      </c>
      <c s="19"/>
      <c s="26" t="s">
        <v>25</v>
      </c>
      <c s="19"/>
      <c s="27" t="s">
        <v>42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43</v>
      </c>
      <c s="29" t="s">
        <v>27</v>
      </c>
      <c s="29" t="s">
        <v>314</v>
      </c>
      <c s="25" t="s">
        <v>45</v>
      </c>
      <c s="30" t="s">
        <v>315</v>
      </c>
      <c s="31" t="s">
        <v>47</v>
      </c>
      <c s="32">
        <v>1</v>
      </c>
      <c s="33">
        <v>0</v>
      </c>
      <c s="33">
        <f>ROUND(ROUND(H9,2)*ROUND(G9,3),2)</f>
      </c>
      <c r="O9">
        <f>(I9*21)/100</f>
      </c>
      <c t="s">
        <v>21</v>
      </c>
    </row>
    <row r="10" spans="1:5" ht="12.75">
      <c r="A10" s="34" t="s">
        <v>48</v>
      </c>
      <c r="E10" s="35" t="s">
        <v>45</v>
      </c>
    </row>
    <row r="11" spans="1:5" ht="63.75">
      <c r="A11" s="36" t="s">
        <v>49</v>
      </c>
      <c r="E11" s="37" t="s">
        <v>316</v>
      </c>
    </row>
    <row r="12" spans="1:5" ht="12.75">
      <c r="A12" t="s">
        <v>51</v>
      </c>
      <c r="E12" s="35" t="s">
        <v>95</v>
      </c>
    </row>
    <row r="13" spans="1:18" ht="12.75" customHeight="1">
      <c r="A13" s="6" t="s">
        <v>41</v>
      </c>
      <c s="6"/>
      <c s="40" t="s">
        <v>27</v>
      </c>
      <c s="6"/>
      <c s="27" t="s">
        <v>112</v>
      </c>
      <c s="6"/>
      <c s="6"/>
      <c s="6"/>
      <c s="41">
        <f>0+Q13</f>
      </c>
      <c r="O13">
        <f>0+R13</f>
      </c>
      <c r="Q13">
        <f>0+I14</f>
      </c>
      <c>
        <f>0+O14</f>
      </c>
    </row>
    <row r="14" spans="1:16" ht="12.75">
      <c r="A14" s="25" t="s">
        <v>43</v>
      </c>
      <c s="29" t="s">
        <v>21</v>
      </c>
      <c s="29" t="s">
        <v>129</v>
      </c>
      <c s="25" t="s">
        <v>45</v>
      </c>
      <c s="30" t="s">
        <v>130</v>
      </c>
      <c s="31" t="s">
        <v>115</v>
      </c>
      <c s="32">
        <v>78</v>
      </c>
      <c s="33">
        <v>0</v>
      </c>
      <c s="33">
        <f>ROUND(ROUND(H14,2)*ROUND(G14,3),2)</f>
      </c>
      <c r="O14">
        <f>(I14*21)/100</f>
      </c>
      <c t="s">
        <v>21</v>
      </c>
    </row>
    <row r="15" spans="1:5" ht="51">
      <c r="A15" s="34" t="s">
        <v>48</v>
      </c>
      <c r="E15" s="35" t="s">
        <v>135</v>
      </c>
    </row>
    <row r="16" spans="1:5" ht="25.5">
      <c r="A16" s="36" t="s">
        <v>49</v>
      </c>
      <c r="E16" s="37" t="s">
        <v>317</v>
      </c>
    </row>
    <row r="17" spans="1:5" ht="25.5">
      <c r="A17" t="s">
        <v>51</v>
      </c>
      <c r="E17" s="35" t="s">
        <v>123</v>
      </c>
    </row>
    <row r="18" spans="1:18" ht="12.75" customHeight="1">
      <c r="A18" s="6" t="s">
        <v>41</v>
      </c>
      <c s="6"/>
      <c s="40" t="s">
        <v>33</v>
      </c>
      <c s="6"/>
      <c s="27" t="s">
        <v>191</v>
      </c>
      <c s="6"/>
      <c s="6"/>
      <c s="6"/>
      <c s="41">
        <f>0+Q18</f>
      </c>
      <c r="O18">
        <f>0+R18</f>
      </c>
      <c r="Q18">
        <f>0+I19+I23+I27+I31</f>
      </c>
      <c>
        <f>0+O19+O23+O27+O31</f>
      </c>
    </row>
    <row r="19" spans="1:16" ht="12.75">
      <c r="A19" s="25" t="s">
        <v>43</v>
      </c>
      <c s="29" t="s">
        <v>20</v>
      </c>
      <c s="29" t="s">
        <v>318</v>
      </c>
      <c s="25" t="s">
        <v>45</v>
      </c>
      <c s="30" t="s">
        <v>319</v>
      </c>
      <c s="31" t="s">
        <v>152</v>
      </c>
      <c s="32">
        <v>1560</v>
      </c>
      <c s="33">
        <v>0</v>
      </c>
      <c s="33">
        <f>ROUND(ROUND(H19,2)*ROUND(G19,3),2)</f>
      </c>
      <c r="O19">
        <f>(I19*21)/100</f>
      </c>
      <c t="s">
        <v>21</v>
      </c>
    </row>
    <row r="20" spans="1:5" ht="12.75">
      <c r="A20" s="34" t="s">
        <v>48</v>
      </c>
      <c r="E20" s="35" t="s">
        <v>45</v>
      </c>
    </row>
    <row r="21" spans="1:5" ht="51">
      <c r="A21" s="36" t="s">
        <v>49</v>
      </c>
      <c r="E21" s="37" t="s">
        <v>320</v>
      </c>
    </row>
    <row r="22" spans="1:5" ht="102">
      <c r="A22" t="s">
        <v>51</v>
      </c>
      <c r="E22" s="35" t="s">
        <v>321</v>
      </c>
    </row>
    <row r="23" spans="1:16" ht="12.75">
      <c r="A23" s="25" t="s">
        <v>43</v>
      </c>
      <c s="29" t="s">
        <v>31</v>
      </c>
      <c s="29" t="s">
        <v>322</v>
      </c>
      <c s="25" t="s">
        <v>45</v>
      </c>
      <c s="30" t="s">
        <v>323</v>
      </c>
      <c s="31" t="s">
        <v>115</v>
      </c>
      <c s="32">
        <v>31.2</v>
      </c>
      <c s="33">
        <v>0</v>
      </c>
      <c s="33">
        <f>ROUND(ROUND(H23,2)*ROUND(G23,3),2)</f>
      </c>
      <c r="O23">
        <f>(I23*21)/100</f>
      </c>
      <c t="s">
        <v>21</v>
      </c>
    </row>
    <row r="24" spans="1:5" ht="12.75">
      <c r="A24" s="34" t="s">
        <v>48</v>
      </c>
      <c r="E24" s="35" t="s">
        <v>45</v>
      </c>
    </row>
    <row r="25" spans="1:5" ht="51">
      <c r="A25" s="36" t="s">
        <v>49</v>
      </c>
      <c r="E25" s="37" t="s">
        <v>324</v>
      </c>
    </row>
    <row r="26" spans="1:5" ht="204">
      <c r="A26" t="s">
        <v>51</v>
      </c>
      <c r="E26" s="35" t="s">
        <v>325</v>
      </c>
    </row>
    <row r="27" spans="1:16" ht="12.75">
      <c r="A27" s="25" t="s">
        <v>43</v>
      </c>
      <c s="29" t="s">
        <v>33</v>
      </c>
      <c s="29" t="s">
        <v>326</v>
      </c>
      <c s="25" t="s">
        <v>45</v>
      </c>
      <c s="30" t="s">
        <v>327</v>
      </c>
      <c s="31" t="s">
        <v>115</v>
      </c>
      <c s="32">
        <v>46.8</v>
      </c>
      <c s="33">
        <v>0</v>
      </c>
      <c s="33">
        <f>ROUND(ROUND(H27,2)*ROUND(G27,3),2)</f>
      </c>
      <c r="O27">
        <f>(I27*21)/100</f>
      </c>
      <c t="s">
        <v>21</v>
      </c>
    </row>
    <row r="28" spans="1:5" ht="12.75">
      <c r="A28" s="34" t="s">
        <v>48</v>
      </c>
      <c r="E28" s="35" t="s">
        <v>45</v>
      </c>
    </row>
    <row r="29" spans="1:5" ht="51">
      <c r="A29" s="36" t="s">
        <v>49</v>
      </c>
      <c r="E29" s="37" t="s">
        <v>328</v>
      </c>
    </row>
    <row r="30" spans="1:5" ht="204">
      <c r="A30" t="s">
        <v>51</v>
      </c>
      <c r="E30" s="35" t="s">
        <v>325</v>
      </c>
    </row>
    <row r="31" spans="1:16" ht="12.75">
      <c r="A31" s="25" t="s">
        <v>43</v>
      </c>
      <c s="29" t="s">
        <v>35</v>
      </c>
      <c s="29" t="s">
        <v>329</v>
      </c>
      <c s="25" t="s">
        <v>45</v>
      </c>
      <c s="30" t="s">
        <v>330</v>
      </c>
      <c s="31" t="s">
        <v>152</v>
      </c>
      <c s="32">
        <v>157.5</v>
      </c>
      <c s="33">
        <v>0</v>
      </c>
      <c s="33">
        <f>ROUND(ROUND(H31,2)*ROUND(G31,3),2)</f>
      </c>
      <c r="O31">
        <f>(I31*21)/100</f>
      </c>
      <c t="s">
        <v>21</v>
      </c>
    </row>
    <row r="32" spans="1:5" ht="12.75">
      <c r="A32" s="34" t="s">
        <v>48</v>
      </c>
      <c r="E32" s="35" t="s">
        <v>45</v>
      </c>
    </row>
    <row r="33" spans="1:5" ht="76.5">
      <c r="A33" s="36" t="s">
        <v>49</v>
      </c>
      <c r="E33" s="37" t="s">
        <v>331</v>
      </c>
    </row>
    <row r="34" spans="1:5" ht="153">
      <c r="A34" t="s">
        <v>51</v>
      </c>
      <c r="E34" s="35" t="s">
        <v>332</v>
      </c>
    </row>
    <row r="35" spans="1:18" ht="12.75" customHeight="1">
      <c r="A35" s="6" t="s">
        <v>41</v>
      </c>
      <c s="6"/>
      <c s="40" t="s">
        <v>38</v>
      </c>
      <c s="6"/>
      <c s="27" t="s">
        <v>264</v>
      </c>
      <c s="6"/>
      <c s="6"/>
      <c s="6"/>
      <c s="41">
        <f>0+Q35</f>
      </c>
      <c r="O35">
        <f>0+R35</f>
      </c>
      <c r="Q35">
        <f>0+I36+I40+I44+I48+I52+I56+I60+I64+I68+I72+I76+I80</f>
      </c>
      <c>
        <f>0+O36+O40+O44+O48+O52+O56+O60+O64+O68+O72+O76+O80</f>
      </c>
    </row>
    <row r="36" spans="1:16" ht="25.5">
      <c r="A36" s="25" t="s">
        <v>43</v>
      </c>
      <c s="29" t="s">
        <v>69</v>
      </c>
      <c s="29" t="s">
        <v>333</v>
      </c>
      <c s="25" t="s">
        <v>45</v>
      </c>
      <c s="30" t="s">
        <v>334</v>
      </c>
      <c s="31" t="s">
        <v>126</v>
      </c>
      <c s="32">
        <v>158</v>
      </c>
      <c s="33">
        <v>0</v>
      </c>
      <c s="33">
        <f>ROUND(ROUND(H36,2)*ROUND(G36,3),2)</f>
      </c>
      <c r="O36">
        <f>(I36*21)/100</f>
      </c>
      <c t="s">
        <v>21</v>
      </c>
    </row>
    <row r="37" spans="1:5" ht="12.75">
      <c r="A37" s="34" t="s">
        <v>48</v>
      </c>
      <c r="E37" s="35" t="s">
        <v>45</v>
      </c>
    </row>
    <row r="38" spans="1:5" ht="76.5">
      <c r="A38" s="36" t="s">
        <v>49</v>
      </c>
      <c r="E38" s="37" t="s">
        <v>335</v>
      </c>
    </row>
    <row r="39" spans="1:5" ht="76.5">
      <c r="A39" t="s">
        <v>51</v>
      </c>
      <c r="E39" s="35" t="s">
        <v>336</v>
      </c>
    </row>
    <row r="40" spans="1:16" ht="12.75">
      <c r="A40" s="25" t="s">
        <v>43</v>
      </c>
      <c s="29" t="s">
        <v>74</v>
      </c>
      <c s="29" t="s">
        <v>337</v>
      </c>
      <c s="25" t="s">
        <v>45</v>
      </c>
      <c s="30" t="s">
        <v>338</v>
      </c>
      <c s="31" t="s">
        <v>126</v>
      </c>
      <c s="32">
        <v>158</v>
      </c>
      <c s="33">
        <v>0</v>
      </c>
      <c s="33">
        <f>ROUND(ROUND(H40,2)*ROUND(G40,3),2)</f>
      </c>
      <c r="O40">
        <f>(I40*21)/100</f>
      </c>
      <c t="s">
        <v>21</v>
      </c>
    </row>
    <row r="41" spans="1:5" ht="12.75">
      <c r="A41" s="34" t="s">
        <v>48</v>
      </c>
      <c r="E41" s="35" t="s">
        <v>45</v>
      </c>
    </row>
    <row r="42" spans="1:5" ht="51">
      <c r="A42" s="36" t="s">
        <v>49</v>
      </c>
      <c r="E42" s="37" t="s">
        <v>339</v>
      </c>
    </row>
    <row r="43" spans="1:5" ht="38.25">
      <c r="A43" t="s">
        <v>51</v>
      </c>
      <c r="E43" s="35" t="s">
        <v>340</v>
      </c>
    </row>
    <row r="44" spans="1:16" ht="25.5">
      <c r="A44" s="25" t="s">
        <v>43</v>
      </c>
      <c s="29" t="s">
        <v>38</v>
      </c>
      <c s="29" t="s">
        <v>341</v>
      </c>
      <c s="25" t="s">
        <v>45</v>
      </c>
      <c s="30" t="s">
        <v>342</v>
      </c>
      <c s="31" t="s">
        <v>88</v>
      </c>
      <c s="32">
        <v>33</v>
      </c>
      <c s="33">
        <v>0</v>
      </c>
      <c s="33">
        <f>ROUND(ROUND(H44,2)*ROUND(G44,3),2)</f>
      </c>
      <c r="O44">
        <f>(I44*21)/100</f>
      </c>
      <c t="s">
        <v>21</v>
      </c>
    </row>
    <row r="45" spans="1:5" ht="12.75">
      <c r="A45" s="34" t="s">
        <v>48</v>
      </c>
      <c r="E45" s="35" t="s">
        <v>45</v>
      </c>
    </row>
    <row r="46" spans="1:5" ht="204">
      <c r="A46" s="36" t="s">
        <v>49</v>
      </c>
      <c r="E46" s="37" t="s">
        <v>343</v>
      </c>
    </row>
    <row r="47" spans="1:5" ht="63.75">
      <c r="A47" t="s">
        <v>51</v>
      </c>
      <c r="E47" s="35" t="s">
        <v>344</v>
      </c>
    </row>
    <row r="48" spans="1:16" ht="12.75">
      <c r="A48" s="25" t="s">
        <v>43</v>
      </c>
      <c s="29" t="s">
        <v>40</v>
      </c>
      <c s="29" t="s">
        <v>345</v>
      </c>
      <c s="25" t="s">
        <v>45</v>
      </c>
      <c s="30" t="s">
        <v>346</v>
      </c>
      <c s="31" t="s">
        <v>88</v>
      </c>
      <c s="32">
        <v>33</v>
      </c>
      <c s="33">
        <v>0</v>
      </c>
      <c s="33">
        <f>ROUND(ROUND(H48,2)*ROUND(G48,3),2)</f>
      </c>
      <c r="O48">
        <f>(I48*21)/100</f>
      </c>
      <c t="s">
        <v>21</v>
      </c>
    </row>
    <row r="49" spans="1:5" ht="12.75">
      <c r="A49" s="34" t="s">
        <v>48</v>
      </c>
      <c r="E49" s="35" t="s">
        <v>45</v>
      </c>
    </row>
    <row r="50" spans="1:5" ht="178.5">
      <c r="A50" s="36" t="s">
        <v>49</v>
      </c>
      <c r="E50" s="37" t="s">
        <v>347</v>
      </c>
    </row>
    <row r="51" spans="1:5" ht="25.5">
      <c r="A51" t="s">
        <v>51</v>
      </c>
      <c r="E51" s="35" t="s">
        <v>273</v>
      </c>
    </row>
    <row r="52" spans="1:16" ht="25.5">
      <c r="A52" s="25" t="s">
        <v>43</v>
      </c>
      <c s="29" t="s">
        <v>85</v>
      </c>
      <c s="29" t="s">
        <v>348</v>
      </c>
      <c s="25" t="s">
        <v>45</v>
      </c>
      <c s="30" t="s">
        <v>349</v>
      </c>
      <c s="31" t="s">
        <v>88</v>
      </c>
      <c s="32">
        <v>12</v>
      </c>
      <c s="33">
        <v>0</v>
      </c>
      <c s="33">
        <f>ROUND(ROUND(H52,2)*ROUND(G52,3),2)</f>
      </c>
      <c r="O52">
        <f>(I52*21)/100</f>
      </c>
      <c t="s">
        <v>21</v>
      </c>
    </row>
    <row r="53" spans="1:5" ht="12.75">
      <c r="A53" s="34" t="s">
        <v>48</v>
      </c>
      <c r="E53" s="35" t="s">
        <v>45</v>
      </c>
    </row>
    <row r="54" spans="1:5" ht="102">
      <c r="A54" s="36" t="s">
        <v>49</v>
      </c>
      <c r="E54" s="37" t="s">
        <v>350</v>
      </c>
    </row>
    <row r="55" spans="1:5" ht="63.75">
      <c r="A55" t="s">
        <v>51</v>
      </c>
      <c r="E55" s="35" t="s">
        <v>344</v>
      </c>
    </row>
    <row r="56" spans="1:16" ht="12.75">
      <c r="A56" s="25" t="s">
        <v>43</v>
      </c>
      <c s="29" t="s">
        <v>91</v>
      </c>
      <c s="29" t="s">
        <v>351</v>
      </c>
      <c s="25" t="s">
        <v>45</v>
      </c>
      <c s="30" t="s">
        <v>352</v>
      </c>
      <c s="31" t="s">
        <v>88</v>
      </c>
      <c s="32">
        <v>12</v>
      </c>
      <c s="33">
        <v>0</v>
      </c>
      <c s="33">
        <f>ROUND(ROUND(H56,2)*ROUND(G56,3),2)</f>
      </c>
      <c r="O56">
        <f>(I56*21)/100</f>
      </c>
      <c t="s">
        <v>21</v>
      </c>
    </row>
    <row r="57" spans="1:5" ht="12.75">
      <c r="A57" s="34" t="s">
        <v>48</v>
      </c>
      <c r="E57" s="35" t="s">
        <v>45</v>
      </c>
    </row>
    <row r="58" spans="1:5" ht="76.5">
      <c r="A58" s="36" t="s">
        <v>49</v>
      </c>
      <c r="E58" s="37" t="s">
        <v>353</v>
      </c>
    </row>
    <row r="59" spans="1:5" ht="25.5">
      <c r="A59" t="s">
        <v>51</v>
      </c>
      <c r="E59" s="35" t="s">
        <v>273</v>
      </c>
    </row>
    <row r="60" spans="1:16" ht="12.75">
      <c r="A60" s="25" t="s">
        <v>43</v>
      </c>
      <c s="29" t="s">
        <v>156</v>
      </c>
      <c s="29" t="s">
        <v>354</v>
      </c>
      <c s="25" t="s">
        <v>45</v>
      </c>
      <c s="30" t="s">
        <v>355</v>
      </c>
      <c s="31" t="s">
        <v>88</v>
      </c>
      <c s="32">
        <v>2</v>
      </c>
      <c s="33">
        <v>0</v>
      </c>
      <c s="33">
        <f>ROUND(ROUND(H60,2)*ROUND(G60,3),2)</f>
      </c>
      <c r="O60">
        <f>(I60*21)/100</f>
      </c>
      <c t="s">
        <v>21</v>
      </c>
    </row>
    <row r="61" spans="1:5" ht="12.75">
      <c r="A61" s="34" t="s">
        <v>48</v>
      </c>
      <c r="E61" s="35" t="s">
        <v>45</v>
      </c>
    </row>
    <row r="62" spans="1:5" ht="102">
      <c r="A62" s="36" t="s">
        <v>49</v>
      </c>
      <c r="E62" s="37" t="s">
        <v>356</v>
      </c>
    </row>
    <row r="63" spans="1:5" ht="63.75">
      <c r="A63" t="s">
        <v>51</v>
      </c>
      <c r="E63" s="35" t="s">
        <v>357</v>
      </c>
    </row>
    <row r="64" spans="1:16" ht="12.75">
      <c r="A64" s="25" t="s">
        <v>43</v>
      </c>
      <c s="29" t="s">
        <v>162</v>
      </c>
      <c s="29" t="s">
        <v>358</v>
      </c>
      <c s="25" t="s">
        <v>45</v>
      </c>
      <c s="30" t="s">
        <v>359</v>
      </c>
      <c s="31" t="s">
        <v>88</v>
      </c>
      <c s="32">
        <v>2</v>
      </c>
      <c s="33">
        <v>0</v>
      </c>
      <c s="33">
        <f>ROUND(ROUND(H64,2)*ROUND(G64,3),2)</f>
      </c>
      <c r="O64">
        <f>(I64*21)/100</f>
      </c>
      <c t="s">
        <v>21</v>
      </c>
    </row>
    <row r="65" spans="1:5" ht="12.75">
      <c r="A65" s="34" t="s">
        <v>48</v>
      </c>
      <c r="E65" s="35" t="s">
        <v>45</v>
      </c>
    </row>
    <row r="66" spans="1:5" ht="76.5">
      <c r="A66" s="36" t="s">
        <v>49</v>
      </c>
      <c r="E66" s="37" t="s">
        <v>360</v>
      </c>
    </row>
    <row r="67" spans="1:5" ht="25.5">
      <c r="A67" t="s">
        <v>51</v>
      </c>
      <c r="E67" s="35" t="s">
        <v>361</v>
      </c>
    </row>
    <row r="68" spans="1:16" ht="25.5">
      <c r="A68" s="25" t="s">
        <v>43</v>
      </c>
      <c s="29" t="s">
        <v>168</v>
      </c>
      <c s="29" t="s">
        <v>362</v>
      </c>
      <c s="25" t="s">
        <v>45</v>
      </c>
      <c s="30" t="s">
        <v>363</v>
      </c>
      <c s="31" t="s">
        <v>88</v>
      </c>
      <c s="32">
        <v>33</v>
      </c>
      <c s="33">
        <v>0</v>
      </c>
      <c s="33">
        <f>ROUND(ROUND(H68,2)*ROUND(G68,3),2)</f>
      </c>
      <c r="O68">
        <f>(I68*21)/100</f>
      </c>
      <c t="s">
        <v>21</v>
      </c>
    </row>
    <row r="69" spans="1:5" ht="12.75">
      <c r="A69" s="34" t="s">
        <v>48</v>
      </c>
      <c r="E69" s="35" t="s">
        <v>45</v>
      </c>
    </row>
    <row r="70" spans="1:5" ht="102">
      <c r="A70" s="36" t="s">
        <v>49</v>
      </c>
      <c r="E70" s="37" t="s">
        <v>364</v>
      </c>
    </row>
    <row r="71" spans="1:5" ht="63.75">
      <c r="A71" t="s">
        <v>51</v>
      </c>
      <c r="E71" s="35" t="s">
        <v>357</v>
      </c>
    </row>
    <row r="72" spans="1:16" ht="12.75">
      <c r="A72" s="25" t="s">
        <v>43</v>
      </c>
      <c s="29" t="s">
        <v>175</v>
      </c>
      <c s="29" t="s">
        <v>365</v>
      </c>
      <c s="25" t="s">
        <v>45</v>
      </c>
      <c s="30" t="s">
        <v>366</v>
      </c>
      <c s="31" t="s">
        <v>88</v>
      </c>
      <c s="32">
        <v>33</v>
      </c>
      <c s="33">
        <v>0</v>
      </c>
      <c s="33">
        <f>ROUND(ROUND(H72,2)*ROUND(G72,3),2)</f>
      </c>
      <c r="O72">
        <f>(I72*21)/100</f>
      </c>
      <c t="s">
        <v>21</v>
      </c>
    </row>
    <row r="73" spans="1:5" ht="12.75">
      <c r="A73" s="34" t="s">
        <v>48</v>
      </c>
      <c r="E73" s="35" t="s">
        <v>45</v>
      </c>
    </row>
    <row r="74" spans="1:5" ht="76.5">
      <c r="A74" s="36" t="s">
        <v>49</v>
      </c>
      <c r="E74" s="37" t="s">
        <v>367</v>
      </c>
    </row>
    <row r="75" spans="1:5" ht="25.5">
      <c r="A75" t="s">
        <v>51</v>
      </c>
      <c r="E75" s="35" t="s">
        <v>361</v>
      </c>
    </row>
    <row r="76" spans="1:16" ht="25.5">
      <c r="A76" s="25" t="s">
        <v>43</v>
      </c>
      <c s="29" t="s">
        <v>180</v>
      </c>
      <c s="29" t="s">
        <v>368</v>
      </c>
      <c s="25" t="s">
        <v>45</v>
      </c>
      <c s="30" t="s">
        <v>369</v>
      </c>
      <c s="31" t="s">
        <v>88</v>
      </c>
      <c s="32">
        <v>12</v>
      </c>
      <c s="33">
        <v>0</v>
      </c>
      <c s="33">
        <f>ROUND(ROUND(H76,2)*ROUND(G76,3),2)</f>
      </c>
      <c r="O76">
        <f>(I76*21)/100</f>
      </c>
      <c t="s">
        <v>21</v>
      </c>
    </row>
    <row r="77" spans="1:5" ht="12.75">
      <c r="A77" s="34" t="s">
        <v>48</v>
      </c>
      <c r="E77" s="35" t="s">
        <v>45</v>
      </c>
    </row>
    <row r="78" spans="1:5" ht="89.25">
      <c r="A78" s="36" t="s">
        <v>49</v>
      </c>
      <c r="E78" s="37" t="s">
        <v>370</v>
      </c>
    </row>
    <row r="79" spans="1:5" ht="63.75">
      <c r="A79" t="s">
        <v>51</v>
      </c>
      <c r="E79" s="35" t="s">
        <v>357</v>
      </c>
    </row>
    <row r="80" spans="1:16" ht="12.75">
      <c r="A80" s="25" t="s">
        <v>43</v>
      </c>
      <c s="29" t="s">
        <v>185</v>
      </c>
      <c s="29" t="s">
        <v>371</v>
      </c>
      <c s="25" t="s">
        <v>45</v>
      </c>
      <c s="30" t="s">
        <v>372</v>
      </c>
      <c s="31" t="s">
        <v>88</v>
      </c>
      <c s="32">
        <v>12</v>
      </c>
      <c s="33">
        <v>0</v>
      </c>
      <c s="33">
        <f>ROUND(ROUND(H80,2)*ROUND(G80,3),2)</f>
      </c>
      <c r="O80">
        <f>(I80*21)/100</f>
      </c>
      <c t="s">
        <v>21</v>
      </c>
    </row>
    <row r="81" spans="1:5" ht="12.75">
      <c r="A81" s="34" t="s">
        <v>48</v>
      </c>
      <c r="E81" s="35" t="s">
        <v>45</v>
      </c>
    </row>
    <row r="82" spans="1:5" ht="63.75">
      <c r="A82" s="36" t="s">
        <v>49</v>
      </c>
      <c r="E82" s="37" t="s">
        <v>373</v>
      </c>
    </row>
    <row r="83" spans="1:5" ht="25.5">
      <c r="A83" t="s">
        <v>51</v>
      </c>
      <c r="E83" s="35" t="s">
        <v>361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20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0+O8+O17+O58+O103+O120+O141+O150+O167+O172</f>
      </c>
      <c t="s">
        <v>20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374</v>
      </c>
      <c s="38">
        <f>0+I8+I17+I58+I103+I120+I141+I150+I167+I172</f>
      </c>
      <c r="O3" t="s">
        <v>19</v>
      </c>
      <c t="s">
        <v>21</v>
      </c>
    </row>
    <row r="4" spans="1:16" ht="15" customHeight="1">
      <c r="A4" t="s">
        <v>17</v>
      </c>
      <c s="16" t="s">
        <v>18</v>
      </c>
      <c s="17" t="s">
        <v>374</v>
      </c>
      <c s="6"/>
      <c s="18" t="s">
        <v>375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24</v>
      </c>
      <c s="15" t="s">
        <v>26</v>
      </c>
      <c s="15" t="s">
        <v>28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/>
      <c r="O5" t="s">
        <v>19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37</v>
      </c>
      <c s="15" t="s">
        <v>39</v>
      </c>
    </row>
    <row r="7" spans="1:9" ht="12.75" customHeight="1">
      <c r="A7" s="15" t="s">
        <v>25</v>
      </c>
      <c s="15" t="s">
        <v>27</v>
      </c>
      <c s="15" t="s">
        <v>21</v>
      </c>
      <c s="15" t="s">
        <v>20</v>
      </c>
      <c s="15" t="s">
        <v>31</v>
      </c>
      <c s="15" t="s">
        <v>33</v>
      </c>
      <c s="15" t="s">
        <v>35</v>
      </c>
      <c s="15" t="s">
        <v>38</v>
      </c>
      <c s="15" t="s">
        <v>40</v>
      </c>
    </row>
    <row r="8" spans="1:18" ht="12.75" customHeight="1">
      <c r="A8" s="19" t="s">
        <v>41</v>
      </c>
      <c s="19"/>
      <c s="26" t="s">
        <v>25</v>
      </c>
      <c s="19"/>
      <c s="27" t="s">
        <v>42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43</v>
      </c>
      <c s="29" t="s">
        <v>27</v>
      </c>
      <c s="29" t="s">
        <v>98</v>
      </c>
      <c s="25" t="s">
        <v>45</v>
      </c>
      <c s="30" t="s">
        <v>99</v>
      </c>
      <c s="31" t="s">
        <v>100</v>
      </c>
      <c s="32">
        <v>2397.12</v>
      </c>
      <c s="33">
        <v>0</v>
      </c>
      <c s="33">
        <f>ROUND(ROUND(H9,2)*ROUND(G9,3),2)</f>
      </c>
      <c r="O9">
        <f>(I9*21)/100</f>
      </c>
      <c t="s">
        <v>21</v>
      </c>
    </row>
    <row r="10" spans="1:5" ht="25.5">
      <c r="A10" s="34" t="s">
        <v>48</v>
      </c>
      <c r="E10" s="35" t="s">
        <v>101</v>
      </c>
    </row>
    <row r="11" spans="1:5" ht="12.75">
      <c r="A11" s="36" t="s">
        <v>49</v>
      </c>
      <c r="E11" s="37" t="s">
        <v>376</v>
      </c>
    </row>
    <row r="12" spans="1:5" ht="25.5">
      <c r="A12" t="s">
        <v>51</v>
      </c>
      <c r="E12" s="35" t="s">
        <v>103</v>
      </c>
    </row>
    <row r="13" spans="1:16" ht="12.75">
      <c r="A13" s="25" t="s">
        <v>43</v>
      </c>
      <c s="29" t="s">
        <v>21</v>
      </c>
      <c s="29" t="s">
        <v>104</v>
      </c>
      <c s="25" t="s">
        <v>45</v>
      </c>
      <c s="30" t="s">
        <v>105</v>
      </c>
      <c s="31" t="s">
        <v>100</v>
      </c>
      <c s="32">
        <v>1263.216</v>
      </c>
      <c s="33">
        <v>0</v>
      </c>
      <c s="33">
        <f>ROUND(ROUND(H13,2)*ROUND(G13,3),2)</f>
      </c>
      <c r="O13">
        <f>(I13*21)/100</f>
      </c>
      <c t="s">
        <v>21</v>
      </c>
    </row>
    <row r="14" spans="1:5" ht="25.5">
      <c r="A14" s="34" t="s">
        <v>48</v>
      </c>
      <c r="E14" s="35" t="s">
        <v>106</v>
      </c>
    </row>
    <row r="15" spans="1:5" ht="76.5">
      <c r="A15" s="36" t="s">
        <v>49</v>
      </c>
      <c r="E15" s="37" t="s">
        <v>377</v>
      </c>
    </row>
    <row r="16" spans="1:5" ht="25.5">
      <c r="A16" t="s">
        <v>51</v>
      </c>
      <c r="E16" s="35" t="s">
        <v>103</v>
      </c>
    </row>
    <row r="17" spans="1:18" ht="12.75" customHeight="1">
      <c r="A17" s="6" t="s">
        <v>41</v>
      </c>
      <c s="6"/>
      <c s="40" t="s">
        <v>27</v>
      </c>
      <c s="6"/>
      <c s="27" t="s">
        <v>112</v>
      </c>
      <c s="6"/>
      <c s="6"/>
      <c s="6"/>
      <c s="41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5" t="s">
        <v>43</v>
      </c>
      <c s="29" t="s">
        <v>20</v>
      </c>
      <c s="29" t="s">
        <v>378</v>
      </c>
      <c s="25" t="s">
        <v>45</v>
      </c>
      <c s="30" t="s">
        <v>379</v>
      </c>
      <c s="31" t="s">
        <v>152</v>
      </c>
      <c s="32">
        <v>50</v>
      </c>
      <c s="33">
        <v>0</v>
      </c>
      <c s="33">
        <f>ROUND(ROUND(H18,2)*ROUND(G18,3),2)</f>
      </c>
      <c r="O18">
        <f>(I18*21)/100</f>
      </c>
      <c t="s">
        <v>21</v>
      </c>
    </row>
    <row r="19" spans="1:5" ht="25.5">
      <c r="A19" s="34" t="s">
        <v>48</v>
      </c>
      <c r="E19" s="35" t="s">
        <v>121</v>
      </c>
    </row>
    <row r="20" spans="1:5" ht="12.75">
      <c r="A20" s="36" t="s">
        <v>49</v>
      </c>
      <c r="E20" s="37" t="s">
        <v>380</v>
      </c>
    </row>
    <row r="21" spans="1:5" ht="38.25">
      <c r="A21" t="s">
        <v>51</v>
      </c>
      <c r="E21" s="35" t="s">
        <v>381</v>
      </c>
    </row>
    <row r="22" spans="1:16" ht="12.75">
      <c r="A22" s="25" t="s">
        <v>43</v>
      </c>
      <c s="29" t="s">
        <v>31</v>
      </c>
      <c s="29" t="s">
        <v>382</v>
      </c>
      <c s="25" t="s">
        <v>45</v>
      </c>
      <c s="30" t="s">
        <v>383</v>
      </c>
      <c s="31" t="s">
        <v>88</v>
      </c>
      <c s="32">
        <v>14</v>
      </c>
      <c s="33">
        <v>0</v>
      </c>
      <c s="33">
        <f>ROUND(ROUND(H22,2)*ROUND(G22,3),2)</f>
      </c>
      <c r="O22">
        <f>(I22*21)/100</f>
      </c>
      <c t="s">
        <v>21</v>
      </c>
    </row>
    <row r="23" spans="1:5" ht="25.5">
      <c r="A23" s="34" t="s">
        <v>48</v>
      </c>
      <c r="E23" s="35" t="s">
        <v>121</v>
      </c>
    </row>
    <row r="24" spans="1:5" ht="12.75">
      <c r="A24" s="36" t="s">
        <v>49</v>
      </c>
      <c r="E24" s="37" t="s">
        <v>384</v>
      </c>
    </row>
    <row r="25" spans="1:5" ht="165.75">
      <c r="A25" t="s">
        <v>51</v>
      </c>
      <c r="E25" s="35" t="s">
        <v>385</v>
      </c>
    </row>
    <row r="26" spans="1:16" ht="12.75">
      <c r="A26" s="25" t="s">
        <v>43</v>
      </c>
      <c s="29" t="s">
        <v>33</v>
      </c>
      <c s="29" t="s">
        <v>119</v>
      </c>
      <c s="25" t="s">
        <v>45</v>
      </c>
      <c s="30" t="s">
        <v>120</v>
      </c>
      <c s="31" t="s">
        <v>115</v>
      </c>
      <c s="32">
        <v>6.75</v>
      </c>
      <c s="33">
        <v>0</v>
      </c>
      <c s="33">
        <f>ROUND(ROUND(H26,2)*ROUND(G26,3),2)</f>
      </c>
      <c r="O26">
        <f>(I26*21)/100</f>
      </c>
      <c t="s">
        <v>21</v>
      </c>
    </row>
    <row r="27" spans="1:5" ht="25.5">
      <c r="A27" s="34" t="s">
        <v>48</v>
      </c>
      <c r="E27" s="35" t="s">
        <v>121</v>
      </c>
    </row>
    <row r="28" spans="1:5" ht="12.75">
      <c r="A28" s="36" t="s">
        <v>49</v>
      </c>
      <c r="E28" s="37" t="s">
        <v>386</v>
      </c>
    </row>
    <row r="29" spans="1:5" ht="63.75">
      <c r="A29" t="s">
        <v>51</v>
      </c>
      <c r="E29" s="35" t="s">
        <v>118</v>
      </c>
    </row>
    <row r="30" spans="1:16" ht="12.75">
      <c r="A30" s="25" t="s">
        <v>43</v>
      </c>
      <c s="29" t="s">
        <v>35</v>
      </c>
      <c s="29" t="s">
        <v>124</v>
      </c>
      <c s="25" t="s">
        <v>45</v>
      </c>
      <c s="30" t="s">
        <v>125</v>
      </c>
      <c s="31" t="s">
        <v>126</v>
      </c>
      <c s="32">
        <v>108</v>
      </c>
      <c s="33">
        <v>0</v>
      </c>
      <c s="33">
        <f>ROUND(ROUND(H30,2)*ROUND(G30,3),2)</f>
      </c>
      <c r="O30">
        <f>(I30*21)/100</f>
      </c>
      <c t="s">
        <v>21</v>
      </c>
    </row>
    <row r="31" spans="1:5" ht="25.5">
      <c r="A31" s="34" t="s">
        <v>48</v>
      </c>
      <c r="E31" s="35" t="s">
        <v>139</v>
      </c>
    </row>
    <row r="32" spans="1:5" ht="12.75">
      <c r="A32" s="36" t="s">
        <v>49</v>
      </c>
      <c r="E32" s="37" t="s">
        <v>387</v>
      </c>
    </row>
    <row r="33" spans="1:5" ht="63.75">
      <c r="A33" t="s">
        <v>51</v>
      </c>
      <c r="E33" s="35" t="s">
        <v>118</v>
      </c>
    </row>
    <row r="34" spans="1:16" ht="12.75">
      <c r="A34" s="25" t="s">
        <v>43</v>
      </c>
      <c s="29" t="s">
        <v>69</v>
      </c>
      <c s="29" t="s">
        <v>388</v>
      </c>
      <c s="25" t="s">
        <v>45</v>
      </c>
      <c s="30" t="s">
        <v>389</v>
      </c>
      <c s="31" t="s">
        <v>47</v>
      </c>
      <c s="32">
        <v>1</v>
      </c>
      <c s="33">
        <v>0</v>
      </c>
      <c s="33">
        <f>ROUND(ROUND(H34,2)*ROUND(G34,3),2)</f>
      </c>
      <c r="O34">
        <f>(I34*21)/100</f>
      </c>
      <c t="s">
        <v>21</v>
      </c>
    </row>
    <row r="35" spans="1:5" ht="12.75">
      <c r="A35" s="34" t="s">
        <v>48</v>
      </c>
      <c r="E35" s="35" t="s">
        <v>45</v>
      </c>
    </row>
    <row r="36" spans="1:5" ht="12.75">
      <c r="A36" s="36" t="s">
        <v>49</v>
      </c>
      <c r="E36" s="37" t="s">
        <v>390</v>
      </c>
    </row>
    <row r="37" spans="1:5" ht="38.25">
      <c r="A37" t="s">
        <v>51</v>
      </c>
      <c r="E37" s="35" t="s">
        <v>391</v>
      </c>
    </row>
    <row r="38" spans="1:16" ht="12.75">
      <c r="A38" s="25" t="s">
        <v>43</v>
      </c>
      <c s="29" t="s">
        <v>74</v>
      </c>
      <c s="29" t="s">
        <v>392</v>
      </c>
      <c s="25" t="s">
        <v>45</v>
      </c>
      <c s="30" t="s">
        <v>393</v>
      </c>
      <c s="31" t="s">
        <v>115</v>
      </c>
      <c s="32">
        <v>1498.2</v>
      </c>
      <c s="33">
        <v>0</v>
      </c>
      <c s="33">
        <f>ROUND(ROUND(H38,2)*ROUND(G38,3),2)</f>
      </c>
      <c r="O38">
        <f>(I38*21)/100</f>
      </c>
      <c t="s">
        <v>21</v>
      </c>
    </row>
    <row r="39" spans="1:5" ht="25.5">
      <c r="A39" s="34" t="s">
        <v>48</v>
      </c>
      <c r="E39" s="35" t="s">
        <v>139</v>
      </c>
    </row>
    <row r="40" spans="1:5" ht="12.75">
      <c r="A40" s="36" t="s">
        <v>49</v>
      </c>
      <c r="E40" s="37" t="s">
        <v>394</v>
      </c>
    </row>
    <row r="41" spans="1:5" ht="318.75">
      <c r="A41" t="s">
        <v>51</v>
      </c>
      <c r="E41" s="35" t="s">
        <v>145</v>
      </c>
    </row>
    <row r="42" spans="1:16" ht="12.75">
      <c r="A42" s="25" t="s">
        <v>43</v>
      </c>
      <c s="29" t="s">
        <v>38</v>
      </c>
      <c s="29" t="s">
        <v>146</v>
      </c>
      <c s="25" t="s">
        <v>45</v>
      </c>
      <c s="30" t="s">
        <v>147</v>
      </c>
      <c s="31" t="s">
        <v>115</v>
      </c>
      <c s="32">
        <v>1457.5</v>
      </c>
      <c s="33">
        <v>0</v>
      </c>
      <c s="33">
        <f>ROUND(ROUND(H42,2)*ROUND(G42,3),2)</f>
      </c>
      <c r="O42">
        <f>(I42*21)/100</f>
      </c>
      <c t="s">
        <v>21</v>
      </c>
    </row>
    <row r="43" spans="1:5" ht="12.75">
      <c r="A43" s="34" t="s">
        <v>48</v>
      </c>
      <c r="E43" s="35" t="s">
        <v>45</v>
      </c>
    </row>
    <row r="44" spans="1:5" ht="38.25">
      <c r="A44" s="36" t="s">
        <v>49</v>
      </c>
      <c r="E44" s="37" t="s">
        <v>395</v>
      </c>
    </row>
    <row r="45" spans="1:5" ht="293.25">
      <c r="A45" t="s">
        <v>51</v>
      </c>
      <c r="E45" s="35" t="s">
        <v>149</v>
      </c>
    </row>
    <row r="46" spans="1:16" ht="12.75">
      <c r="A46" s="25" t="s">
        <v>43</v>
      </c>
      <c s="29" t="s">
        <v>40</v>
      </c>
      <c s="29" t="s">
        <v>396</v>
      </c>
      <c s="25" t="s">
        <v>45</v>
      </c>
      <c s="30" t="s">
        <v>397</v>
      </c>
      <c s="31" t="s">
        <v>152</v>
      </c>
      <c s="32">
        <v>159</v>
      </c>
      <c s="33">
        <v>0</v>
      </c>
      <c s="33">
        <f>ROUND(ROUND(H46,2)*ROUND(G46,3),2)</f>
      </c>
      <c r="O46">
        <f>(I46*21)/100</f>
      </c>
      <c t="s">
        <v>21</v>
      </c>
    </row>
    <row r="47" spans="1:5" ht="12.75">
      <c r="A47" s="34" t="s">
        <v>48</v>
      </c>
      <c r="E47" s="35" t="s">
        <v>171</v>
      </c>
    </row>
    <row r="48" spans="1:5" ht="25.5">
      <c r="A48" s="36" t="s">
        <v>49</v>
      </c>
      <c r="E48" s="37" t="s">
        <v>398</v>
      </c>
    </row>
    <row r="49" spans="1:5" ht="38.25">
      <c r="A49" t="s">
        <v>51</v>
      </c>
      <c r="E49" s="35" t="s">
        <v>399</v>
      </c>
    </row>
    <row r="50" spans="1:16" ht="12.75">
      <c r="A50" s="25" t="s">
        <v>43</v>
      </c>
      <c s="29" t="s">
        <v>85</v>
      </c>
      <c s="29" t="s">
        <v>400</v>
      </c>
      <c s="25" t="s">
        <v>45</v>
      </c>
      <c s="30" t="s">
        <v>401</v>
      </c>
      <c s="31" t="s">
        <v>152</v>
      </c>
      <c s="32">
        <v>159</v>
      </c>
      <c s="33">
        <v>0</v>
      </c>
      <c s="33">
        <f>ROUND(ROUND(H50,2)*ROUND(G50,3),2)</f>
      </c>
      <c r="O50">
        <f>(I50*21)/100</f>
      </c>
      <c t="s">
        <v>21</v>
      </c>
    </row>
    <row r="51" spans="1:5" ht="12.75">
      <c r="A51" s="34" t="s">
        <v>48</v>
      </c>
      <c r="E51" s="35" t="s">
        <v>171</v>
      </c>
    </row>
    <row r="52" spans="1:5" ht="12.75">
      <c r="A52" s="36" t="s">
        <v>49</v>
      </c>
      <c r="E52" s="37" t="s">
        <v>402</v>
      </c>
    </row>
    <row r="53" spans="1:5" ht="25.5">
      <c r="A53" t="s">
        <v>51</v>
      </c>
      <c r="E53" s="35" t="s">
        <v>403</v>
      </c>
    </row>
    <row r="54" spans="1:16" ht="12.75">
      <c r="A54" s="25" t="s">
        <v>43</v>
      </c>
      <c s="29" t="s">
        <v>91</v>
      </c>
      <c s="29" t="s">
        <v>404</v>
      </c>
      <c s="25" t="s">
        <v>45</v>
      </c>
      <c s="30" t="s">
        <v>405</v>
      </c>
      <c s="31" t="s">
        <v>152</v>
      </c>
      <c s="32">
        <v>159</v>
      </c>
      <c s="33">
        <v>0</v>
      </c>
      <c s="33">
        <f>ROUND(ROUND(H54,2)*ROUND(G54,3),2)</f>
      </c>
      <c r="O54">
        <f>(I54*21)/100</f>
      </c>
      <c t="s">
        <v>21</v>
      </c>
    </row>
    <row r="55" spans="1:5" ht="12.75">
      <c r="A55" s="34" t="s">
        <v>48</v>
      </c>
      <c r="E55" s="35" t="s">
        <v>171</v>
      </c>
    </row>
    <row r="56" spans="1:5" ht="12.75">
      <c r="A56" s="36" t="s">
        <v>49</v>
      </c>
      <c r="E56" s="37" t="s">
        <v>402</v>
      </c>
    </row>
    <row r="57" spans="1:5" ht="38.25">
      <c r="A57" t="s">
        <v>51</v>
      </c>
      <c r="E57" s="35" t="s">
        <v>406</v>
      </c>
    </row>
    <row r="58" spans="1:18" ht="12.75" customHeight="1">
      <c r="A58" s="6" t="s">
        <v>41</v>
      </c>
      <c s="6"/>
      <c s="40" t="s">
        <v>21</v>
      </c>
      <c s="6"/>
      <c s="27" t="s">
        <v>155</v>
      </c>
      <c s="6"/>
      <c s="6"/>
      <c s="6"/>
      <c s="41">
        <f>0+Q58</f>
      </c>
      <c r="O58">
        <f>0+R58</f>
      </c>
      <c r="Q58">
        <f>0+I59+I63+I67+I71+I75+I79+I83+I87+I91+I95+I99</f>
      </c>
      <c>
        <f>0+O59+O63+O67+O71+O75+O79+O83+O87+O91+O95+O99</f>
      </c>
    </row>
    <row r="59" spans="1:16" ht="12.75">
      <c r="A59" s="25" t="s">
        <v>43</v>
      </c>
      <c s="29" t="s">
        <v>156</v>
      </c>
      <c s="29" t="s">
        <v>407</v>
      </c>
      <c s="25" t="s">
        <v>45</v>
      </c>
      <c s="30" t="s">
        <v>408</v>
      </c>
      <c s="31" t="s">
        <v>126</v>
      </c>
      <c s="32">
        <v>154.3</v>
      </c>
      <c s="33">
        <v>0</v>
      </c>
      <c s="33">
        <f>ROUND(ROUND(H59,2)*ROUND(G59,3),2)</f>
      </c>
      <c r="O59">
        <f>(I59*21)/100</f>
      </c>
      <c t="s">
        <v>21</v>
      </c>
    </row>
    <row r="60" spans="1:5" ht="12.75">
      <c r="A60" s="34" t="s">
        <v>48</v>
      </c>
      <c r="E60" s="35" t="s">
        <v>45</v>
      </c>
    </row>
    <row r="61" spans="1:5" ht="12.75">
      <c r="A61" s="36" t="s">
        <v>49</v>
      </c>
      <c r="E61" s="37" t="s">
        <v>409</v>
      </c>
    </row>
    <row r="62" spans="1:5" ht="165.75">
      <c r="A62" t="s">
        <v>51</v>
      </c>
      <c r="E62" s="35" t="s">
        <v>167</v>
      </c>
    </row>
    <row r="63" spans="1:16" ht="12.75">
      <c r="A63" s="25" t="s">
        <v>43</v>
      </c>
      <c s="29" t="s">
        <v>162</v>
      </c>
      <c s="29" t="s">
        <v>410</v>
      </c>
      <c s="25" t="s">
        <v>45</v>
      </c>
      <c s="30" t="s">
        <v>411</v>
      </c>
      <c s="31" t="s">
        <v>100</v>
      </c>
      <c s="32">
        <v>62.301</v>
      </c>
      <c s="33">
        <v>0</v>
      </c>
      <c s="33">
        <f>ROUND(ROUND(H63,2)*ROUND(G63,3),2)</f>
      </c>
      <c r="O63">
        <f>(I63*21)/100</f>
      </c>
      <c t="s">
        <v>21</v>
      </c>
    </row>
    <row r="64" spans="1:5" ht="12.75">
      <c r="A64" s="34" t="s">
        <v>48</v>
      </c>
      <c r="E64" s="35" t="s">
        <v>45</v>
      </c>
    </row>
    <row r="65" spans="1:5" ht="63.75">
      <c r="A65" s="36" t="s">
        <v>49</v>
      </c>
      <c r="E65" s="37" t="s">
        <v>412</v>
      </c>
    </row>
    <row r="66" spans="1:5" ht="38.25">
      <c r="A66" t="s">
        <v>51</v>
      </c>
      <c r="E66" s="35" t="s">
        <v>413</v>
      </c>
    </row>
    <row r="67" spans="1:16" ht="12.75">
      <c r="A67" s="25" t="s">
        <v>43</v>
      </c>
      <c s="29" t="s">
        <v>168</v>
      </c>
      <c s="29" t="s">
        <v>414</v>
      </c>
      <c s="25" t="s">
        <v>45</v>
      </c>
      <c s="30" t="s">
        <v>415</v>
      </c>
      <c s="31" t="s">
        <v>152</v>
      </c>
      <c s="32">
        <v>970</v>
      </c>
      <c s="33">
        <v>0</v>
      </c>
      <c s="33">
        <f>ROUND(ROUND(H67,2)*ROUND(G67,3),2)</f>
      </c>
      <c r="O67">
        <f>(I67*21)/100</f>
      </c>
      <c t="s">
        <v>21</v>
      </c>
    </row>
    <row r="68" spans="1:5" ht="12.75">
      <c r="A68" s="34" t="s">
        <v>48</v>
      </c>
      <c r="E68" s="35" t="s">
        <v>45</v>
      </c>
    </row>
    <row r="69" spans="1:5" ht="38.25">
      <c r="A69" s="36" t="s">
        <v>49</v>
      </c>
      <c r="E69" s="37" t="s">
        <v>416</v>
      </c>
    </row>
    <row r="70" spans="1:5" ht="12.75">
      <c r="A70" t="s">
        <v>51</v>
      </c>
      <c r="E70" s="35" t="s">
        <v>417</v>
      </c>
    </row>
    <row r="71" spans="1:16" ht="12.75">
      <c r="A71" s="25" t="s">
        <v>43</v>
      </c>
      <c s="29" t="s">
        <v>175</v>
      </c>
      <c s="29" t="s">
        <v>418</v>
      </c>
      <c s="25" t="s">
        <v>45</v>
      </c>
      <c s="30" t="s">
        <v>419</v>
      </c>
      <c s="31" t="s">
        <v>100</v>
      </c>
      <c s="32">
        <v>4.56</v>
      </c>
      <c s="33">
        <v>0</v>
      </c>
      <c s="33">
        <f>ROUND(ROUND(H71,2)*ROUND(G71,3),2)</f>
      </c>
      <c r="O71">
        <f>(I71*21)/100</f>
      </c>
      <c t="s">
        <v>25</v>
      </c>
    </row>
    <row r="72" spans="1:5" ht="12.75">
      <c r="A72" s="34" t="s">
        <v>48</v>
      </c>
      <c r="E72" s="35" t="s">
        <v>45</v>
      </c>
    </row>
    <row r="73" spans="1:5" ht="25.5">
      <c r="A73" s="36" t="s">
        <v>49</v>
      </c>
      <c r="E73" s="37" t="s">
        <v>420</v>
      </c>
    </row>
    <row r="74" spans="1:5" ht="38.25">
      <c r="A74" t="s">
        <v>51</v>
      </c>
      <c r="E74" s="35" t="s">
        <v>421</v>
      </c>
    </row>
    <row r="75" spans="1:16" ht="12.75">
      <c r="A75" s="25" t="s">
        <v>43</v>
      </c>
      <c s="29" t="s">
        <v>180</v>
      </c>
      <c s="29" t="s">
        <v>422</v>
      </c>
      <c s="25" t="s">
        <v>45</v>
      </c>
      <c s="30" t="s">
        <v>423</v>
      </c>
      <c s="31" t="s">
        <v>126</v>
      </c>
      <c s="32">
        <v>1448</v>
      </c>
      <c s="33">
        <v>0</v>
      </c>
      <c s="33">
        <f>ROUND(ROUND(H75,2)*ROUND(G75,3),2)</f>
      </c>
      <c r="O75">
        <f>(I75*21)/100</f>
      </c>
      <c t="s">
        <v>21</v>
      </c>
    </row>
    <row r="76" spans="1:5" ht="12.75">
      <c r="A76" s="34" t="s">
        <v>48</v>
      </c>
      <c r="E76" s="35" t="s">
        <v>45</v>
      </c>
    </row>
    <row r="77" spans="1:5" ht="127.5">
      <c r="A77" s="36" t="s">
        <v>49</v>
      </c>
      <c r="E77" s="37" t="s">
        <v>424</v>
      </c>
    </row>
    <row r="78" spans="1:5" ht="51">
      <c r="A78" t="s">
        <v>51</v>
      </c>
      <c r="E78" s="35" t="s">
        <v>425</v>
      </c>
    </row>
    <row r="79" spans="1:16" ht="12.75">
      <c r="A79" s="25" t="s">
        <v>43</v>
      </c>
      <c s="29" t="s">
        <v>185</v>
      </c>
      <c s="29" t="s">
        <v>426</v>
      </c>
      <c s="25" t="s">
        <v>45</v>
      </c>
      <c s="30" t="s">
        <v>427</v>
      </c>
      <c s="31" t="s">
        <v>115</v>
      </c>
      <c s="32">
        <v>195</v>
      </c>
      <c s="33">
        <v>0</v>
      </c>
      <c s="33">
        <f>ROUND(ROUND(H79,2)*ROUND(G79,3),2)</f>
      </c>
      <c r="O79">
        <f>(I79*21)/100</f>
      </c>
      <c t="s">
        <v>21</v>
      </c>
    </row>
    <row r="80" spans="1:5" ht="12.75">
      <c r="A80" s="34" t="s">
        <v>48</v>
      </c>
      <c r="E80" s="35" t="s">
        <v>45</v>
      </c>
    </row>
    <row r="81" spans="1:5" ht="38.25">
      <c r="A81" s="36" t="s">
        <v>49</v>
      </c>
      <c r="E81" s="37" t="s">
        <v>428</v>
      </c>
    </row>
    <row r="82" spans="1:5" ht="25.5">
      <c r="A82" t="s">
        <v>51</v>
      </c>
      <c r="E82" s="35" t="s">
        <v>429</v>
      </c>
    </row>
    <row r="83" spans="1:16" ht="25.5">
      <c r="A83" s="25" t="s">
        <v>43</v>
      </c>
      <c s="29" t="s">
        <v>192</v>
      </c>
      <c s="29" t="s">
        <v>430</v>
      </c>
      <c s="25" t="s">
        <v>45</v>
      </c>
      <c s="30" t="s">
        <v>431</v>
      </c>
      <c s="31" t="s">
        <v>126</v>
      </c>
      <c s="32">
        <v>1448</v>
      </c>
      <c s="33">
        <v>0</v>
      </c>
      <c s="33">
        <f>ROUND(ROUND(H83,2)*ROUND(G83,3),2)</f>
      </c>
      <c r="O83">
        <f>(I83*21)/100</f>
      </c>
      <c t="s">
        <v>21</v>
      </c>
    </row>
    <row r="84" spans="1:5" ht="12.75">
      <c r="A84" s="34" t="s">
        <v>48</v>
      </c>
      <c r="E84" s="35" t="s">
        <v>45</v>
      </c>
    </row>
    <row r="85" spans="1:5" ht="127.5">
      <c r="A85" s="36" t="s">
        <v>49</v>
      </c>
      <c r="E85" s="37" t="s">
        <v>432</v>
      </c>
    </row>
    <row r="86" spans="1:5" ht="63.75">
      <c r="A86" t="s">
        <v>51</v>
      </c>
      <c r="E86" s="35" t="s">
        <v>433</v>
      </c>
    </row>
    <row r="87" spans="1:16" ht="25.5">
      <c r="A87" s="25" t="s">
        <v>43</v>
      </c>
      <c s="29" t="s">
        <v>198</v>
      </c>
      <c s="29" t="s">
        <v>434</v>
      </c>
      <c s="25" t="s">
        <v>45</v>
      </c>
      <c s="30" t="s">
        <v>435</v>
      </c>
      <c s="31" t="s">
        <v>126</v>
      </c>
      <c s="32">
        <v>1970</v>
      </c>
      <c s="33">
        <v>0</v>
      </c>
      <c s="33">
        <f>ROUND(ROUND(H87,2)*ROUND(G87,3),2)</f>
      </c>
      <c r="O87">
        <f>(I87*21)/100</f>
      </c>
      <c t="s">
        <v>21</v>
      </c>
    </row>
    <row r="88" spans="1:5" ht="12.75">
      <c r="A88" s="34" t="s">
        <v>48</v>
      </c>
      <c r="E88" s="35" t="s">
        <v>45</v>
      </c>
    </row>
    <row r="89" spans="1:5" ht="51">
      <c r="A89" s="36" t="s">
        <v>49</v>
      </c>
      <c r="E89" s="37" t="s">
        <v>436</v>
      </c>
    </row>
    <row r="90" spans="1:5" ht="63.75">
      <c r="A90" t="s">
        <v>51</v>
      </c>
      <c r="E90" s="35" t="s">
        <v>433</v>
      </c>
    </row>
    <row r="91" spans="1:16" ht="12.75">
      <c r="A91" s="25" t="s">
        <v>43</v>
      </c>
      <c s="29" t="s">
        <v>202</v>
      </c>
      <c s="29" t="s">
        <v>437</v>
      </c>
      <c s="25" t="s">
        <v>45</v>
      </c>
      <c s="30" t="s">
        <v>438</v>
      </c>
      <c s="31" t="s">
        <v>115</v>
      </c>
      <c s="32">
        <v>248.16</v>
      </c>
      <c s="33">
        <v>0</v>
      </c>
      <c s="33">
        <f>ROUND(ROUND(H91,2)*ROUND(G91,3),2)</f>
      </c>
      <c r="O91">
        <f>(I91*21)/100</f>
      </c>
      <c t="s">
        <v>21</v>
      </c>
    </row>
    <row r="92" spans="1:5" ht="12.75">
      <c r="A92" s="34" t="s">
        <v>48</v>
      </c>
      <c r="E92" s="35" t="s">
        <v>439</v>
      </c>
    </row>
    <row r="93" spans="1:5" ht="204">
      <c r="A93" s="36" t="s">
        <v>49</v>
      </c>
      <c r="E93" s="37" t="s">
        <v>440</v>
      </c>
    </row>
    <row r="94" spans="1:5" ht="369.75">
      <c r="A94" t="s">
        <v>51</v>
      </c>
      <c r="E94" s="35" t="s">
        <v>441</v>
      </c>
    </row>
    <row r="95" spans="1:16" ht="12.75">
      <c r="A95" s="25" t="s">
        <v>43</v>
      </c>
      <c s="29" t="s">
        <v>208</v>
      </c>
      <c s="29" t="s">
        <v>442</v>
      </c>
      <c s="25" t="s">
        <v>45</v>
      </c>
      <c s="30" t="s">
        <v>443</v>
      </c>
      <c s="31" t="s">
        <v>100</v>
      </c>
      <c s="32">
        <v>37.23</v>
      </c>
      <c s="33">
        <v>0</v>
      </c>
      <c s="33">
        <f>ROUND(ROUND(H95,2)*ROUND(G95,3),2)</f>
      </c>
      <c r="O95">
        <f>(I95*21)/100</f>
      </c>
      <c t="s">
        <v>21</v>
      </c>
    </row>
    <row r="96" spans="1:5" ht="12.75">
      <c r="A96" s="34" t="s">
        <v>48</v>
      </c>
      <c r="E96" s="35" t="s">
        <v>45</v>
      </c>
    </row>
    <row r="97" spans="1:5" ht="25.5">
      <c r="A97" s="36" t="s">
        <v>49</v>
      </c>
      <c r="E97" s="37" t="s">
        <v>444</v>
      </c>
    </row>
    <row r="98" spans="1:5" ht="267.75">
      <c r="A98" t="s">
        <v>51</v>
      </c>
      <c r="E98" s="35" t="s">
        <v>445</v>
      </c>
    </row>
    <row r="99" spans="1:16" ht="12.75">
      <c r="A99" s="25" t="s">
        <v>43</v>
      </c>
      <c s="29" t="s">
        <v>212</v>
      </c>
      <c s="29" t="s">
        <v>446</v>
      </c>
      <c s="25" t="s">
        <v>45</v>
      </c>
      <c s="30" t="s">
        <v>447</v>
      </c>
      <c s="31" t="s">
        <v>152</v>
      </c>
      <c s="32">
        <v>493.5</v>
      </c>
      <c s="33">
        <v>0</v>
      </c>
      <c s="33">
        <f>ROUND(ROUND(H99,2)*ROUND(G99,3),2)</f>
      </c>
      <c r="O99">
        <f>(I99*21)/100</f>
      </c>
      <c t="s">
        <v>21</v>
      </c>
    </row>
    <row r="100" spans="1:5" ht="12.75">
      <c r="A100" s="34" t="s">
        <v>48</v>
      </c>
      <c r="E100" s="35" t="s">
        <v>45</v>
      </c>
    </row>
    <row r="101" spans="1:5" ht="51">
      <c r="A101" s="36" t="s">
        <v>49</v>
      </c>
      <c r="E101" s="37" t="s">
        <v>448</v>
      </c>
    </row>
    <row r="102" spans="1:5" ht="102">
      <c r="A102" t="s">
        <v>51</v>
      </c>
      <c r="E102" s="35" t="s">
        <v>449</v>
      </c>
    </row>
    <row r="103" spans="1:18" ht="12.75" customHeight="1">
      <c r="A103" s="6" t="s">
        <v>41</v>
      </c>
      <c s="6"/>
      <c s="40" t="s">
        <v>20</v>
      </c>
      <c s="6"/>
      <c s="27" t="s">
        <v>450</v>
      </c>
      <c s="6"/>
      <c s="6"/>
      <c s="6"/>
      <c s="41">
        <f>0+Q103</f>
      </c>
      <c r="O103">
        <f>0+R103</f>
      </c>
      <c r="Q103">
        <f>0+I104+I108+I112+I116</f>
      </c>
      <c>
        <f>0+O104+O108+O112+O116</f>
      </c>
    </row>
    <row r="104" spans="1:16" ht="12.75">
      <c r="A104" s="25" t="s">
        <v>43</v>
      </c>
      <c s="29" t="s">
        <v>218</v>
      </c>
      <c s="29" t="s">
        <v>451</v>
      </c>
      <c s="25" t="s">
        <v>45</v>
      </c>
      <c s="30" t="s">
        <v>452</v>
      </c>
      <c s="31" t="s">
        <v>115</v>
      </c>
      <c s="32">
        <v>32.43</v>
      </c>
      <c s="33">
        <v>0</v>
      </c>
      <c s="33">
        <f>ROUND(ROUND(H104,2)*ROUND(G104,3),2)</f>
      </c>
      <c r="O104">
        <f>(I104*21)/100</f>
      </c>
      <c t="s">
        <v>21</v>
      </c>
    </row>
    <row r="105" spans="1:5" ht="12.75">
      <c r="A105" s="34" t="s">
        <v>48</v>
      </c>
      <c r="E105" s="35" t="s">
        <v>453</v>
      </c>
    </row>
    <row r="106" spans="1:5" ht="204">
      <c r="A106" s="36" t="s">
        <v>49</v>
      </c>
      <c r="E106" s="37" t="s">
        <v>454</v>
      </c>
    </row>
    <row r="107" spans="1:5" ht="382.5">
      <c r="A107" t="s">
        <v>51</v>
      </c>
      <c r="E107" s="35" t="s">
        <v>455</v>
      </c>
    </row>
    <row r="108" spans="1:16" ht="12.75">
      <c r="A108" s="25" t="s">
        <v>43</v>
      </c>
      <c s="29" t="s">
        <v>223</v>
      </c>
      <c s="29" t="s">
        <v>456</v>
      </c>
      <c s="25" t="s">
        <v>45</v>
      </c>
      <c s="30" t="s">
        <v>457</v>
      </c>
      <c s="31" t="s">
        <v>100</v>
      </c>
      <c s="32">
        <v>3.726</v>
      </c>
      <c s="33">
        <v>0</v>
      </c>
      <c s="33">
        <f>ROUND(ROUND(H108,2)*ROUND(G108,3),2)</f>
      </c>
      <c r="O108">
        <f>(I108*21)/100</f>
      </c>
      <c t="s">
        <v>21</v>
      </c>
    </row>
    <row r="109" spans="1:5" ht="12.75">
      <c r="A109" s="34" t="s">
        <v>48</v>
      </c>
      <c r="E109" s="35" t="s">
        <v>45</v>
      </c>
    </row>
    <row r="110" spans="1:5" ht="25.5">
      <c r="A110" s="36" t="s">
        <v>49</v>
      </c>
      <c r="E110" s="37" t="s">
        <v>458</v>
      </c>
    </row>
    <row r="111" spans="1:5" ht="242.25">
      <c r="A111" t="s">
        <v>51</v>
      </c>
      <c r="E111" s="35" t="s">
        <v>459</v>
      </c>
    </row>
    <row r="112" spans="1:16" ht="12.75">
      <c r="A112" s="25" t="s">
        <v>43</v>
      </c>
      <c s="29" t="s">
        <v>227</v>
      </c>
      <c s="29" t="s">
        <v>460</v>
      </c>
      <c s="25" t="s">
        <v>45</v>
      </c>
      <c s="30" t="s">
        <v>461</v>
      </c>
      <c s="31" t="s">
        <v>115</v>
      </c>
      <c s="32">
        <v>307.2</v>
      </c>
      <c s="33">
        <v>0</v>
      </c>
      <c s="33">
        <f>ROUND(ROUND(H112,2)*ROUND(G112,3),2)</f>
      </c>
      <c r="O112">
        <f>(I112*21)/100</f>
      </c>
      <c t="s">
        <v>21</v>
      </c>
    </row>
    <row r="113" spans="1:5" ht="12.75">
      <c r="A113" s="34" t="s">
        <v>48</v>
      </c>
      <c r="E113" s="35" t="s">
        <v>462</v>
      </c>
    </row>
    <row r="114" spans="1:5" ht="204">
      <c r="A114" s="36" t="s">
        <v>49</v>
      </c>
      <c r="E114" s="37" t="s">
        <v>463</v>
      </c>
    </row>
    <row r="115" spans="1:5" ht="369.75">
      <c r="A115" t="s">
        <v>51</v>
      </c>
      <c r="E115" s="35" t="s">
        <v>179</v>
      </c>
    </row>
    <row r="116" spans="1:16" ht="12.75">
      <c r="A116" s="25" t="s">
        <v>43</v>
      </c>
      <c s="29" t="s">
        <v>232</v>
      </c>
      <c s="29" t="s">
        <v>464</v>
      </c>
      <c s="25" t="s">
        <v>45</v>
      </c>
      <c s="30" t="s">
        <v>465</v>
      </c>
      <c s="31" t="s">
        <v>100</v>
      </c>
      <c s="32">
        <v>36.864</v>
      </c>
      <c s="33">
        <v>0</v>
      </c>
      <c s="33">
        <f>ROUND(ROUND(H116,2)*ROUND(G116,3),2)</f>
      </c>
      <c r="O116">
        <f>(I116*21)/100</f>
      </c>
      <c t="s">
        <v>21</v>
      </c>
    </row>
    <row r="117" spans="1:5" ht="12.75">
      <c r="A117" s="34" t="s">
        <v>48</v>
      </c>
      <c r="E117" s="35" t="s">
        <v>45</v>
      </c>
    </row>
    <row r="118" spans="1:5" ht="25.5">
      <c r="A118" s="36" t="s">
        <v>49</v>
      </c>
      <c r="E118" s="37" t="s">
        <v>466</v>
      </c>
    </row>
    <row r="119" spans="1:5" ht="267.75">
      <c r="A119" t="s">
        <v>51</v>
      </c>
      <c r="E119" s="35" t="s">
        <v>445</v>
      </c>
    </row>
    <row r="120" spans="1:18" ht="12.75" customHeight="1">
      <c r="A120" s="6" t="s">
        <v>41</v>
      </c>
      <c s="6"/>
      <c s="40" t="s">
        <v>31</v>
      </c>
      <c s="6"/>
      <c s="27" t="s">
        <v>174</v>
      </c>
      <c s="6"/>
      <c s="6"/>
      <c s="6"/>
      <c s="41">
        <f>0+Q120</f>
      </c>
      <c r="O120">
        <f>0+R120</f>
      </c>
      <c r="Q120">
        <f>0+I121+I125+I129+I133+I137</f>
      </c>
      <c>
        <f>0+O121+O125+O129+O133+O137</f>
      </c>
    </row>
    <row r="121" spans="1:16" ht="12.75">
      <c r="A121" s="25" t="s">
        <v>43</v>
      </c>
      <c s="29" t="s">
        <v>237</v>
      </c>
      <c s="29" t="s">
        <v>176</v>
      </c>
      <c s="25" t="s">
        <v>45</v>
      </c>
      <c s="30" t="s">
        <v>177</v>
      </c>
      <c s="31" t="s">
        <v>115</v>
      </c>
      <c s="32">
        <v>240.34</v>
      </c>
      <c s="33">
        <v>0</v>
      </c>
      <c s="33">
        <f>ROUND(ROUND(H121,2)*ROUND(G121,3),2)</f>
      </c>
      <c r="O121">
        <f>(I121*21)/100</f>
      </c>
      <c t="s">
        <v>21</v>
      </c>
    </row>
    <row r="122" spans="1:5" ht="12.75">
      <c r="A122" s="34" t="s">
        <v>48</v>
      </c>
      <c r="E122" s="35" t="s">
        <v>45</v>
      </c>
    </row>
    <row r="123" spans="1:5" ht="76.5">
      <c r="A123" s="36" t="s">
        <v>49</v>
      </c>
      <c r="E123" s="37" t="s">
        <v>467</v>
      </c>
    </row>
    <row r="124" spans="1:5" ht="369.75">
      <c r="A124" t="s">
        <v>51</v>
      </c>
      <c r="E124" s="35" t="s">
        <v>179</v>
      </c>
    </row>
    <row r="125" spans="1:16" ht="12.75">
      <c r="A125" s="25" t="s">
        <v>43</v>
      </c>
      <c s="29" t="s">
        <v>242</v>
      </c>
      <c s="29" t="s">
        <v>468</v>
      </c>
      <c s="25" t="s">
        <v>45</v>
      </c>
      <c s="30" t="s">
        <v>469</v>
      </c>
      <c s="31" t="s">
        <v>115</v>
      </c>
      <c s="32">
        <v>12.69</v>
      </c>
      <c s="33">
        <v>0</v>
      </c>
      <c s="33">
        <f>ROUND(ROUND(H125,2)*ROUND(G125,3),2)</f>
      </c>
      <c r="O125">
        <f>(I125*21)/100</f>
      </c>
      <c t="s">
        <v>21</v>
      </c>
    </row>
    <row r="126" spans="1:5" ht="12.75">
      <c r="A126" s="34" t="s">
        <v>48</v>
      </c>
      <c r="E126" s="35" t="s">
        <v>45</v>
      </c>
    </row>
    <row r="127" spans="1:5" ht="12.75">
      <c r="A127" s="36" t="s">
        <v>49</v>
      </c>
      <c r="E127" s="37" t="s">
        <v>470</v>
      </c>
    </row>
    <row r="128" spans="1:5" ht="25.5">
      <c r="A128" t="s">
        <v>51</v>
      </c>
      <c r="E128" s="35" t="s">
        <v>471</v>
      </c>
    </row>
    <row r="129" spans="1:16" ht="12.75">
      <c r="A129" s="25" t="s">
        <v>43</v>
      </c>
      <c s="29" t="s">
        <v>247</v>
      </c>
      <c s="29" t="s">
        <v>472</v>
      </c>
      <c s="25" t="s">
        <v>45</v>
      </c>
      <c s="30" t="s">
        <v>473</v>
      </c>
      <c s="31" t="s">
        <v>115</v>
      </c>
      <c s="32">
        <v>3.24</v>
      </c>
      <c s="33">
        <v>0</v>
      </c>
      <c s="33">
        <f>ROUND(ROUND(H129,2)*ROUND(G129,3),2)</f>
      </c>
      <c r="O129">
        <f>(I129*21)/100</f>
      </c>
      <c t="s">
        <v>21</v>
      </c>
    </row>
    <row r="130" spans="1:5" ht="12.75">
      <c r="A130" s="34" t="s">
        <v>48</v>
      </c>
      <c r="E130" s="35" t="s">
        <v>474</v>
      </c>
    </row>
    <row r="131" spans="1:5" ht="25.5">
      <c r="A131" s="36" t="s">
        <v>49</v>
      </c>
      <c r="E131" s="37" t="s">
        <v>475</v>
      </c>
    </row>
    <row r="132" spans="1:5" ht="293.25">
      <c r="A132" t="s">
        <v>51</v>
      </c>
      <c r="E132" s="35" t="s">
        <v>476</v>
      </c>
    </row>
    <row r="133" spans="1:16" ht="12.75">
      <c r="A133" s="25" t="s">
        <v>43</v>
      </c>
      <c s="29" t="s">
        <v>252</v>
      </c>
      <c s="29" t="s">
        <v>477</v>
      </c>
      <c s="25" t="s">
        <v>45</v>
      </c>
      <c s="30" t="s">
        <v>478</v>
      </c>
      <c s="31" t="s">
        <v>115</v>
      </c>
      <c s="32">
        <v>1.5</v>
      </c>
      <c s="33">
        <v>0</v>
      </c>
      <c s="33">
        <f>ROUND(ROUND(H133,2)*ROUND(G133,3),2)</f>
      </c>
      <c r="O133">
        <f>(I133*21)/100</f>
      </c>
      <c t="s">
        <v>21</v>
      </c>
    </row>
    <row r="134" spans="1:5" ht="12.75">
      <c r="A134" s="34" t="s">
        <v>48</v>
      </c>
      <c r="E134" s="35" t="s">
        <v>45</v>
      </c>
    </row>
    <row r="135" spans="1:5" ht="12.75">
      <c r="A135" s="36" t="s">
        <v>49</v>
      </c>
      <c r="E135" s="37" t="s">
        <v>479</v>
      </c>
    </row>
    <row r="136" spans="1:5" ht="51">
      <c r="A136" t="s">
        <v>51</v>
      </c>
      <c r="E136" s="35" t="s">
        <v>480</v>
      </c>
    </row>
    <row r="137" spans="1:16" ht="12.75">
      <c r="A137" s="25" t="s">
        <v>43</v>
      </c>
      <c s="29" t="s">
        <v>257</v>
      </c>
      <c s="29" t="s">
        <v>481</v>
      </c>
      <c s="25" t="s">
        <v>45</v>
      </c>
      <c s="30" t="s">
        <v>482</v>
      </c>
      <c s="31" t="s">
        <v>115</v>
      </c>
      <c s="32">
        <v>6</v>
      </c>
      <c s="33">
        <v>0</v>
      </c>
      <c s="33">
        <f>ROUND(ROUND(H137,2)*ROUND(G137,3),2)</f>
      </c>
      <c r="O137">
        <f>(I137*21)/100</f>
      </c>
      <c t="s">
        <v>21</v>
      </c>
    </row>
    <row r="138" spans="1:5" ht="12.75">
      <c r="A138" s="34" t="s">
        <v>48</v>
      </c>
      <c r="E138" s="35" t="s">
        <v>171</v>
      </c>
    </row>
    <row r="139" spans="1:5" ht="12.75">
      <c r="A139" s="36" t="s">
        <v>49</v>
      </c>
      <c r="E139" s="37" t="s">
        <v>483</v>
      </c>
    </row>
    <row r="140" spans="1:5" ht="102">
      <c r="A140" t="s">
        <v>51</v>
      </c>
      <c r="E140" s="35" t="s">
        <v>484</v>
      </c>
    </row>
    <row r="141" spans="1:18" ht="12.75" customHeight="1">
      <c r="A141" s="6" t="s">
        <v>41</v>
      </c>
      <c s="6"/>
      <c s="40" t="s">
        <v>33</v>
      </c>
      <c s="6"/>
      <c s="27" t="s">
        <v>191</v>
      </c>
      <c s="6"/>
      <c s="6"/>
      <c s="6"/>
      <c s="41">
        <f>0+Q141</f>
      </c>
      <c r="O141">
        <f>0+R141</f>
      </c>
      <c r="Q141">
        <f>0+I142+I146</f>
      </c>
      <c>
        <f>0+O142+O146</f>
      </c>
    </row>
    <row r="142" spans="1:16" ht="12.75">
      <c r="A142" s="25" t="s">
        <v>43</v>
      </c>
      <c s="29" t="s">
        <v>260</v>
      </c>
      <c s="29" t="s">
        <v>228</v>
      </c>
      <c s="25" t="s">
        <v>45</v>
      </c>
      <c s="30" t="s">
        <v>229</v>
      </c>
      <c s="31" t="s">
        <v>152</v>
      </c>
      <c s="32">
        <v>4</v>
      </c>
      <c s="33">
        <v>0</v>
      </c>
      <c s="33">
        <f>ROUND(ROUND(H142,2)*ROUND(G142,3),2)</f>
      </c>
      <c r="O142">
        <f>(I142*21)/100</f>
      </c>
      <c t="s">
        <v>21</v>
      </c>
    </row>
    <row r="143" spans="1:5" ht="12.75">
      <c r="A143" s="34" t="s">
        <v>48</v>
      </c>
      <c r="E143" s="35" t="s">
        <v>171</v>
      </c>
    </row>
    <row r="144" spans="1:5" ht="12.75">
      <c r="A144" s="36" t="s">
        <v>49</v>
      </c>
      <c r="E144" s="37" t="s">
        <v>485</v>
      </c>
    </row>
    <row r="145" spans="1:5" ht="153">
      <c r="A145" t="s">
        <v>51</v>
      </c>
      <c r="E145" s="35" t="s">
        <v>231</v>
      </c>
    </row>
    <row r="146" spans="1:16" ht="12.75">
      <c r="A146" s="25" t="s">
        <v>43</v>
      </c>
      <c s="29" t="s">
        <v>265</v>
      </c>
      <c s="29" t="s">
        <v>486</v>
      </c>
      <c s="25" t="s">
        <v>45</v>
      </c>
      <c s="30" t="s">
        <v>487</v>
      </c>
      <c s="31" t="s">
        <v>152</v>
      </c>
      <c s="32">
        <v>120</v>
      </c>
      <c s="33">
        <v>0</v>
      </c>
      <c s="33">
        <f>ROUND(ROUND(H146,2)*ROUND(G146,3),2)</f>
      </c>
      <c r="O146">
        <f>(I146*21)/100</f>
      </c>
      <c t="s">
        <v>21</v>
      </c>
    </row>
    <row r="147" spans="1:5" ht="12.75">
      <c r="A147" s="34" t="s">
        <v>48</v>
      </c>
      <c r="E147" s="35" t="s">
        <v>171</v>
      </c>
    </row>
    <row r="148" spans="1:5" ht="12.75">
      <c r="A148" s="36" t="s">
        <v>49</v>
      </c>
      <c r="E148" s="37" t="s">
        <v>488</v>
      </c>
    </row>
    <row r="149" spans="1:5" ht="153">
      <c r="A149" t="s">
        <v>51</v>
      </c>
      <c r="E149" s="35" t="s">
        <v>236</v>
      </c>
    </row>
    <row r="150" spans="1:18" ht="12.75" customHeight="1">
      <c r="A150" s="6" t="s">
        <v>41</v>
      </c>
      <c s="6"/>
      <c s="40" t="s">
        <v>69</v>
      </c>
      <c s="6"/>
      <c s="27" t="s">
        <v>489</v>
      </c>
      <c s="6"/>
      <c s="6"/>
      <c s="6"/>
      <c s="41">
        <f>0+Q150</f>
      </c>
      <c r="O150">
        <f>0+R150</f>
      </c>
      <c r="Q150">
        <f>0+I151+I155+I159+I163</f>
      </c>
      <c>
        <f>0+O151+O155+O159+O163</f>
      </c>
    </row>
    <row r="151" spans="1:16" ht="25.5">
      <c r="A151" s="25" t="s">
        <v>43</v>
      </c>
      <c s="29" t="s">
        <v>270</v>
      </c>
      <c s="29" t="s">
        <v>490</v>
      </c>
      <c s="25" t="s">
        <v>45</v>
      </c>
      <c s="30" t="s">
        <v>491</v>
      </c>
      <c s="31" t="s">
        <v>152</v>
      </c>
      <c s="32">
        <v>461.785</v>
      </c>
      <c s="33">
        <v>0</v>
      </c>
      <c s="33">
        <f>ROUND(ROUND(H151,2)*ROUND(G151,3),2)</f>
      </c>
      <c r="O151">
        <f>(I151*21)/100</f>
      </c>
      <c t="s">
        <v>21</v>
      </c>
    </row>
    <row r="152" spans="1:5" ht="12.75">
      <c r="A152" s="34" t="s">
        <v>48</v>
      </c>
      <c r="E152" s="35" t="s">
        <v>45</v>
      </c>
    </row>
    <row r="153" spans="1:5" ht="127.5">
      <c r="A153" s="36" t="s">
        <v>49</v>
      </c>
      <c r="E153" s="37" t="s">
        <v>492</v>
      </c>
    </row>
    <row r="154" spans="1:5" ht="191.25">
      <c r="A154" t="s">
        <v>51</v>
      </c>
      <c r="E154" s="35" t="s">
        <v>493</v>
      </c>
    </row>
    <row r="155" spans="1:16" ht="12.75">
      <c r="A155" s="25" t="s">
        <v>43</v>
      </c>
      <c s="29" t="s">
        <v>274</v>
      </c>
      <c s="29" t="s">
        <v>494</v>
      </c>
      <c s="25" t="s">
        <v>45</v>
      </c>
      <c s="30" t="s">
        <v>495</v>
      </c>
      <c s="31" t="s">
        <v>152</v>
      </c>
      <c s="32">
        <v>282.3</v>
      </c>
      <c s="33">
        <v>0</v>
      </c>
      <c s="33">
        <f>ROUND(ROUND(H155,2)*ROUND(G155,3),2)</f>
      </c>
      <c r="O155">
        <f>(I155*21)/100</f>
      </c>
      <c t="s">
        <v>21</v>
      </c>
    </row>
    <row r="156" spans="1:5" ht="12.75">
      <c r="A156" s="34" t="s">
        <v>48</v>
      </c>
      <c r="E156" s="35" t="s">
        <v>496</v>
      </c>
    </row>
    <row r="157" spans="1:5" ht="12.75">
      <c r="A157" s="36" t="s">
        <v>49</v>
      </c>
      <c r="E157" s="37" t="s">
        <v>497</v>
      </c>
    </row>
    <row r="158" spans="1:5" ht="38.25">
      <c r="A158" t="s">
        <v>51</v>
      </c>
      <c r="E158" s="35" t="s">
        <v>498</v>
      </c>
    </row>
    <row r="159" spans="1:16" ht="12.75">
      <c r="A159" s="25" t="s">
        <v>43</v>
      </c>
      <c s="29" t="s">
        <v>279</v>
      </c>
      <c s="29" t="s">
        <v>499</v>
      </c>
      <c s="25" t="s">
        <v>45</v>
      </c>
      <c s="30" t="s">
        <v>500</v>
      </c>
      <c s="31" t="s">
        <v>152</v>
      </c>
      <c s="32">
        <v>197.86</v>
      </c>
      <c s="33">
        <v>0</v>
      </c>
      <c s="33">
        <f>ROUND(ROUND(H159,2)*ROUND(G159,3),2)</f>
      </c>
      <c r="O159">
        <f>(I159*21)/100</f>
      </c>
      <c t="s">
        <v>21</v>
      </c>
    </row>
    <row r="160" spans="1:5" ht="12.75">
      <c r="A160" s="34" t="s">
        <v>48</v>
      </c>
      <c r="E160" s="35" t="s">
        <v>45</v>
      </c>
    </row>
    <row r="161" spans="1:5" ht="12.75">
      <c r="A161" s="36" t="s">
        <v>49</v>
      </c>
      <c r="E161" s="37" t="s">
        <v>501</v>
      </c>
    </row>
    <row r="162" spans="1:5" ht="51">
      <c r="A162" t="s">
        <v>51</v>
      </c>
      <c r="E162" s="35" t="s">
        <v>502</v>
      </c>
    </row>
    <row r="163" spans="1:16" ht="12.75">
      <c r="A163" s="25" t="s">
        <v>43</v>
      </c>
      <c s="29" t="s">
        <v>284</v>
      </c>
      <c s="29" t="s">
        <v>503</v>
      </c>
      <c s="25" t="s">
        <v>45</v>
      </c>
      <c s="30" t="s">
        <v>504</v>
      </c>
      <c s="31" t="s">
        <v>152</v>
      </c>
      <c s="32">
        <v>23.97</v>
      </c>
      <c s="33">
        <v>0</v>
      </c>
      <c s="33">
        <f>ROUND(ROUND(H163,2)*ROUND(G163,3),2)</f>
      </c>
      <c r="O163">
        <f>(I163*21)/100</f>
      </c>
      <c t="s">
        <v>21</v>
      </c>
    </row>
    <row r="164" spans="1:5" ht="12.75">
      <c r="A164" s="34" t="s">
        <v>48</v>
      </c>
      <c r="E164" s="35" t="s">
        <v>45</v>
      </c>
    </row>
    <row r="165" spans="1:5" ht="25.5">
      <c r="A165" s="36" t="s">
        <v>49</v>
      </c>
      <c r="E165" s="37" t="s">
        <v>505</v>
      </c>
    </row>
    <row r="166" spans="1:5" ht="51">
      <c r="A166" t="s">
        <v>51</v>
      </c>
      <c r="E166" s="35" t="s">
        <v>502</v>
      </c>
    </row>
    <row r="167" spans="1:18" ht="12.75" customHeight="1">
      <c r="A167" s="6" t="s">
        <v>41</v>
      </c>
      <c s="6"/>
      <c s="40" t="s">
        <v>74</v>
      </c>
      <c s="6"/>
      <c s="27" t="s">
        <v>241</v>
      </c>
      <c s="6"/>
      <c s="6"/>
      <c s="6"/>
      <c s="41">
        <f>0+Q167</f>
      </c>
      <c r="O167">
        <f>0+R167</f>
      </c>
      <c r="Q167">
        <f>0+I168</f>
      </c>
      <c>
        <f>0+O168</f>
      </c>
    </row>
    <row r="168" spans="1:16" ht="12.75">
      <c r="A168" s="25" t="s">
        <v>43</v>
      </c>
      <c s="29" t="s">
        <v>287</v>
      </c>
      <c s="29" t="s">
        <v>506</v>
      </c>
      <c s="25" t="s">
        <v>45</v>
      </c>
      <c s="30" t="s">
        <v>507</v>
      </c>
      <c s="31" t="s">
        <v>126</v>
      </c>
      <c s="32">
        <v>2.5</v>
      </c>
      <c s="33">
        <v>0</v>
      </c>
      <c s="33">
        <f>ROUND(ROUND(H168,2)*ROUND(G168,3),2)</f>
      </c>
      <c r="O168">
        <f>(I168*21)/100</f>
      </c>
      <c t="s">
        <v>21</v>
      </c>
    </row>
    <row r="169" spans="1:5" ht="38.25">
      <c r="A169" s="34" t="s">
        <v>48</v>
      </c>
      <c r="E169" s="35" t="s">
        <v>508</v>
      </c>
    </row>
    <row r="170" spans="1:5" ht="12.75">
      <c r="A170" s="36" t="s">
        <v>49</v>
      </c>
      <c r="E170" s="37" t="s">
        <v>509</v>
      </c>
    </row>
    <row r="171" spans="1:5" ht="255">
      <c r="A171" t="s">
        <v>51</v>
      </c>
      <c r="E171" s="35" t="s">
        <v>246</v>
      </c>
    </row>
    <row r="172" spans="1:18" ht="12.75" customHeight="1">
      <c r="A172" s="6" t="s">
        <v>41</v>
      </c>
      <c s="6"/>
      <c s="40" t="s">
        <v>38</v>
      </c>
      <c s="6"/>
      <c s="27" t="s">
        <v>264</v>
      </c>
      <c s="6"/>
      <c s="6"/>
      <c s="6"/>
      <c s="41">
        <f>0+Q172</f>
      </c>
      <c r="O172">
        <f>0+R172</f>
      </c>
      <c r="Q172">
        <f>0+I173+I177+I181+I185+I189+I193+I197+I201+I205+I209+I213</f>
      </c>
      <c>
        <f>0+O173+O177+O181+O185+O189+O193+O197+O201+O205+O209+O213</f>
      </c>
    </row>
    <row r="173" spans="1:16" ht="25.5">
      <c r="A173" s="25" t="s">
        <v>43</v>
      </c>
      <c s="29" t="s">
        <v>293</v>
      </c>
      <c s="29" t="s">
        <v>510</v>
      </c>
      <c s="25" t="s">
        <v>45</v>
      </c>
      <c s="30" t="s">
        <v>511</v>
      </c>
      <c s="31" t="s">
        <v>126</v>
      </c>
      <c s="32">
        <v>10</v>
      </c>
      <c s="33">
        <v>0</v>
      </c>
      <c s="33">
        <f>ROUND(ROUND(H173,2)*ROUND(G173,3),2)</f>
      </c>
      <c r="O173">
        <f>(I173*21)/100</f>
      </c>
      <c t="s">
        <v>21</v>
      </c>
    </row>
    <row r="174" spans="1:5" ht="38.25">
      <c r="A174" s="34" t="s">
        <v>48</v>
      </c>
      <c r="E174" s="35" t="s">
        <v>512</v>
      </c>
    </row>
    <row r="175" spans="1:5" ht="12.75">
      <c r="A175" s="36" t="s">
        <v>49</v>
      </c>
      <c r="E175" s="37" t="s">
        <v>513</v>
      </c>
    </row>
    <row r="176" spans="1:5" ht="76.5">
      <c r="A176" t="s">
        <v>51</v>
      </c>
      <c r="E176" s="35" t="s">
        <v>514</v>
      </c>
    </row>
    <row r="177" spans="1:16" ht="12.75">
      <c r="A177" s="25" t="s">
        <v>43</v>
      </c>
      <c s="29" t="s">
        <v>297</v>
      </c>
      <c s="29" t="s">
        <v>515</v>
      </c>
      <c s="25" t="s">
        <v>45</v>
      </c>
      <c s="30" t="s">
        <v>516</v>
      </c>
      <c s="31" t="s">
        <v>126</v>
      </c>
      <c s="32">
        <v>10</v>
      </c>
      <c s="33">
        <v>0</v>
      </c>
      <c s="33">
        <f>ROUND(ROUND(H177,2)*ROUND(G177,3),2)</f>
      </c>
      <c r="O177">
        <f>(I177*21)/100</f>
      </c>
      <c t="s">
        <v>21</v>
      </c>
    </row>
    <row r="178" spans="1:5" ht="25.5">
      <c r="A178" s="34" t="s">
        <v>48</v>
      </c>
      <c r="E178" s="35" t="s">
        <v>517</v>
      </c>
    </row>
    <row r="179" spans="1:5" ht="12.75">
      <c r="A179" s="36" t="s">
        <v>49</v>
      </c>
      <c r="E179" s="37" t="s">
        <v>513</v>
      </c>
    </row>
    <row r="180" spans="1:5" ht="38.25">
      <c r="A180" t="s">
        <v>51</v>
      </c>
      <c r="E180" s="35" t="s">
        <v>340</v>
      </c>
    </row>
    <row r="181" spans="1:16" ht="12.75">
      <c r="A181" s="25" t="s">
        <v>43</v>
      </c>
      <c s="29" t="s">
        <v>302</v>
      </c>
      <c s="29" t="s">
        <v>518</v>
      </c>
      <c s="25" t="s">
        <v>45</v>
      </c>
      <c s="30" t="s">
        <v>519</v>
      </c>
      <c s="31" t="s">
        <v>126</v>
      </c>
      <c s="32">
        <v>140</v>
      </c>
      <c s="33">
        <v>0</v>
      </c>
      <c s="33">
        <f>ROUND(ROUND(H181,2)*ROUND(G181,3),2)</f>
      </c>
      <c r="O181">
        <f>(I181*21)/100</f>
      </c>
      <c t="s">
        <v>21</v>
      </c>
    </row>
    <row r="182" spans="1:5" ht="12.75">
      <c r="A182" s="34" t="s">
        <v>48</v>
      </c>
      <c r="E182" s="35" t="s">
        <v>45</v>
      </c>
    </row>
    <row r="183" spans="1:5" ht="12.75">
      <c r="A183" s="36" t="s">
        <v>49</v>
      </c>
      <c r="E183" s="37" t="s">
        <v>520</v>
      </c>
    </row>
    <row r="184" spans="1:5" ht="63.75">
      <c r="A184" t="s">
        <v>51</v>
      </c>
      <c r="E184" s="35" t="s">
        <v>521</v>
      </c>
    </row>
    <row r="185" spans="1:16" ht="25.5">
      <c r="A185" s="25" t="s">
        <v>43</v>
      </c>
      <c s="29" t="s">
        <v>308</v>
      </c>
      <c s="29" t="s">
        <v>522</v>
      </c>
      <c s="25" t="s">
        <v>45</v>
      </c>
      <c s="30" t="s">
        <v>523</v>
      </c>
      <c s="31" t="s">
        <v>126</v>
      </c>
      <c s="32">
        <v>102</v>
      </c>
      <c s="33">
        <v>0</v>
      </c>
      <c s="33">
        <f>ROUND(ROUND(H185,2)*ROUND(G185,3),2)</f>
      </c>
      <c r="O185">
        <f>(I185*21)/100</f>
      </c>
      <c t="s">
        <v>21</v>
      </c>
    </row>
    <row r="186" spans="1:5" ht="25.5">
      <c r="A186" s="34" t="s">
        <v>48</v>
      </c>
      <c r="E186" s="35" t="s">
        <v>121</v>
      </c>
    </row>
    <row r="187" spans="1:5" ht="12.75">
      <c r="A187" s="36" t="s">
        <v>49</v>
      </c>
      <c r="E187" s="37" t="s">
        <v>524</v>
      </c>
    </row>
    <row r="188" spans="1:5" ht="38.25">
      <c r="A188" t="s">
        <v>51</v>
      </c>
      <c r="E188" s="35" t="s">
        <v>340</v>
      </c>
    </row>
    <row r="189" spans="1:16" ht="12.75">
      <c r="A189" s="25" t="s">
        <v>43</v>
      </c>
      <c s="29" t="s">
        <v>525</v>
      </c>
      <c s="29" t="s">
        <v>294</v>
      </c>
      <c s="25" t="s">
        <v>45</v>
      </c>
      <c s="30" t="s">
        <v>295</v>
      </c>
      <c s="31" t="s">
        <v>126</v>
      </c>
      <c s="32">
        <v>39</v>
      </c>
      <c s="33">
        <v>0</v>
      </c>
      <c s="33">
        <f>ROUND(ROUND(H189,2)*ROUND(G189,3),2)</f>
      </c>
      <c r="O189">
        <f>(I189*21)/100</f>
      </c>
      <c t="s">
        <v>21</v>
      </c>
    </row>
    <row r="190" spans="1:5" ht="12.75">
      <c r="A190" s="34" t="s">
        <v>48</v>
      </c>
      <c r="E190" s="35" t="s">
        <v>290</v>
      </c>
    </row>
    <row r="191" spans="1:5" ht="12.75">
      <c r="A191" s="36" t="s">
        <v>49</v>
      </c>
      <c r="E191" s="37" t="s">
        <v>526</v>
      </c>
    </row>
    <row r="192" spans="1:5" ht="51">
      <c r="A192" t="s">
        <v>51</v>
      </c>
      <c r="E192" s="35" t="s">
        <v>292</v>
      </c>
    </row>
    <row r="193" spans="1:16" ht="12.75">
      <c r="A193" s="25" t="s">
        <v>43</v>
      </c>
      <c s="29" t="s">
        <v>527</v>
      </c>
      <c s="29" t="s">
        <v>528</v>
      </c>
      <c s="25" t="s">
        <v>45</v>
      </c>
      <c s="30" t="s">
        <v>529</v>
      </c>
      <c s="31" t="s">
        <v>88</v>
      </c>
      <c s="32">
        <v>300</v>
      </c>
      <c s="33">
        <v>0</v>
      </c>
      <c s="33">
        <f>ROUND(ROUND(H193,2)*ROUND(G193,3),2)</f>
      </c>
      <c r="O193">
        <f>(I193*21)/100</f>
      </c>
      <c t="s">
        <v>21</v>
      </c>
    </row>
    <row r="194" spans="1:5" ht="25.5">
      <c r="A194" s="34" t="s">
        <v>48</v>
      </c>
      <c r="E194" s="35" t="s">
        <v>530</v>
      </c>
    </row>
    <row r="195" spans="1:5" ht="12.75">
      <c r="A195" s="36" t="s">
        <v>49</v>
      </c>
      <c r="E195" s="37" t="s">
        <v>531</v>
      </c>
    </row>
    <row r="196" spans="1:5" ht="25.5">
      <c r="A196" t="s">
        <v>51</v>
      </c>
      <c r="E196" s="35" t="s">
        <v>532</v>
      </c>
    </row>
    <row r="197" spans="1:16" ht="12.75">
      <c r="A197" s="25" t="s">
        <v>43</v>
      </c>
      <c s="29" t="s">
        <v>533</v>
      </c>
      <c s="29" t="s">
        <v>534</v>
      </c>
      <c s="25" t="s">
        <v>45</v>
      </c>
      <c s="30" t="s">
        <v>535</v>
      </c>
      <c s="31" t="s">
        <v>126</v>
      </c>
      <c s="32">
        <v>119.36</v>
      </c>
      <c s="33">
        <v>0</v>
      </c>
      <c s="33">
        <f>ROUND(ROUND(H197,2)*ROUND(G197,3),2)</f>
      </c>
      <c r="O197">
        <f>(I197*21)/100</f>
      </c>
      <c t="s">
        <v>21</v>
      </c>
    </row>
    <row r="198" spans="1:5" ht="12.75">
      <c r="A198" s="34" t="s">
        <v>48</v>
      </c>
      <c r="E198" s="35" t="s">
        <v>45</v>
      </c>
    </row>
    <row r="199" spans="1:5" ht="38.25">
      <c r="A199" s="36" t="s">
        <v>49</v>
      </c>
      <c r="E199" s="37" t="s">
        <v>536</v>
      </c>
    </row>
    <row r="200" spans="1:5" ht="38.25">
      <c r="A200" t="s">
        <v>51</v>
      </c>
      <c r="E200" s="35" t="s">
        <v>301</v>
      </c>
    </row>
    <row r="201" spans="1:16" ht="12.75">
      <c r="A201" s="25" t="s">
        <v>43</v>
      </c>
      <c s="29" t="s">
        <v>537</v>
      </c>
      <c s="29" t="s">
        <v>538</v>
      </c>
      <c s="25" t="s">
        <v>45</v>
      </c>
      <c s="30" t="s">
        <v>539</v>
      </c>
      <c s="31" t="s">
        <v>126</v>
      </c>
      <c s="32">
        <v>18.2</v>
      </c>
      <c s="33">
        <v>0</v>
      </c>
      <c s="33">
        <f>ROUND(ROUND(H201,2)*ROUND(G201,3),2)</f>
      </c>
      <c r="O201">
        <f>(I201*21)/100</f>
      </c>
      <c t="s">
        <v>21</v>
      </c>
    </row>
    <row r="202" spans="1:5" ht="12.75">
      <c r="A202" s="34" t="s">
        <v>48</v>
      </c>
      <c r="E202" s="35" t="s">
        <v>45</v>
      </c>
    </row>
    <row r="203" spans="1:5" ht="12.75">
      <c r="A203" s="36" t="s">
        <v>49</v>
      </c>
      <c r="E203" s="37" t="s">
        <v>540</v>
      </c>
    </row>
    <row r="204" spans="1:5" ht="25.5">
      <c r="A204" t="s">
        <v>51</v>
      </c>
      <c r="E204" s="35" t="s">
        <v>541</v>
      </c>
    </row>
    <row r="205" spans="1:16" ht="12.75">
      <c r="A205" s="25" t="s">
        <v>43</v>
      </c>
      <c s="29" t="s">
        <v>542</v>
      </c>
      <c s="29" t="s">
        <v>543</v>
      </c>
      <c s="25" t="s">
        <v>45</v>
      </c>
      <c s="30" t="s">
        <v>544</v>
      </c>
      <c s="31" t="s">
        <v>126</v>
      </c>
      <c s="32">
        <v>141</v>
      </c>
      <c s="33">
        <v>0</v>
      </c>
      <c s="33">
        <f>ROUND(ROUND(H205,2)*ROUND(G205,3),2)</f>
      </c>
      <c r="O205">
        <f>(I205*21)/100</f>
      </c>
      <c t="s">
        <v>21</v>
      </c>
    </row>
    <row r="206" spans="1:5" ht="12.75">
      <c r="A206" s="34" t="s">
        <v>48</v>
      </c>
      <c r="E206" s="35" t="s">
        <v>45</v>
      </c>
    </row>
    <row r="207" spans="1:5" ht="12.75">
      <c r="A207" s="36" t="s">
        <v>49</v>
      </c>
      <c r="E207" s="37" t="s">
        <v>545</v>
      </c>
    </row>
    <row r="208" spans="1:5" ht="89.25">
      <c r="A208" t="s">
        <v>51</v>
      </c>
      <c r="E208" s="35" t="s">
        <v>546</v>
      </c>
    </row>
    <row r="209" spans="1:16" ht="12.75">
      <c r="A209" s="25" t="s">
        <v>43</v>
      </c>
      <c s="29" t="s">
        <v>547</v>
      </c>
      <c s="29" t="s">
        <v>548</v>
      </c>
      <c s="25" t="s">
        <v>45</v>
      </c>
      <c s="30" t="s">
        <v>549</v>
      </c>
      <c s="31" t="s">
        <v>115</v>
      </c>
      <c s="32">
        <v>510.75</v>
      </c>
      <c s="33">
        <v>0</v>
      </c>
      <c s="33">
        <f>ROUND(ROUND(H209,2)*ROUND(G209,3),2)</f>
      </c>
      <c r="O209">
        <f>(I209*21)/100</f>
      </c>
      <c t="s">
        <v>21</v>
      </c>
    </row>
    <row r="210" spans="1:5" ht="12.75">
      <c r="A210" s="34" t="s">
        <v>48</v>
      </c>
      <c r="E210" s="35" t="s">
        <v>550</v>
      </c>
    </row>
    <row r="211" spans="1:5" ht="12.75">
      <c r="A211" s="36" t="s">
        <v>49</v>
      </c>
      <c r="E211" s="37" t="s">
        <v>551</v>
      </c>
    </row>
    <row r="212" spans="1:5" ht="102">
      <c r="A212" t="s">
        <v>51</v>
      </c>
      <c r="E212" s="35" t="s">
        <v>552</v>
      </c>
    </row>
    <row r="213" spans="1:16" ht="12.75">
      <c r="A213" s="25" t="s">
        <v>43</v>
      </c>
      <c s="29" t="s">
        <v>553</v>
      </c>
      <c s="29" t="s">
        <v>554</v>
      </c>
      <c s="25" t="s">
        <v>45</v>
      </c>
      <c s="30" t="s">
        <v>555</v>
      </c>
      <c s="31" t="s">
        <v>115</v>
      </c>
      <c s="32">
        <v>52.5</v>
      </c>
      <c s="33">
        <v>0</v>
      </c>
      <c s="33">
        <f>ROUND(ROUND(H213,2)*ROUND(G213,3),2)</f>
      </c>
      <c r="O213">
        <f>(I213*21)/100</f>
      </c>
      <c t="s">
        <v>21</v>
      </c>
    </row>
    <row r="214" spans="1:5" ht="25.5">
      <c r="A214" s="34" t="s">
        <v>48</v>
      </c>
      <c r="E214" s="35" t="s">
        <v>556</v>
      </c>
    </row>
    <row r="215" spans="1:5" ht="12.75">
      <c r="A215" s="36" t="s">
        <v>49</v>
      </c>
      <c r="E215" s="37" t="s">
        <v>557</v>
      </c>
    </row>
    <row r="216" spans="1:5" ht="102">
      <c r="A216" t="s">
        <v>51</v>
      </c>
      <c r="E216" s="35" t="s">
        <v>552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20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0+O8+O17+O26+O43</f>
      </c>
      <c t="s">
        <v>20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558</v>
      </c>
      <c s="38">
        <f>0+I8+I17+I26+I43</f>
      </c>
      <c r="O3" t="s">
        <v>19</v>
      </c>
      <c t="s">
        <v>21</v>
      </c>
    </row>
    <row r="4" spans="1:16" ht="15" customHeight="1">
      <c r="A4" t="s">
        <v>17</v>
      </c>
      <c s="16" t="s">
        <v>18</v>
      </c>
      <c s="17" t="s">
        <v>558</v>
      </c>
      <c s="6"/>
      <c s="18" t="s">
        <v>559</v>
      </c>
      <c s="6"/>
      <c s="6"/>
      <c s="19"/>
      <c s="19"/>
      <c r="O4" t="s">
        <v>19</v>
      </c>
      <c t="s">
        <v>21</v>
      </c>
    </row>
    <row r="5" spans="1:16" ht="12.75" customHeight="1">
      <c r="A5" s="15" t="s">
        <v>24</v>
      </c>
      <c s="15" t="s">
        <v>26</v>
      </c>
      <c s="15" t="s">
        <v>28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/>
      <c r="O5" t="s">
        <v>19</v>
      </c>
      <c t="s">
        <v>21</v>
      </c>
    </row>
    <row r="6" spans="1:9" ht="12.75" customHeight="1">
      <c r="A6" s="15"/>
      <c s="15"/>
      <c s="15"/>
      <c s="15"/>
      <c s="15"/>
      <c s="15"/>
      <c s="15"/>
      <c s="15" t="s">
        <v>37</v>
      </c>
      <c s="15" t="s">
        <v>39</v>
      </c>
    </row>
    <row r="7" spans="1:9" ht="12.75" customHeight="1">
      <c r="A7" s="15" t="s">
        <v>25</v>
      </c>
      <c s="15" t="s">
        <v>27</v>
      </c>
      <c s="15" t="s">
        <v>21</v>
      </c>
      <c s="15" t="s">
        <v>20</v>
      </c>
      <c s="15" t="s">
        <v>31</v>
      </c>
      <c s="15" t="s">
        <v>33</v>
      </c>
      <c s="15" t="s">
        <v>35</v>
      </c>
      <c s="15" t="s">
        <v>38</v>
      </c>
      <c s="15" t="s">
        <v>40</v>
      </c>
    </row>
    <row r="8" spans="1:18" ht="12.75" customHeight="1">
      <c r="A8" s="19" t="s">
        <v>41</v>
      </c>
      <c s="19"/>
      <c s="26" t="s">
        <v>21</v>
      </c>
      <c s="19"/>
      <c s="27" t="s">
        <v>155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43</v>
      </c>
      <c s="29" t="s">
        <v>27</v>
      </c>
      <c s="29" t="s">
        <v>437</v>
      </c>
      <c s="25" t="s">
        <v>45</v>
      </c>
      <c s="30" t="s">
        <v>438</v>
      </c>
      <c s="31" t="s">
        <v>115</v>
      </c>
      <c s="32">
        <v>0.8</v>
      </c>
      <c s="33">
        <v>0</v>
      </c>
      <c s="33">
        <f>ROUND(ROUND(H9,2)*ROUND(G9,3),2)</f>
      </c>
      <c r="O9">
        <f>(I9*21)/100</f>
      </c>
      <c t="s">
        <v>21</v>
      </c>
    </row>
    <row r="10" spans="1:5" ht="12.75">
      <c r="A10" s="34" t="s">
        <v>48</v>
      </c>
      <c r="E10" s="35" t="s">
        <v>439</v>
      </c>
    </row>
    <row r="11" spans="1:5" ht="12.75">
      <c r="A11" s="36" t="s">
        <v>49</v>
      </c>
      <c r="E11" s="37" t="s">
        <v>560</v>
      </c>
    </row>
    <row r="12" spans="1:5" ht="369.75">
      <c r="A12" t="s">
        <v>51</v>
      </c>
      <c r="E12" s="35" t="s">
        <v>441</v>
      </c>
    </row>
    <row r="13" spans="1:16" ht="12.75">
      <c r="A13" s="25" t="s">
        <v>43</v>
      </c>
      <c s="29" t="s">
        <v>21</v>
      </c>
      <c s="29" t="s">
        <v>442</v>
      </c>
      <c s="25" t="s">
        <v>45</v>
      </c>
      <c s="30" t="s">
        <v>443</v>
      </c>
      <c s="31" t="s">
        <v>100</v>
      </c>
      <c s="32">
        <v>0.12</v>
      </c>
      <c s="33">
        <v>0</v>
      </c>
      <c s="33">
        <f>ROUND(ROUND(H13,2)*ROUND(G13,3),2)</f>
      </c>
      <c r="O13">
        <f>(I13*21)/100</f>
      </c>
      <c t="s">
        <v>21</v>
      </c>
    </row>
    <row r="14" spans="1:5" ht="12.75">
      <c r="A14" s="34" t="s">
        <v>48</v>
      </c>
      <c r="E14" s="35" t="s">
        <v>45</v>
      </c>
    </row>
    <row r="15" spans="1:5" ht="25.5">
      <c r="A15" s="36" t="s">
        <v>49</v>
      </c>
      <c r="E15" s="37" t="s">
        <v>561</v>
      </c>
    </row>
    <row r="16" spans="1:5" ht="267.75">
      <c r="A16" t="s">
        <v>51</v>
      </c>
      <c r="E16" s="35" t="s">
        <v>445</v>
      </c>
    </row>
    <row r="17" spans="1:18" ht="12.75" customHeight="1">
      <c r="A17" s="6" t="s">
        <v>41</v>
      </c>
      <c s="6"/>
      <c s="40" t="s">
        <v>20</v>
      </c>
      <c s="6"/>
      <c s="27" t="s">
        <v>450</v>
      </c>
      <c s="6"/>
      <c s="6"/>
      <c s="6"/>
      <c s="41">
        <f>0+Q17</f>
      </c>
      <c r="O17">
        <f>0+R17</f>
      </c>
      <c r="Q17">
        <f>0+I18+I22</f>
      </c>
      <c>
        <f>0+O18+O22</f>
      </c>
    </row>
    <row r="18" spans="1:16" ht="12.75">
      <c r="A18" s="25" t="s">
        <v>43</v>
      </c>
      <c s="29" t="s">
        <v>20</v>
      </c>
      <c s="29" t="s">
        <v>460</v>
      </c>
      <c s="25" t="s">
        <v>45</v>
      </c>
      <c s="30" t="s">
        <v>461</v>
      </c>
      <c s="31" t="s">
        <v>115</v>
      </c>
      <c s="32">
        <v>0.861</v>
      </c>
      <c s="33">
        <v>0</v>
      </c>
      <c s="33">
        <f>ROUND(ROUND(H18,2)*ROUND(G18,3),2)</f>
      </c>
      <c r="O18">
        <f>(I18*21)/100</f>
      </c>
      <c t="s">
        <v>21</v>
      </c>
    </row>
    <row r="19" spans="1:5" ht="12.75">
      <c r="A19" s="34" t="s">
        <v>48</v>
      </c>
      <c r="E19" s="35" t="s">
        <v>462</v>
      </c>
    </row>
    <row r="20" spans="1:5" ht="12.75">
      <c r="A20" s="36" t="s">
        <v>49</v>
      </c>
      <c r="E20" s="37" t="s">
        <v>562</v>
      </c>
    </row>
    <row r="21" spans="1:5" ht="369.75">
      <c r="A21" t="s">
        <v>51</v>
      </c>
      <c r="E21" s="35" t="s">
        <v>179</v>
      </c>
    </row>
    <row r="22" spans="1:16" ht="12.75">
      <c r="A22" s="25" t="s">
        <v>43</v>
      </c>
      <c s="29" t="s">
        <v>31</v>
      </c>
      <c s="29" t="s">
        <v>464</v>
      </c>
      <c s="25" t="s">
        <v>45</v>
      </c>
      <c s="30" t="s">
        <v>465</v>
      </c>
      <c s="31" t="s">
        <v>100</v>
      </c>
      <c s="32">
        <v>0.103</v>
      </c>
      <c s="33">
        <v>0</v>
      </c>
      <c s="33">
        <f>ROUND(ROUND(H22,2)*ROUND(G22,3),2)</f>
      </c>
      <c r="O22">
        <f>(I22*21)/100</f>
      </c>
      <c t="s">
        <v>21</v>
      </c>
    </row>
    <row r="23" spans="1:5" ht="12.75">
      <c r="A23" s="34" t="s">
        <v>48</v>
      </c>
      <c r="E23" s="35" t="s">
        <v>45</v>
      </c>
    </row>
    <row r="24" spans="1:5" ht="25.5">
      <c r="A24" s="36" t="s">
        <v>49</v>
      </c>
      <c r="E24" s="37" t="s">
        <v>563</v>
      </c>
    </row>
    <row r="25" spans="1:5" ht="267.75">
      <c r="A25" t="s">
        <v>51</v>
      </c>
      <c r="E25" s="35" t="s">
        <v>445</v>
      </c>
    </row>
    <row r="26" spans="1:18" ht="12.75" customHeight="1">
      <c r="A26" s="6" t="s">
        <v>41</v>
      </c>
      <c s="6"/>
      <c s="40" t="s">
        <v>31</v>
      </c>
      <c s="6"/>
      <c s="27" t="s">
        <v>174</v>
      </c>
      <c s="6"/>
      <c s="6"/>
      <c s="6"/>
      <c s="41">
        <f>0+Q26</f>
      </c>
      <c r="O26">
        <f>0+R26</f>
      </c>
      <c r="Q26">
        <f>0+I27+I31+I35+I39</f>
      </c>
      <c>
        <f>0+O27+O31+O35+O39</f>
      </c>
    </row>
    <row r="27" spans="1:16" ht="12.75">
      <c r="A27" s="25" t="s">
        <v>43</v>
      </c>
      <c s="29" t="s">
        <v>33</v>
      </c>
      <c s="29" t="s">
        <v>564</v>
      </c>
      <c s="25" t="s">
        <v>45</v>
      </c>
      <c s="30" t="s">
        <v>565</v>
      </c>
      <c s="31" t="s">
        <v>115</v>
      </c>
      <c s="32">
        <v>0.221</v>
      </c>
      <c s="33">
        <v>0</v>
      </c>
      <c s="33">
        <f>ROUND(ROUND(H27,2)*ROUND(G27,3),2)</f>
      </c>
      <c r="O27">
        <f>(I27*21)/100</f>
      </c>
      <c t="s">
        <v>21</v>
      </c>
    </row>
    <row r="28" spans="1:5" ht="12.75">
      <c r="A28" s="34" t="s">
        <v>48</v>
      </c>
      <c r="E28" s="35" t="s">
        <v>566</v>
      </c>
    </row>
    <row r="29" spans="1:5" ht="12.75">
      <c r="A29" s="36" t="s">
        <v>49</v>
      </c>
      <c r="E29" s="37" t="s">
        <v>567</v>
      </c>
    </row>
    <row r="30" spans="1:5" ht="229.5">
      <c r="A30" t="s">
        <v>51</v>
      </c>
      <c r="E30" s="35" t="s">
        <v>568</v>
      </c>
    </row>
    <row r="31" spans="1:16" ht="12.75">
      <c r="A31" s="25" t="s">
        <v>43</v>
      </c>
      <c s="29" t="s">
        <v>35</v>
      </c>
      <c s="29" t="s">
        <v>569</v>
      </c>
      <c s="25" t="s">
        <v>45</v>
      </c>
      <c s="30" t="s">
        <v>570</v>
      </c>
      <c s="31" t="s">
        <v>115</v>
      </c>
      <c s="32">
        <v>0.718</v>
      </c>
      <c s="33">
        <v>0</v>
      </c>
      <c s="33">
        <f>ROUND(ROUND(H31,2)*ROUND(G31,3),2)</f>
      </c>
      <c r="O31">
        <f>(I31*21)/100</f>
      </c>
      <c t="s">
        <v>21</v>
      </c>
    </row>
    <row r="32" spans="1:5" ht="12.75">
      <c r="A32" s="34" t="s">
        <v>48</v>
      </c>
      <c r="E32" s="35" t="s">
        <v>566</v>
      </c>
    </row>
    <row r="33" spans="1:5" ht="12.75">
      <c r="A33" s="36" t="s">
        <v>49</v>
      </c>
      <c r="E33" s="37" t="s">
        <v>571</v>
      </c>
    </row>
    <row r="34" spans="1:5" ht="369.75">
      <c r="A34" t="s">
        <v>51</v>
      </c>
      <c r="E34" s="35" t="s">
        <v>179</v>
      </c>
    </row>
    <row r="35" spans="1:16" ht="12.75">
      <c r="A35" s="25" t="s">
        <v>43</v>
      </c>
      <c s="29" t="s">
        <v>69</v>
      </c>
      <c s="29" t="s">
        <v>572</v>
      </c>
      <c s="25" t="s">
        <v>45</v>
      </c>
      <c s="30" t="s">
        <v>573</v>
      </c>
      <c s="31" t="s">
        <v>100</v>
      </c>
      <c s="32">
        <v>0.084</v>
      </c>
      <c s="33">
        <v>0</v>
      </c>
      <c s="33">
        <f>ROUND(ROUND(H35,2)*ROUND(G35,3),2)</f>
      </c>
      <c r="O35">
        <f>(I35*21)/100</f>
      </c>
      <c t="s">
        <v>21</v>
      </c>
    </row>
    <row r="36" spans="1:5" ht="12.75">
      <c r="A36" s="34" t="s">
        <v>48</v>
      </c>
      <c r="E36" s="35" t="s">
        <v>45</v>
      </c>
    </row>
    <row r="37" spans="1:5" ht="25.5">
      <c r="A37" s="36" t="s">
        <v>49</v>
      </c>
      <c r="E37" s="37" t="s">
        <v>574</v>
      </c>
    </row>
    <row r="38" spans="1:5" ht="267.75">
      <c r="A38" t="s">
        <v>51</v>
      </c>
      <c r="E38" s="35" t="s">
        <v>575</v>
      </c>
    </row>
    <row r="39" spans="1:16" ht="12.75">
      <c r="A39" s="25" t="s">
        <v>43</v>
      </c>
      <c s="29" t="s">
        <v>74</v>
      </c>
      <c s="29" t="s">
        <v>176</v>
      </c>
      <c s="25" t="s">
        <v>45</v>
      </c>
      <c s="30" t="s">
        <v>177</v>
      </c>
      <c s="31" t="s">
        <v>115</v>
      </c>
      <c s="32">
        <v>0.308</v>
      </c>
      <c s="33">
        <v>0</v>
      </c>
      <c s="33">
        <f>ROUND(ROUND(H39,2)*ROUND(G39,3),2)</f>
      </c>
      <c r="O39">
        <f>(I39*21)/100</f>
      </c>
      <c t="s">
        <v>21</v>
      </c>
    </row>
    <row r="40" spans="1:5" ht="12.75">
      <c r="A40" s="34" t="s">
        <v>48</v>
      </c>
      <c r="E40" s="35" t="s">
        <v>45</v>
      </c>
    </row>
    <row r="41" spans="1:5" ht="12.75">
      <c r="A41" s="36" t="s">
        <v>49</v>
      </c>
      <c r="E41" s="37" t="s">
        <v>576</v>
      </c>
    </row>
    <row r="42" spans="1:5" ht="369.75">
      <c r="A42" t="s">
        <v>51</v>
      </c>
      <c r="E42" s="35" t="s">
        <v>179</v>
      </c>
    </row>
    <row r="43" spans="1:18" ht="12.75" customHeight="1">
      <c r="A43" s="6" t="s">
        <v>41</v>
      </c>
      <c s="6"/>
      <c s="40" t="s">
        <v>69</v>
      </c>
      <c s="6"/>
      <c s="27" t="s">
        <v>489</v>
      </c>
      <c s="6"/>
      <c s="6"/>
      <c s="6"/>
      <c s="41">
        <f>0+Q43</f>
      </c>
      <c r="O43">
        <f>0+R43</f>
      </c>
      <c r="Q43">
        <f>0+I44+I48</f>
      </c>
      <c>
        <f>0+O44+O48</f>
      </c>
    </row>
    <row r="44" spans="1:16" ht="25.5">
      <c r="A44" s="25" t="s">
        <v>43</v>
      </c>
      <c s="29" t="s">
        <v>38</v>
      </c>
      <c s="29" t="s">
        <v>490</v>
      </c>
      <c s="25" t="s">
        <v>45</v>
      </c>
      <c s="30" t="s">
        <v>491</v>
      </c>
      <c s="31" t="s">
        <v>152</v>
      </c>
      <c s="32">
        <v>7.667</v>
      </c>
      <c s="33">
        <v>0</v>
      </c>
      <c s="33">
        <f>ROUND(ROUND(H44,2)*ROUND(G44,3),2)</f>
      </c>
      <c r="O44">
        <f>(I44*21)/100</f>
      </c>
      <c t="s">
        <v>21</v>
      </c>
    </row>
    <row r="45" spans="1:5" ht="12.75">
      <c r="A45" s="34" t="s">
        <v>48</v>
      </c>
      <c r="E45" s="35" t="s">
        <v>45</v>
      </c>
    </row>
    <row r="46" spans="1:5" ht="12.75">
      <c r="A46" s="36" t="s">
        <v>49</v>
      </c>
      <c r="E46" s="37" t="s">
        <v>577</v>
      </c>
    </row>
    <row r="47" spans="1:5" ht="191.25">
      <c r="A47" t="s">
        <v>51</v>
      </c>
      <c r="E47" s="35" t="s">
        <v>493</v>
      </c>
    </row>
    <row r="48" spans="1:16" ht="12.75">
      <c r="A48" s="25" t="s">
        <v>43</v>
      </c>
      <c s="29" t="s">
        <v>40</v>
      </c>
      <c s="29" t="s">
        <v>494</v>
      </c>
      <c s="25" t="s">
        <v>45</v>
      </c>
      <c s="30" t="s">
        <v>495</v>
      </c>
      <c s="31" t="s">
        <v>152</v>
      </c>
      <c s="32">
        <v>7.667</v>
      </c>
      <c s="33">
        <v>0</v>
      </c>
      <c s="33">
        <f>ROUND(ROUND(H48,2)*ROUND(G48,3),2)</f>
      </c>
      <c r="O48">
        <f>(I48*21)/100</f>
      </c>
      <c t="s">
        <v>21</v>
      </c>
    </row>
    <row r="49" spans="1:5" ht="12.75">
      <c r="A49" s="34" t="s">
        <v>48</v>
      </c>
      <c r="E49" s="35" t="s">
        <v>45</v>
      </c>
    </row>
    <row r="50" spans="1:5" ht="12.75">
      <c r="A50" s="36" t="s">
        <v>49</v>
      </c>
      <c r="E50" s="37" t="s">
        <v>578</v>
      </c>
    </row>
    <row r="51" spans="1:5" ht="38.25">
      <c r="A51" t="s">
        <v>51</v>
      </c>
      <c r="E51" s="35" t="s">
        <v>498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