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eva.vortelova" reservationPassword="0"/>
  <workbookPr/>
  <bookViews>
    <workbookView xWindow="240" yWindow="120" windowWidth="14940" windowHeight="9225" activeTab="0"/>
  </bookViews>
  <sheets>
    <sheet name="Rekapitulace" sheetId="1" r:id="rId1"/>
    <sheet name="90189-1_90189z5-0" sheetId="2" r:id="rId2"/>
    <sheet name="90189-1_90189z5-1.1" sheetId="3" r:id="rId3"/>
    <sheet name="189-1_90189z5-1.2_90189z5-1.2-2" sheetId="4" r:id="rId4"/>
    <sheet name="90189-1_90189z5-2_90189z5-2-1" sheetId="5" r:id="rId5"/>
    <sheet name="90189-1_90189z5-2_90189z5-2-2" sheetId="6" r:id="rId6"/>
    <sheet name="90189-1_90189z5-3_90189z5-3-1" sheetId="7" r:id="rId7"/>
    <sheet name="90189-1_90189z5-3_90189z5-3-2" sheetId="8" r:id="rId8"/>
    <sheet name="90189-1_90189z5-3_90189z5-3-3" sheetId="9" r:id="rId9"/>
    <sheet name="90189-1_90189z5-3_90189z5-3-4" sheetId="10" r:id="rId10"/>
    <sheet name="90189-1_90189z5-3_90189z5-3-5" sheetId="11" r:id="rId11"/>
    <sheet name="90189-1_90189z5-4_90189z5-9-1" sheetId="12" r:id="rId12"/>
    <sheet name="90189-1_90189z5-4_90189z5-9-2" sheetId="13" r:id="rId13"/>
    <sheet name="90189-1_90189z5-4_90189z5-9-3" sheetId="14" r:id="rId14"/>
    <sheet name="90189-2_90189z5-1.1" sheetId="15" r:id="rId15"/>
  </sheets>
  <definedNames/>
  <calcPr/>
  <webPublishing/>
</workbook>
</file>

<file path=xl/sharedStrings.xml><?xml version="1.0" encoding="utf-8"?>
<sst xmlns="http://schemas.openxmlformats.org/spreadsheetml/2006/main" count="5502" uniqueCount="1241">
  <si>
    <t>Firma: ÚDRŽBA SILNIC Královéhradeckého kraje a.s.</t>
  </si>
  <si>
    <t>Rekapitulace ceny</t>
  </si>
  <si>
    <t>Stavba: 36527a - II/300 Trutnov - Babí - Prkenný Důl, rekonstrukce komunikace, I. etapa_neoceněný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</si>
  <si>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</si>
  <si>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</si>
  <si>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</si>
  <si>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</si>
  <si>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</si>
  <si>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</si>
  <si>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</si>
  <si>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</si>
  <si>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</si>
  <si>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</si>
  <si>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</si>
  <si>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</si>
  <si>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36527a</t>
  </si>
  <si>
    <t>II/300 Trutnov - Babí - Prkenný Důl, rekonstrukce komunikace, I. etapa_neoceněný</t>
  </si>
  <si>
    <t>O</t>
  </si>
  <si>
    <t>Objekt:</t>
  </si>
  <si>
    <t>90189-1</t>
  </si>
  <si>
    <t>PODPOROVANÉ AKTIVITY</t>
  </si>
  <si>
    <t>O1</t>
  </si>
  <si>
    <t>Rozpočet:</t>
  </si>
  <si>
    <t>0,00</t>
  </si>
  <si>
    <t>15,00</t>
  </si>
  <si>
    <t>21,00</t>
  </si>
  <si>
    <t>3</t>
  </si>
  <si>
    <t>2</t>
  </si>
  <si>
    <t>90189z5-0</t>
  </si>
  <si>
    <t>SO.000 VŠEOBECNÉ PŘEDBĚŽNÉ POLOŽKY - KHK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</si>
  <si>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</si>
  <si>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</si>
  <si>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</si>
  <si>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</si>
  <si>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</si>
  <si>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</si>
  <si>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</si>
  <si>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</si>
  <si>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</si>
  <si>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</si>
  <si>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</si>
  <si>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</si>
  <si>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</si>
  <si>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</si>
  <si>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</si>
  <si>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</si>
  <si>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</si>
  <si>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</si>
  <si>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</si>
  <si>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</si>
  <si>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</si>
  <si>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</si>
  <si>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ZAJIŠŤ NEBO ZŘÍZ OCHRANU INŽENÝRSKÝCH SÍTÍ</t>
  </si>
  <si>
    <t>KPL</t>
  </si>
  <si>
    <t>PP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</si>
  <si>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 
Zajištění stavby proti škodě na okolních pozemcích a objektech.  
Pevná cena</t>
  </si>
  <si>
    <t>VV</t>
  </si>
  <si>
    <t>TS</t>
  </si>
  <si>
    <t>zahrnuje objednatelem povolené náklady na požadovaná zařízení zhotovitele</t>
  </si>
  <si>
    <t>02811</t>
  </si>
  <si>
    <t>PRŮZKUMNÉ PRÁCE GEOTECHNICKÉ NA POVRCHU</t>
  </si>
  <si>
    <t>Např. zkoušky únosnosti pro stanovení sanací, zdokumentování okolních staveb, výsadby apod.  
Pevná cena.</t>
  </si>
  <si>
    <t>zahrnuje veškeré náklady spojené s objednatelem požadovanými pracemi</t>
  </si>
  <si>
    <t>02910</t>
  </si>
  <si>
    <t>OSTATNÍ POŽADAVKY - ZEMĚMĚŘIČSKÁ MĚŘENÍ</t>
  </si>
  <si>
    <t>Zaměření skutečného provedení díla ke kolaudaci stavby v délce 3627,0 m.  
Tiskem ve 3 vyhotoveních.  
Pevná cena</t>
  </si>
  <si>
    <t>zahrnuje veškeré náklady spojené s objednatelem požadovanými pracemi,   
- pro stanovení orientační investorské ceny určete jednotkovou cenu jako 1% odhadované ceny stavby</t>
  </si>
  <si>
    <t>02911A</t>
  </si>
  <si>
    <t>OSTATNÍ POŽADAVKY - GEODETICKÉ ZAMĚŘENÍ</t>
  </si>
  <si>
    <t>Geometrický oddělovací plán pro majetkové vypořádání vlastnických vztahů. Délka stavby 3627,0 m.  
12 x tiskem.  
Pevná cena.</t>
  </si>
  <si>
    <t>02911B</t>
  </si>
  <si>
    <t>OSTATNÍ POŽADAVKY - GEODETICKÉ ZAMĚŘENÍ VRSTEV</t>
  </si>
  <si>
    <t>Zaměření vrstev pro určení kubatur (dle zaměření příčných řezů v PD).  
Délka stavby 3627,0 m.  
Pevná cena.</t>
  </si>
  <si>
    <t>02943</t>
  </si>
  <si>
    <t>OSTATNÍ POŽADAVKY - VYPRACOVÁNÍ RDS</t>
  </si>
  <si>
    <t>Realizační dokumentace stavby (tiskem 4 x + 1 x CD). Obsah dle směrnice pro dokumentaci staveb PK, v souladu s PDPS. Řeší podrobnosti pro kvalitní a bezpečné zhotovení stavby. Mimo jiné zahrnuje vypracování souřadnicového a výškového pokrytí komunikace, zahuštění příčných řezů pro plynulé řešení, aktualizace dopracování dopravního značení. Vypracuje autorizovaná osoba. Odsouhlasí správce stavby.  
Zadavatel poskytne dokumentaci v otevřeném formátu - *.dwg.  
Pevná cena</t>
  </si>
  <si>
    <t>7</t>
  </si>
  <si>
    <t>02944</t>
  </si>
  <si>
    <t>OSTAT POŽADAVKY - DOKUMENTACE SKUTEČ PROVEDENÍ V DIGIT FORMĚ</t>
  </si>
  <si>
    <t>Dokumentace skutečného provedení stavby. Výkresy a související písemnosti zhotovené stavby pořebné pro evidenci pozemní komunikace. Výkresy odchylek a změn stavby oproti DSP, PDPS. Ověřené podpisem odpovědného zástupce zhotovitele a správce stavby - tiskem ve 4 vyhotoveních + 1 x CD  
Zadavatel poskytne dokumentaci v otevřeném formátu - *.dwg.  
Pevná cena</t>
  </si>
  <si>
    <t>8</t>
  </si>
  <si>
    <t>02946</t>
  </si>
  <si>
    <t>OSTAT POŽADAVKY - FOTODOKUMENTACE</t>
  </si>
  <si>
    <t>3 x kompletní fotodokumentaci + 1 x na CD, 2 x měsíčně zpráva o průběhu výstavby s fotodokumentací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</si>
  <si>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</si>
  <si>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</si>
  <si>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</si>
  <si>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</si>
  <si>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Náklady na zřízení informačních tabulí s údaji o stavbě s textem a v rozměrech dle vzoru objednatele.  
Po ukončení stavby odstranění.  
Pevná cena.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</si>
  <si>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</si>
  <si>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02992</t>
  </si>
  <si>
    <t>OSTATNÍ POŽADAVKY - PAMĚTNÍ DESKA</t>
  </si>
  <si>
    <t>osazení pamětní desky na kamenném podstavci po dokončení stavby dle vzoru objednatele.  
Pevná cena.</t>
  </si>
  <si>
    <t>11</t>
  </si>
  <si>
    <t>03720</t>
  </si>
  <si>
    <t>POMOC PRÁCE ZAJIŠŤ NEBO ZŘÍZ REGULACI A OCHRANU DOPRAVY</t>
  </si>
  <si>
    <t>Úhrnná částka obsahující veškeré náklady na dočasné úpravy a regulaci dopravy (i pěší) na staveništi a nezbytné značení a opatření vyplývající z požadavků BOZP na staveništi, včetně pevných zábran oddělujících stavbu od průjezného jízdního pruhu a vyznačení objížďkových tras.  
Trasy pro pěší v souladu s vyhl. č. 398/2009 Sb., o obecných technických požadavcích zabezpečujících bezbariérové užívání staveb. Po dobu realizace stavby zajištěn přístup k objektům pro požární techniku, policie, záchranné služby.  
Pevná cena</t>
  </si>
  <si>
    <t>90189z5-1.1</t>
  </si>
  <si>
    <t>SO.101.1 Vozovka - Km 4,500 - km 7,890 - KHK</t>
  </si>
  <si>
    <t>014112</t>
  </si>
  <si>
    <t>a</t>
  </si>
  <si>
    <t>POPLATKY ZA SKLÁDKU TYP S-IO (INERTNÍ ODPAD)</t>
  </si>
  <si>
    <t>T</t>
  </si>
  <si>
    <t>zemina, nestmelený materiál</t>
  </si>
  <si>
    <t>pol. č. 11332:82,8*1,8=149,040 [A] 
pol. č. 11343:(15525*0,3+80*0,2)*1,8=8 412,300 [B] 
pol. č. 11345:(85*0,1)*1,8=15,300 [C] 
pol. č. 12373b:8908*1,8=16 034,400 [D] 
pol. č. 12924:(3330*0,2)*1,8=1 198,800 [E] 
pol. č. 13173:121,5*1,8=218,700 [F] 
pol. č. 13273:1260,919*1,8=2 269,654 [G] 
pol. č. 212645:(3394,9*0,22)*1,8=1 344,380 [H] 
Celkem: A+B+C+D+E+F+G+H=29 642,574 [I]</t>
  </si>
  <si>
    <t>zahrnuje veškeré poplatky provozovateli skládky související s uložením odpadu na skládce.</t>
  </si>
  <si>
    <t>b</t>
  </si>
  <si>
    <t>ornice</t>
  </si>
  <si>
    <t>pol. č. 12110b:3522*1,8=6 339,600 [A]</t>
  </si>
  <si>
    <t>014122</t>
  </si>
  <si>
    <t>POPLATKY ZA SKLÁDKU TYP S-OO (OSTATNÍ ODPAD)</t>
  </si>
  <si>
    <t>beton, kámen, cihly</t>
  </si>
  <si>
    <t>pol. č. 11345:85*0,2*2,5=42,500 [A] 
pol. č. 96611:2,188*2,5=5,470 [B] 
pol. č. 96612:3,3*2,25=7,425 [C] 
pol. č. 96613:44,682*2,25=100,535 [D] 
pol. č. 96614:2*1,8=3,600 [E] 
pol. č. 96615:55,325*2,5=138,313 [F] 
pol. č. 966345:10,6*0,125*2,5=3,313 [G] 
pol. č. 966346:5*0,21*2,5=2,625 [H] 
pol. č. 966357:17*0,34*2,5=14,450 [I] 
pol. č. 96636:21,4*0,85*2,5=45,475 [J] 
pol. č. 966371:23*1,33*2,5=76,475 [K] 
Celkem: A+B+C+D+E+F+G+H+I+J+K=440,181 [L]</t>
  </si>
  <si>
    <t>014132</t>
  </si>
  <si>
    <t>POPLATKY ZA SKLÁDKU TYP S-NO (NEBEZPEČNÝ ODPAD)</t>
  </si>
  <si>
    <t>asfaltový materiál, dle splnění Vyhl. č. 130/2019 Sb. ohledně PAU</t>
  </si>
  <si>
    <t>pol. č. 11343:(15525*0,16+80*0,1)*2,5=6 230,000 [A]</t>
  </si>
  <si>
    <t>Zemní práce</t>
  </si>
  <si>
    <t>11120</t>
  </si>
  <si>
    <t>ODSTRANĚNÍ KŘOVIN</t>
  </si>
  <si>
    <t>M2</t>
  </si>
  <si>
    <t>s likvidací  
výkres C.1.1.14</t>
  </si>
  <si>
    <t>STÁVAJÍCÍ KŘOVINY A NÁLETY K ODSTRANĚNÍ: 
plocha křovin (předpoklad) :63+93=156,000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</si>
  <si>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</si>
  <si>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</si>
  <si>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</si>
  <si>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s odkupem dřevní hmoty zhotovitelem  
výkres C.1.1.14</t>
  </si>
  <si>
    <t>ODSTRANĚNÍ STÁV. STROMŮ: 
D 400 mm:40=40,000 [A] 
D 500 mm:9=9,000 [B] 
Celkem: A+B=49,000 [C]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</si>
  <si>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</si>
  <si>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</si>
  <si>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</si>
  <si>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ODSTRANĚNÍ STÁV. STROMŮ: 
D 600 mm:25=25,000 [A] 
D 700 mm:3=3,000 [B] 
D 800 mm:34=34,000 [C] 
D 900 mm:6=6,000 [D] 
Celkem: A+B+C+D=68,000 [E]</t>
  </si>
  <si>
    <t>11203</t>
  </si>
  <si>
    <t>KÁCENÍ STROMŮ D KMENE PŘES 0,9M S ODSTRAN PAŘEZŮ</t>
  </si>
  <si>
    <t>ODSTRANĚNÍ STÁV. STROMŮ: 
D 1000 mm:9=9,000 [A] 
D 1200 mm:5=5,000 [B] 
D 1500 mm:1=1,000 [C] 
D 1600 mm:1=1,000 [D] 
D 1800 mm:1=1,000 [E] 
D 2000 mm:2=2,000 [F] 
Celkem: A+B+C+D+E+F=19,000 [G]</t>
  </si>
  <si>
    <t>11204</t>
  </si>
  <si>
    <t>KÁCENÍ STROMŮ D KMENE DO 0,3M S ODSTRANĚNÍM PAŘEZŮ</t>
  </si>
  <si>
    <t>ODSTRANĚNÍ STÁV. STROMŮ: 
D 200 mm:16=16,000 [A] 
D 300 mm:72=72,000 [B] 
Celkem: A+B=88,000 [C]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</si>
  <si>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</si>
  <si>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11221</t>
  </si>
  <si>
    <t>ODSTRANĚNÍ PAŘEZŮ D DO 0,5M</t>
  </si>
  <si>
    <t>vyfrézování pařezů včetně odvozu na skládku zhotovitele  
výkres C.1.1.14</t>
  </si>
  <si>
    <t>ODSTRANĚNÍ STÁV. PAŘEZŮ: 
D 300 mm:7=7,000 [A] 
D 500 mm:2=2,000 [B] 
Celkem: A+B=9,000 [C]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</si>
  <si>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</si>
  <si>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11222</t>
  </si>
  <si>
    <t>ODSTRANĚNÍ PAŘEZŮ D DO 0,9M</t>
  </si>
  <si>
    <t>ODSTRANĚNÍ STÁV. PAŘEZŮ: 
D 600 mm:15=15,000 [A] 
D 700 mm:1=1,000 [B] 
D 800 mm:5=5,000 [C] 
Celkem: A+B+C=21,000 [D]</t>
  </si>
  <si>
    <t>12</t>
  </si>
  <si>
    <t>11223</t>
  </si>
  <si>
    <t>ODSTRANĚNÍ PAŘEZŮ D PŘES 0,9M</t>
  </si>
  <si>
    <t>ODSTRANĚNÍ STÁV. PAŘEZŮ: 
D 1000 mm:4=4,000 [A] 
D 1400 mm:1=1,000 [B] 
D 1500 mm:1=1,000 [C] 
Celkem: A+B+C=6,000 [D]</t>
  </si>
  <si>
    <t>13</t>
  </si>
  <si>
    <t>11332</t>
  </si>
  <si>
    <t>ODSTRANĚNÍ PODKLADŮ ZPEVNĚNÝCH PLOCH Z KAMENIVA NESTMELENÉHO</t>
  </si>
  <si>
    <t>M3</t>
  </si>
  <si>
    <t>s odvozem na skládku zhotovitele  
výkres C.1.1.3</t>
  </si>
  <si>
    <t>STÁVAJÍCÍ ŠD PLOCHY, VJEZDY: 
plocha vjezdů a ploch x tloušťka:(11+47+82+49+15+3+19+15+35)*0,3=82,800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</si>
  <si>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</si>
  <si>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14</t>
  </si>
  <si>
    <t>11343</t>
  </si>
  <si>
    <t>ODSTRAN KRYTU ZPEVNĚNÝCH PLOCH S ASFALT POJIVEM VČET PODKLADU</t>
  </si>
  <si>
    <t>s odvozem na skládku zhotovitele, dle splnění Vyhl. č. 130/2019 Sb. ohledně PAU  
výkres C.1.1.3</t>
  </si>
  <si>
    <t>STÁVAJÍCÍ VOZOVKA: 
plocha stáv. vozovky (sanace) x tloušťka:(21617-(278+1378+1209+1926+851+450))*0,46=7 141,500 [A] 
STÁVAJÍCÍ AB PLOCHY, VJEZDY, MK: 
plocha vjezdů a MK x tloušťka:80*0,3=24,000 [B] 
Celkem: A+B=7 165,500 [C]</t>
  </si>
  <si>
    <t>15</t>
  </si>
  <si>
    <t>11345</t>
  </si>
  <si>
    <t>ODSTRAN KRYTU ZPEVNĚNÝCH PLOCH Z BETONU VČET PODKLADU</t>
  </si>
  <si>
    <t>STÁVAJÍCÍ BETONOVÉ PLOCHY: 
plocha x tloušťka:85*0,3=25,500 [A]</t>
  </si>
  <si>
    <t>16</t>
  </si>
  <si>
    <t>11372</t>
  </si>
  <si>
    <t>FRÉZOVÁNÍ ZPEVNĚNÝCH PLOCH ASFALTOVÝCH</t>
  </si>
  <si>
    <t>s odvozem na skládku zhotovitele, zhotovitel v ceně zohlední možnost zpětného využití recyklovaného materiálu, dle splnění Vyhl. č. 130/2019 Sb. ohledně PAU  
výkresy C.1.1.3 a C.1.1.5</t>
  </si>
  <si>
    <t>CELOPLOŠNÉ FRÉZOVÁNÍ: 
plocha celoplošného frézování x tloušťka:(21767+30)*0,04=871,880 [A] 
NAVÍC PRO VYROVNÁVKY: 
plocha x tloušťka:35*0,04=1,400 [B] 
Celkem: A+B=873,280 [C]</t>
  </si>
  <si>
    <t>17</t>
  </si>
  <si>
    <t>12110</t>
  </si>
  <si>
    <t>SEJMUTÍ ORNICE NEBO LESNÍ PŮDY</t>
  </si>
  <si>
    <t>s odvozem na staveništní mezideponii pro zpětné ohumusování  
výkresy C.1.1.3, C.1.1.5, C.1.1.6 a C.1.1.7</t>
  </si>
  <si>
    <t>PRO ZPĚTNÉ OHUMUSOVÁNÍ: 
celková kubatura:(2303+7877)*0,1=1 018,000 [A]</t>
  </si>
  <si>
    <t>položka zahrnuje sejmutí ornice bez ohledu na tloušťku vrstvy a její vodorovnou dopravu  
nezahrnuje uložení na trvalou skládku</t>
  </si>
  <si>
    <t>18</t>
  </si>
  <si>
    <t>s odvozem na skládku zhotovitele  
výkresy C.1.1.3, C.1.1.5, C.1.1.6 a C.1.1.7</t>
  </si>
  <si>
    <t>celková plocha sejmutí x tloušťka sejmutí - kubatura pro zpětné ohumusování:(22700*0,2)-(2303+7877)*0,1=3 522,000 [A]</t>
  </si>
  <si>
    <t>19</t>
  </si>
  <si>
    <t>12373</t>
  </si>
  <si>
    <t>ODKOP PRO SPOD STAVBU SILNIC A ŽELEZNIC TŘ. I</t>
  </si>
  <si>
    <t>s odvozem na staveništní mezideponii pro zpětné použití  
výkresy C.1.1.3, C.1.1.5, C.1.1.7 a C.1.1.16</t>
  </si>
  <si>
    <t>PRO ZPĚTNÉ POUŽITÍ: 
celková kubatura:1743=1 743,000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</si>
  <si>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</si>
  <si>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</si>
  <si>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s odvozem na skládku zhotovitele  
výkresy C.1.1.3, C.1.1.5, C.1.1.7 a C.1.1.16</t>
  </si>
  <si>
    <t>PRO VOZOVKU: 
celková kubatura odkopávek - kubatura pro zpětné použití:6978-1743-1396=3 839,000 [A] 
PRO VÝMĚNU PODLOŽÍ - předpoklad 50% z plochy rekonstrukce a krajní sanace vozovky: 
plocha výměny podloží x tloušťka:10138*0,5=5 069,000 [B] 
Celkem: A+B=8 908,000 [C]</t>
  </si>
  <si>
    <t>21</t>
  </si>
  <si>
    <t>R</t>
  </si>
  <si>
    <t>odtěžení kontaminované zeminy dle protokolu, s odvozem na staveništní mezideponii, chemické zlepšení, včetně vodorovného přemístění na stavbu a uložení do ploch výměny podloží se průběžným hutněním, po vrstvách, v aktivní zóně</t>
  </si>
  <si>
    <t>KONTAMINOVANÁ ZEMINA PRO ÚPRAVU - předpoklad 20% odkopávek: 
kubatura:1396=1 396,000 [A]</t>
  </si>
  <si>
    <t>22</t>
  </si>
  <si>
    <t>12573</t>
  </si>
  <si>
    <t>VYKOPÁVKY ZE ZEMNÍKŮ A SKLÁDEK TŘ. I</t>
  </si>
  <si>
    <t>natěžení a dovoz ornice a zeminy ze staveništní mezideponie pro zpětné použití</t>
  </si>
  <si>
    <t>ORNICE: 
celková kubatura pro zpětné ohumusování:(2303+7877)*0,1=1 018,000 [A] 
ZEMINA: 
celková kubatura pro zpětné použití:1743=1 743,000 [B] 
Celkem: A+B=2 761,000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</si>
  <si>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</si>
  <si>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23</t>
  </si>
  <si>
    <t>12924</t>
  </si>
  <si>
    <t>ČIŠTĚNÍ KRAJNIC OD NÁNOSU TL. DO 200MM</t>
  </si>
  <si>
    <t>plocha k odstranění krajnic:44+278+400+238+56+715+850+459+21+269=3 330,000 [A]</t>
  </si>
  <si>
    <t>- vodorovná a svislá doprava, přemístění, přeložení, manipulace s výkopkem a uložení na skládku (bez poplatku)</t>
  </si>
  <si>
    <t>24</t>
  </si>
  <si>
    <t>13173</t>
  </si>
  <si>
    <t>HLOUBENÍ JAM ZAPAŽ I NEPAŽ TŘ. I</t>
  </si>
  <si>
    <t>s odvozem na skládku zhotovitele  
výkresy C.1.1.3, C.1.1.5, C.1.1.9 a C.1.1.10</t>
  </si>
  <si>
    <t>PRO HORSKÉ VPUSTI: 
počet x prům. kubatura/ks:6*10=60,000 [A] 
PRO KONTROLNÍ TRATIVODNÍ ŠACHTICE: 
počet x prům. kubatura/ks:41*1,5=61,500 [B] 
Celkem: A+B=121,500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</si>
  <si>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</si>
  <si>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25</t>
  </si>
  <si>
    <t>13273</t>
  </si>
  <si>
    <t>HLOUBENÍ RÝH ŠÍŘ DO 2M PAŽ I NEPAŽ TŘ. I</t>
  </si>
  <si>
    <t>s odvozem na skládku zhotovitele  
výkresy C.1.1.3, C.1.1.8, C.1.1.9, C.1.1.10, C.1.1.11 a C.1.1.12</t>
  </si>
  <si>
    <t>PRO PŘÍPOJKY HORSKÝCH VPUSTÍ: 
celková kubatura:76,5=76,500 [A] 
PRO CHRÁNIČKY: 
š. 0,65 m - délka x plocha v řezu:11,5*1,12=12,880 [B] 
PRO VYÚSTĚNÍ HORSKÝCH VPUSTÍ: 
HV2:5,4*2=10,800 [C] 
HV3:5,05*2=10,100 [D] 
HV4:3,9*2=7,800 [E] 
HV5:4,55*2=9,100 [F] 
HV6:6,2*2=12,400 [G] 
HV7:5*2=10,000 [H] 
PRO PROPUSTKY: 
Propustek 12:(6,94*5,4+6,78*5,6+10,1*10,96)-(7,2+18,9)-(2*11,5*1,05)=135,890 [I] 
Propustek 13:(9,23*3,7+4,65*3,7+6,2*1,71)-(0,7+1,8+1,4)-(10*0,38)=54,258 [J] 
Propustek 14:(9,18*3,6+5,92*4,2+5,3*1,64)-(0,6+1,3+0,7)-(8,6*0,13)=62,886 [K] 
Propustek 15:(20,3*7,8+7,2*4,6+3,5*8,1)-(3,75*2,9+2,5*0,3+2*2,6)-(8*5,87)-3,3=152,725 [L] 
Propustek 16:(11,67*4,3+10,78*4+4*4,07)=109,581 [M] 
Propustek 17:(10,6*4,3+6,09*3+4,3*4,07)-(1,3+2,6)-(8*1,44)=65,931 [N] 
Propustek 18:(9,96*7,1+21,96*7,7+12*11,47)-(8,8+2*2*0,5+2*2*1*0,5)-(21,4*0,85)=346,458 [O] 
Propustek 19:(9,28*4+9,17*5,8+3*3)-(1,4)-(8,2*1,49)=85,688 [P] 
PRO ZATRUBENÍ: 
Zatrubení 1:(11,78*1,87)-(5*0,25)=20,779 [Q] 
Zatrubení 2:(12,49*1,87)-(6,5*0,35)=21,081 [R] 
Zatrubení 3:(14,31+2,51)*1,87=31,453 [S] 
Zatrubení 4:(10,65+2,51)*1,87=24,609 [T] 
Celkem: A+B+C+D+E+F+G+H+I+J+K+L+M+N+O+P+Q+R+S+T=1 260,919 [U]</t>
  </si>
  <si>
    <t>26</t>
  </si>
  <si>
    <t>17110</t>
  </si>
  <si>
    <t>ULOŽENÍ SYPANINY DO NÁSYPŮ SE ZHUTNĚNÍM</t>
  </si>
  <si>
    <t>z vytěžené zeminy  
výkresy C.1.1.3, C.1.1.5, C.1.1.7 a C.1.1.16</t>
  </si>
  <si>
    <t>celková kubatura do násypů:1743=1 743,000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</si>
  <si>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</si>
  <si>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</t>
  </si>
  <si>
    <t>17120</t>
  </si>
  <si>
    <t>ULOŽENÍ SYPANINY DO NÁSYPŮ A NA SKLÁDKY BEZ ZHUTNĚNÍ</t>
  </si>
  <si>
    <t>ornice, zemina</t>
  </si>
  <si>
    <t>ORNICE: 
celková kubatura:22700*0,2=4 540,000 [A] 
ZEMINA: 
ODKOPÁVKY:1743+10304=12 047,000 [B] 
JÁMY:121,5=121,500 [C] 
RÝHY:1260,919=1 260,919 [D] 
Celkem: A+B+C+D=17 969,419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</si>
  <si>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</si>
  <si>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</t>
  </si>
  <si>
    <t>17380</t>
  </si>
  <si>
    <t>ZEMNÍ KRAJNICE A DOSYPÁVKY Z NAKUPOVANÝCH MATERIÁLŮ</t>
  </si>
  <si>
    <t>výkresy C.1.1.3, C.1.1.5, C.1.1.6 a C.1.1.7</t>
  </si>
  <si>
    <t>KOLEM VOZOVKY: 
kubatura pro zemní krajnice:942*0,09+2284*0,15+377*0,25+1667*0,35=1 105,080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</si>
  <si>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</si>
  <si>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29</t>
  </si>
  <si>
    <t>17481</t>
  </si>
  <si>
    <t>ZÁSYP JAM A RÝH Z NAKUPOVANÝCH MATERIÁLŮ</t>
  </si>
  <si>
    <t>výkresy C.1.1.3, C.1.1.5, C.1.1.8, C.1.1.9, C.1.1.10, C.1.1.11 a C.1.1.12</t>
  </si>
  <si>
    <t>ZÁSYP HORSKÝCH VPUSTÍ: 
počet x prům. kubatura/ks:6*7,6=45,600 [A] 
ZÁSYP PŘÍPOJEK HORSKÝCH VPUSTÍ: 
celková kubatura:76,5-(62,4*0,96)=16,596 [B] 
ZÁSYP CHRÁNIČEK: 
š. 0,65 m - délka x plocha v řezu:11,5*0,82=9,430 [C] 
ZÁSYP KONTROLNÍCH TRATIVODNÍCH ŠACHTIC: 
počet x prům. kubatura/ks:41*1,35=55,350 [D] 
ZÁSYP VÝÚSTNÍCH OBJEKTŮ HORSKÝCH VPUSTÍ: 
počet x prům. kubatura/ks:2*2,5=5,000 [E] 
ZÁSYP PROPUSTKŮ: 
Propustek 12:(0,36+0,55+0,67)*3,3+6,6*2,1+(0,36+0,58+0,83)*3,3+7,09*2,3+10*5,82=99,422 [F] 
Propustek 13:(0,82+2,79)*1,5+8,59*2,2+(0,62+0,42)*1,5+4,39*2,2=35,531 [G] 
Propustek 14:(0,82+2,57)*1,5+8,03*2,1+(0,35+0,7)*2+4,62*2,2+4,8*0,32=35,748 [H] 
Propustek 15:(0,85+4,5+3,34)*1,5+(7,61+3,34)*3,5+21,55*2,8+3*5,9=129,400 [I] 
Propustek 16:(0,83+1,17+2,24)*1,6+11*2,7+3*1,88=42,124 [J] 
Propustek 17:(0,81+2,19+1,18)*1,6+10,68*2,7+3,3*1,85=41,629 [K] 
Propustek 18:(0,75+1,05+2,94)*2,3+(1,05+7,29)*1,7+13,82*3,1+(0,14+1,35+4,15)*2,3+(0,14+9,6)*1,7+15,03*3,7+10,5*5,8=213,963 [L] 
Propustek 19:(0,76+0,32+1,92)*1,6+8,56*2,4+(1,68+1,32)*1,5+6,21*1,5+8,63*2,8+2,5*0,82=65,373 [M] 
ZÁSYP ZATRUBENÍ: 
Zatrubení 1:2*(8,3*0,39)+7,5*0,15=7,599 [N] 
Zatrubení 2:2*(8,3*0,39)+7,5*0,15=7,599 [O] 
Zatrubení 3:2*(8,3*0,39)+10*0,15=7,974 [P] 
Zatrubení 4:2*(8,3*0,39)+10*0,15=7,974 [Q] 
Celkem: A+B+C+D+E+F+G+H+I+J+K+L+M+N+O+P+Q=826,312 [R]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</si>
  <si>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</si>
  <si>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30</t>
  </si>
  <si>
    <t>17581</t>
  </si>
  <si>
    <t>OBSYP POTRUBÍ A OBJEKTŮ Z NAKUPOVANÝCH MATERIÁLŮ</t>
  </si>
  <si>
    <t>včetně lože  
výkresy C.1.1.3, C.1.1.8, C.1.1.9 a C.1.1.10</t>
  </si>
  <si>
    <t>KOLEM PŘÍPOJEK HORSKÝCH VPUSTÍ: 
DN 300 - délka x plocha v řezu:62,4*0,87=54,288 [A] 
KOLEM PROPUSTKŮ: 
Propustek 13 - délka x plocha v řezu:8,8*1,13=9,944 [B] 
Propustek 15 - délka x plocha v řezu:9,7*1,82=17,654 [C] 
Propustek 16 - délka x plocha v řezu:7,8*1,82=14,196 [D] 
Propustek 17 - délka x plocha v řezu:8,9*1,82=16,198 [E] 
Propustek 18 - délka x plocha v řezu:16,4*4,16=68,224 [F] 
Propustek 19 - délka x plocha v řezu:7,2*1,82=13,104 [G] 
Celkem: A+B+C+D+E+F+G=193,608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</si>
  <si>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</si>
  <si>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31</t>
  </si>
  <si>
    <t>18110</t>
  </si>
  <si>
    <t>ÚPRAVA PLÁNĚ SE ZHUTNĚNÍM V HORNINĚ TŘ. I</t>
  </si>
  <si>
    <t>výkresy C.1.1.3 a C.1.1.5</t>
  </si>
  <si>
    <t>SANACE, REKONSTRUKCE VOZOVKY: 
plocha:15439=15 439,000 [A] 
KRAJNÍ SANACE S RECYKLACÍ VOZOVKY: 
plocha:4836=4 836,000 [B] 
SJEZDY, MK - AB - REKONSTRUKCE: 
plocha:67=67,000 [C] 
SJEZD - RA: 
plocha:124=124,000 [D] 
SJEZD - ŠD : 
plocha:150=150,000 [E] 
VÝMĚNA PODLOŽÍ - předpoklad 50% z plochy rekonstrukce a krajních sanací: 
celková plocha pro výměnu podloží:10138=10 138,000 [F] 
Celkem: A+B+C+D+E+F=30 754,000 [G]</t>
  </si>
  <si>
    <t>položka zahrnuje úpravu pláně včetně vyrovnání výškových rozdílů. Míru zhutnění určuje projekt.</t>
  </si>
  <si>
    <t>32</t>
  </si>
  <si>
    <t>18130</t>
  </si>
  <si>
    <t>ÚPRAVA PLÁNĚ BEZ ZHUTNĚNÍ</t>
  </si>
  <si>
    <t>V PLOCHÁCH OHUMUSOVÁNÍ: 
plochy ohumusování :2303+7877=10 180,000 [A]</t>
  </si>
  <si>
    <t>položka zahrnuje úpravu pláně včetně vyrovnání výškových rozdílů</t>
  </si>
  <si>
    <t>33</t>
  </si>
  <si>
    <t>18221</t>
  </si>
  <si>
    <t>ROZPROSTŘENÍ ORNICE VE SVAHU V TL DO 0,10M</t>
  </si>
  <si>
    <t>plocha:7877=7 877,000 [A]</t>
  </si>
  <si>
    <t>položka zahrnuje:  
nutné přemístění ornice z dočasných skládek vzdálených do 50m  
rozprostření ornice v předepsané tloušťce ve svahu přes 1:5</t>
  </si>
  <si>
    <t>34</t>
  </si>
  <si>
    <t>18231</t>
  </si>
  <si>
    <t>ROZPROSTŘENÍ ORNICE V ROVINĚ V TL DO 0,10M</t>
  </si>
  <si>
    <t>plocha:2303=2 303,000 [A]</t>
  </si>
  <si>
    <t>položka zahrnuje:  
nutné přemístění ornice z dočasných skládek vzdálených do 50m  
rozprostření ornice v předepsané tloušťce v rovině a ve svahu do 1:5</t>
  </si>
  <si>
    <t>35</t>
  </si>
  <si>
    <t>18241</t>
  </si>
  <si>
    <t>ZALOŽENÍ TRÁVNÍKU RUČNÍM VÝSEVEM</t>
  </si>
  <si>
    <t>V PLOCHÁCH OHUMUSOVÁNÍ: 
plocha:2303+7877=10 180,000 [A]</t>
  </si>
  <si>
    <t>Zahrnuje dodání předepsané travní směsi, její výsev na ornici, zalévání, první pokosení, to vše bez ohledu na sklon terénu</t>
  </si>
  <si>
    <t>36</t>
  </si>
  <si>
    <t>18247</t>
  </si>
  <si>
    <t>OŠETŘOVÁNÍ TRÁVNÍKU</t>
  </si>
  <si>
    <t>V PLOCHÁCH ZALOŽENÍ TRÁVNÍKU: 
počet ošetření x plocha:4*(2303+7877)=40 720,000 [A]</t>
  </si>
  <si>
    <t>Zahrnuje pokosení se shrabáním, naložení shrabků na dopravní prostředek, s odvozem a se složením, to vše bez ohledu na sklon terénu  
zahrnuje nutné zalití a hnojení</t>
  </si>
  <si>
    <t>37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</si>
  <si>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</si>
  <si>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</si>
  <si>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</si>
  <si>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Základy</t>
  </si>
  <si>
    <t>38</t>
  </si>
  <si>
    <t>21197</t>
  </si>
  <si>
    <t>OPLÁŠTĚNÍ ODVODŇOVACÍCH ŽEBER Z GEOTEXTILIE</t>
  </si>
  <si>
    <t>netkaná filtrační geotextilie 400 g/m2  
výkresy C.1.1.3, C.1.1.5, C.1.1.6 a C.1.1.7</t>
  </si>
  <si>
    <t>KOLEM TRATIVODŮ: 
celková délka x rozvinutá šířka:3394,9*1,6=5 431,840 [A]</t>
  </si>
  <si>
    <t>položka zahrnuje dodávku předepsané geotextilie, mimostaveništní a vnitrostaveništní dopravu a její uložení včetně potřebných přesahů (nezapočítávají se do výměry)</t>
  </si>
  <si>
    <t>39</t>
  </si>
  <si>
    <t>212645</t>
  </si>
  <si>
    <t>TRATIVODY KOMPL Z TRUB Z PLAST HM DN DO 200MM, RÝHA TŘ I</t>
  </si>
  <si>
    <t>M</t>
  </si>
  <si>
    <t>PE DN 160 SN4  
výkresy C.1.1.3, C.1.1.5, C.1.1.6 a C.1.1.7</t>
  </si>
  <si>
    <t>celková délka:299,7+116,1+160,8+322,5+62,2+282,7+199,9+133,9+224,6+214,3+142+142,4+38,9+117,5+161,1+255,1+96,9+285,5+138,8=3 394,900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</si>
  <si>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</si>
  <si>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40</t>
  </si>
  <si>
    <t>21452</t>
  </si>
  <si>
    <t>SANAČNÍ VRSTVY Z KAMENIVA DRCENÉHO</t>
  </si>
  <si>
    <t>ŠD 0/32  
výkresy C.1.1.3 a C.1.1.5</t>
  </si>
  <si>
    <t>VÝMĚNA PODLOŽÍ - předpoklad 50% z plochy rekonstrukce a krajních sanací: 
(plocha výměny podloží - plocha výměny podloží z upravené zeminy) x tloušťka:(10138-1396*2)*0,2=1 469,200 [A]</t>
  </si>
  <si>
    <t>položka zahrnuje dodávku předepsaného kameniva, mimostaveništní a vnitrostaveništní dopravu a jeho uložení  
není-li v zadávací dokumentaci uvedeno jinak, jedná se o nakupovaný materiál</t>
  </si>
  <si>
    <t>41</t>
  </si>
  <si>
    <t>HDK 32/63  
výkresy C.1.1.3 a C.1.1.5</t>
  </si>
  <si>
    <t>VÝMĚNA PODLOŽÍ - předpoklad 50% z plochy rekonstrukce a krajních sanací: 
(plocha výměny podloží - plocha výměny podloží z upravené zeminy) x tloušťka:(10138-1396*2)*0,3=2 203,800 [A]</t>
  </si>
  <si>
    <t>42</t>
  </si>
  <si>
    <t>272314</t>
  </si>
  <si>
    <t>ZÁKLADY Z PROSTÉHO BETONU DO C25/30 (B30)</t>
  </si>
  <si>
    <t>výkresy C.1.1.3, C.1.1.5 a C.1.1.8</t>
  </si>
  <si>
    <t>POD VTOK A VÝTOK PROPUSTKU 12: 
celková kubatura:2*(2*3,3*0,8)=10,560 [A] 
POD VÝTOK PROPUSTKU 13: 
celková kubatura:1,5*1,5*0,8=1,800 [B] 
POD VÝTOK PROPUSTKU 14: 
celková kubatura:1,5*2*0,8=2,400 [C] 
POD ČELA ZATRUBENÍ 1: 
celková kubatura:2*(1,76*1,1*0,6)=2,323 [D] 
POD ČELA ZATRUBENÍ 2: 
celková kubatura:2*(1,76*1,1*0,6)=2,323 [E] 
POD ČELA ZATRUBENÍ 3: 
celková kubatura:2*(1,76*1,1*0,6)=2,323 [F] 
POD ČELA ZATRUBENÍ 4: 
celková kubatura:2*(1,76*1,1*0,6)=2,323 [G] 
Celkem: A+B+C+D+E+F+G=24,052 [H]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</si>
  <si>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</si>
  <si>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43</t>
  </si>
  <si>
    <t>289971</t>
  </si>
  <si>
    <t>OPLÁŠTĚNÍ (ZPEVNĚNÍ) Z GEOTEXTILIE</t>
  </si>
  <si>
    <t>netkaná separační geotextilie 400 g/m2  
výkresy C.1.1.3 a C.1.1.5</t>
  </si>
  <si>
    <t>VÝMĚNA PODLOŽÍ - předpoklad 50% z plochy rekonstrukce a krajních sanací: 
plocha výměny podloží:10138=10 138,000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</si>
  <si>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</si>
  <si>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</si>
  <si>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44</t>
  </si>
  <si>
    <t>31721</t>
  </si>
  <si>
    <t>ŘÍMSY Z KAMENE A LOM VÝROBKŮ</t>
  </si>
  <si>
    <t>výkresy C.1.1.3 a C.1.1.8</t>
  </si>
  <si>
    <t>KAMENNÁ ŘÍMSA VÝTOKOVÉHO ČELA PROPUSTKU 19: 
celková kubatura:3*0,7*0,15=0,315 [A]</t>
  </si>
  <si>
    <t>Položka zahrnuje dodání předepsaného hlavního materiálu, spojovacího materiálu, vyzdění do předepsaného tavru, včetně mimostaveništní a vnitrostaveništní dopravy</t>
  </si>
  <si>
    <t>45</t>
  </si>
  <si>
    <t>327221</t>
  </si>
  <si>
    <t>DOZDĚNÍ ZDÍ OPĚRNÝCH, ZÁRUBNÍCH, NÁBŘEŽNÍCH KVÁDROVÝ A ŘÁDKOVÝ</t>
  </si>
  <si>
    <t>DOZDĚNÍ STÁV. KŘÍDEL VÝTOKOVÉHO ČELA PROPUSTKU 19: 
počet x kubatura/ks (předpoklad):2*1=2,000 [A]</t>
  </si>
  <si>
    <t>položka zahrnuje dodávku a osazení dvoustranně lícovaného kamene, jeho případné kotvení se všemi souvisejícími materiály a pracemi, dodávku předepsané malty, spárování.</t>
  </si>
  <si>
    <t>46</t>
  </si>
  <si>
    <t>327315</t>
  </si>
  <si>
    <t>ZDI OPĚRNÉ, ZÁRUBNÍ, NÁBŘEŽNÍ Z PROSTÉHO BETONU DO C30/37 (B37)</t>
  </si>
  <si>
    <t>výkresy C.1.1.3, C.1.1.5 a C.1.1.9</t>
  </si>
  <si>
    <t>VÝÚSTNÍ OBJEKTY HORSKÝCH VPUSTÍ: 
počet x kubatura/ks:5*(2*0,9)+1*0,68=9,680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</si>
  <si>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</si>
  <si>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47</t>
  </si>
  <si>
    <t>327365</t>
  </si>
  <si>
    <t>VÝZTUŽ ZDÍ OPĚRNÝCH, ZÁRUBNÍCH, NÁBŘEŽNÍCH Z OCELI 10505, B500B</t>
  </si>
  <si>
    <t>VÝZTUŽ VÝÚSTNÍCH OBJEKTŮ HORSKÝCH VPUSTÍ: 
celková hmotnost:0,474=0,474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</si>
  <si>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</si>
  <si>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48</t>
  </si>
  <si>
    <t>327366</t>
  </si>
  <si>
    <t>VÝZTUŽ ZDÍ OPĚRNÝCH, ZÁRUBNÍCH, NÁBŘEŽNÍCH Z KARI SÍTÍ</t>
  </si>
  <si>
    <t>VÝZTUŽ VÝÚSTNÍCH OBJEKTŮ HORSKÝCH VPUSTÍ: 
celková hmotnost:0,126=0,126 [A]</t>
  </si>
  <si>
    <t>49</t>
  </si>
  <si>
    <t>333215</t>
  </si>
  <si>
    <t>DEMONTÁŽ A ZPĚTNÁ MONTÁŽ KAMENNÉ ŘÍMSY KŘÍDEL PROPUSTKU</t>
  </si>
  <si>
    <t>ŘÍMSA NA STÁV. KŘÍDLECH VÝTOKOVÉHO ČELA PROPUSTKU 19: 
počet x kubatura:2*(3,5*0,5*0,1)=0,350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</si>
  <si>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</si>
  <si>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50</t>
  </si>
  <si>
    <t>33817A</t>
  </si>
  <si>
    <t>SLOUPKY PLOTOVÉ Z DÍLCŮ KOVOVÝCH  KOTVENÉ DO PATEK NEBO BERANĚNÉ - DEMONTÁŽ A ZPĚTNÁ MONTÁŽ</t>
  </si>
  <si>
    <t>STÁV, SLOUPEK OPLOCENÍ U PROPUSTKU 13: 
celkový počet:1=1,000 [A]</t>
  </si>
  <si>
    <t>- dodání a osazení předepsaného sloupku včetně PKO  
- případnou betonovou patku z předepsané třídy betonu  
- nutné zemní práce</t>
  </si>
  <si>
    <t>51</t>
  </si>
  <si>
    <t>33894A</t>
  </si>
  <si>
    <t>SLOUPKY OHRADNÍ A PLOTOVÉ KOVOVÉ KOTVENÉ DO PATEK NEBO BERANĚNÉ</t>
  </si>
  <si>
    <t>včetně bet. patek a zemních prací  
výkresy C.1.1.3 a C.1.1.5</t>
  </si>
  <si>
    <t>SLOUPKY PŘELOŽKY DRÁTĚNÉHO OPLOCENÍ: 
počet x délka/ks x t/m:7*2,35*0,00333=0,055 [A]</t>
  </si>
  <si>
    <t>Vodorovné konstrukce</t>
  </si>
  <si>
    <t>52</t>
  </si>
  <si>
    <t>451312</t>
  </si>
  <si>
    <t>PODKLADNÍ A VÝPLŇOVÉ VRSTVY Z PROSTÉHO BETONU C12/15</t>
  </si>
  <si>
    <t>výkresy C.1.1.3, C.1.1.8, C.1.1.9, C.1.1.10, C.1.1.11 a C.1.1.12</t>
  </si>
  <si>
    <t>POD HORSKÉ VPUSTI: 
počet x kubatura/ks:6*0,38=2,280 [A] 
POD CHRÁNIČKY: 
š. 0,65 m - délka x plocha v řezu:11,5*0,1=1,150 [B] 
POD PROPUSTKY: 
Propustek 12:3,3*4,6*0,1+3,3*4,6*0,1=3,036 [C] 
Propustek 13:3,2*2,8*0,1+2,8*2,8*0,1=1,680 [D] 
Propustek 14:3,2*2,8*0,1+2,8*3,3*0,1=1,820 [E] 
Propustek 15:24,6*0,1=2,460 [F] 
Propustek 16:3,2*2,9*0,1=0,928 [G] 
Propustek 17:3,2*2,9*0,1=0,928 [H] 
Propustek 18:3,4*5,3*0,1+2,95*5,3*0,1=3,366 [I] 
Propustek 19:3,2*2,9*0,1+2,25*4,3*0,1=1,896 [J] 
POD ZATRUBENÍ: 
Zatrubení 1:7,1*1,4*0,1=0,994 [K] 
Zatrubení 2:7,1*1,4*0,1=0,994 [L] 
Zatrubení 3:9,6*1,6*0,1=1,536 [M] 
Zatrubení 4:9,6*1,6*0,1=1,536 [N] 
Celkem: A+B+C+D+E+F+G+H+I+J+K+L+M+N=24,604 [O]</t>
  </si>
  <si>
    <t>53</t>
  </si>
  <si>
    <t>451313</t>
  </si>
  <si>
    <t>PODKLADNÍ A VÝPLŇOVÉ VRSTVY Z PROSTÉHO BETONU C16/20</t>
  </si>
  <si>
    <t>POD PROPUSTEK 14: 
celková kubatura:9,4*1,25*0,12=1,410 [A]</t>
  </si>
  <si>
    <t>54</t>
  </si>
  <si>
    <t>451314</t>
  </si>
  <si>
    <t>PODKLADNÍ A VÝPLŇOVÉ VRSTVY Z PROSTÉHO BETONU C25/30</t>
  </si>
  <si>
    <t>ZÁKLADOVÁ DESKA POD PROPUSTEK 12: 
celková kubatura:12,8*3,3*0,2=8,448 [A]</t>
  </si>
  <si>
    <t>55</t>
  </si>
  <si>
    <t>45131A</t>
  </si>
  <si>
    <t>PODKLADNÍ A VÝPLŇOVÉ VRSTVY Z PROSTÉHO BETONU C20/25</t>
  </si>
  <si>
    <t>výkresy C.1.1.3, C.1.1.5, C.1.1.6, C.1.1.7, C.1.1.8 a C.1.1.9</t>
  </si>
  <si>
    <t>POD OPEVNĚNÍ LOMOVÝM KAMENEM DO BET. LOŽE TL. 100 mm: 
celková plocha x tloušťka lože:(810,3+2712,6)*0,1=352,290 [A] 
POD OPEVNĚNÍ LOMOVÝM KAMENEM DO BET. LOŽE TL. 200 mm: 
celková plocha x tloušťka lože:(36,6+200,2)*0,2=47,360 [B] 
Celkem: A+B=399,650 [C]</t>
  </si>
  <si>
    <t>56</t>
  </si>
  <si>
    <t>451366</t>
  </si>
  <si>
    <t>VÝZTUŽ PODKL VRSTEV Z KARI-SÍTÍ</t>
  </si>
  <si>
    <t>VÝZTUŽ PODKLADNÍ DESKY PROPUSTKU 12: 
celková hmotnost:2*(12,7*3,2)*0,008=0,650 [A] 
VÝZTUŽ PODKLADNÍ DESKY PROPUSTKU 14: 
celková hmotnost:9,3*1,15*0,003=0,032 [B] 
Celkem: A+B=0,682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</si>
  <si>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</si>
  <si>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57</t>
  </si>
  <si>
    <t>45868</t>
  </si>
  <si>
    <t>VÝPLŇ ZA OPĚRAMI A ZDMI Z NEPROPUSTNÉHO MATERIÁLU</t>
  </si>
  <si>
    <t>ZA RUBU ČELA PROPUSTKU 15: 
celková kubatura:3*1,2=3,600 [A] 
ZA RUBU ČELA PROPUSTKU 16: 
celková kubatura:3*0,68=2,040 [B] 
Celkem: A+B=5,640 [C]</t>
  </si>
  <si>
    <t>položka zahrnuje:  
- dodávku jílu a zásyp se zhutněním včetně mimostaveništní a vnitrostaveništní dopravy</t>
  </si>
  <si>
    <t>58</t>
  </si>
  <si>
    <t>46251</t>
  </si>
  <si>
    <t>ZÁHOZ Z LOMOVÉHO KAMENE</t>
  </si>
  <si>
    <t>OPEVNĚNÍ VÝTOKŮ: 
celková kubatura:3*0,5+3*0,5+2*0,5+2*0,5+11,3*0,5+2*0,5+9,2*0,5+2*0,5+2*0,5+2*0,5+4,4*0,5=21,450 [A]</t>
  </si>
  <si>
    <t>položka zahrnuje:  
- dodávku a zához lomového kamene předepsané frakce včetně mimostaveništní a vnitrostaveništní dopravy  
není-li v zadávací dokumentaci uvedeno jinak, jedná se o nakupovaný materiál</t>
  </si>
  <si>
    <t>59</t>
  </si>
  <si>
    <t>46321</t>
  </si>
  <si>
    <t>ROVNANINA Z LOMOVÉHO KAMENE</t>
  </si>
  <si>
    <t>KAMENNÁ ROVNANINA - OPEVNĚNÍ SVAHŮ: 
celková kubatura:45*1,62+47,3*1,59+32,8*0,48+95,9*1,59+59,5*0,48+42,5*0,93+18,7*0,51+72,7*0,93+47,2*1,93+6,9*0,93+17,5*0,68+58,9*0,65+70*1,59+39*0,37+7*0,93+51*1,33+48*0,65+63,8*3,14+41,2*1,91+20,6*0,48+40,2*0,76+73,8*0,65+12,6*0,93+33,2*0,65+15,3*0,37+63,6*0,39+61,3*0,68+37,1*1,3+59,1*1,59+76,8*1,59+133,4*0,93=1 701,787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</si>
  <si>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</si>
  <si>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60</t>
  </si>
  <si>
    <t>465511</t>
  </si>
  <si>
    <t>DLAŽBY Z LOMOVÉHO KAMENE NA SUCHO</t>
  </si>
  <si>
    <t>VYÚSTĚNÍ TRATIVODŮ DLAŽBOU NA SUCHO: 
celková kubatura:1,6*0,3+2,9*0,3+5,5*0,3=3,000 [A]</t>
  </si>
  <si>
    <t>položka zahrnuje:  
- nutné zemní práce (svahování, úpravu pláně a pod.)  
- dodávku a položení dlažby z lomového kamene do předepsaného tvaru  
- spárování, těsnění, tmelení a vyplnění spar případně s vyklínováním  
- úprava povrchu pro odvedení srážkové vody  
- nezahrnuje podklad pod dlažbu, vykazuje se samostatně položkami SD 45</t>
  </si>
  <si>
    <t>61</t>
  </si>
  <si>
    <t>465512</t>
  </si>
  <si>
    <t>DLAŽBY Z LOMOVÉHO KAMENE NA MC</t>
  </si>
  <si>
    <t>OPEVNĚNÍ LOMOVÝM KAMENEM DO BET. LOŽE TL. 100 mm: 
celková plocha x tloušťka kamene:(810,3+2712,6)*0,2=704,580 [A] 
OPEVNĚNÍ LOMOVÝM KAMENEM DO BET. LOŽE TL. 200 mm: 
celková plocha x tloušťka kamene:(36,6+200,2)*0,2=47,360 [B] 
Celkem: A+B=751,940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</si>
  <si>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</si>
  <si>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62</t>
  </si>
  <si>
    <t>467314</t>
  </si>
  <si>
    <t>STUPNĚ A PRAHY VODNÍCH KORYT Z PROSTÉHO BETONU C20/25</t>
  </si>
  <si>
    <t>výkresy C.1.1.3, C.1.1.5, C.1.1.8 a C.1.1.9</t>
  </si>
  <si>
    <t>UKONČUJÍCÍ PRAHY OPEVNĚNÍ LOMOVÝM KAMENEM: 
celková kubatura:0,6+0,6+0,6+0,6+0,6+1,5+1,3+0,4+0,4+0,6+1,2+3,2+2,4+0,6+2,9+2,4+1,5+1,3+1,5+1,3+3,2+2,4+1,6+1,3+0,6+0,8+4,6+4,6+3,8+5,1+1,5+1,3+1,5+1,3+1,6+1,3+0,7+0,3=63,000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</si>
  <si>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</si>
  <si>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</si>
  <si>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63</t>
  </si>
  <si>
    <t>56330</t>
  </si>
  <si>
    <t>VOZOVKOVÉ VRSTVY ZE ŠTĚRKODRTI</t>
  </si>
  <si>
    <t>ŠD 0/63  
výkresy C.1.1.3 a C.1.1.5</t>
  </si>
  <si>
    <t>SANACE, REKONSTRUKCE VOZOVKY: 
plocha x tlouštka:15439*0,22=3 396,580 [A] 
KRAJNÍ SANACE S RECYKLACÍ VOZOVKY: 
plocha x tloušťka:4836*0,22=1 063,920 [B] 
Celkem: A+B=4 460,500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</si>
  <si>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</si>
  <si>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64</t>
  </si>
  <si>
    <t>56332</t>
  </si>
  <si>
    <t>VOZOVKOVÉ VRSTVY ZE ŠTĚRKODRTI TL. DO 100MM</t>
  </si>
  <si>
    <t>PLOCHY ZA OBRUBOU RIGOLU PODÉL SKALNÍCH VÝCHOZŮ: 
plocha:124=124,000 [A]</t>
  </si>
  <si>
    <t>65</t>
  </si>
  <si>
    <t>56334</t>
  </si>
  <si>
    <t>VOZOVKOVÉ VRSTVY ZE ŠTĚRKODRTI TL. DO 200MM</t>
  </si>
  <si>
    <t>SANACE, REKONSTRUKCE VOZOVKY: 
plocha:14262=14 262,000 [A] 
SJEZDY, MK - AB - REKONSTRUKCE: 
1. vrstva - plocha:63=63,000 [B] 
Celkem: A+B=14 325,000 [C]</t>
  </si>
  <si>
    <t>66</t>
  </si>
  <si>
    <t>SJEZDY, MK - AB - REKONSTRUKCE: 
2. vrstva - plocha:67=67,000 [A]</t>
  </si>
  <si>
    <t>67</t>
  </si>
  <si>
    <t>56335</t>
  </si>
  <si>
    <t>VOZOVKOVÉ VRSTVY ZE ŠTĚRKODRTI TL. DO 250MM</t>
  </si>
  <si>
    <t>SJEZD - RA: 
plocha:124=124,000 [A]</t>
  </si>
  <si>
    <t>68</t>
  </si>
  <si>
    <t>56336</t>
  </si>
  <si>
    <t>VOZOVKOVÉ VRSTVY ZE ŠTĚRKODRTI TL. DO 300MM</t>
  </si>
  <si>
    <t>SJEZD - ŠD : 
plocha:150=150,000 [A]</t>
  </si>
  <si>
    <t>69</t>
  </si>
  <si>
    <t>56362</t>
  </si>
  <si>
    <t>VOZOVKOVÉ VRSTVY Z RECYKLOVANÉHO MATERIÁLU TL DO 100MM</t>
  </si>
  <si>
    <t>recyklát asfaltový  
výkresy C.1.1.3 a C.1.1.5</t>
  </si>
  <si>
    <t>SJEZD - RA: 
plocha:113=113,000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</si>
  <si>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</si>
  <si>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70</t>
  </si>
  <si>
    <t>567544</t>
  </si>
  <si>
    <t>VRST PRO OBNOVU A OPR RECYK ZA STUD CEM A ASF EM TL DO 200MM</t>
  </si>
  <si>
    <t>RS 0/32 CA - recyklovaná směs obalením za studena na místě (s dodáním kameniva a s případným předrcením)  
výkresy C.1.1.3 a C.1.1.5</t>
  </si>
  <si>
    <t>RECYKLACE VOZOVKY: 
plocha:6100=6 100,000 [A] 
KRAJNÍ SANACE S RECYKLACÍ VOZOVKY: 
plocha:4095=4 095,000 [B] 
Celkem: A+B=10 195,000 [C]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</si>
  <si>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</si>
  <si>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71</t>
  </si>
  <si>
    <t>56932</t>
  </si>
  <si>
    <t>ZPEVNĚNÍ KRAJNIC ZE ŠTĚRKODRTI TL. DO 100MM</t>
  </si>
  <si>
    <t>ŠD 0/32  
výkres C.1.1.3 a C.1.1.5</t>
  </si>
  <si>
    <t>celková plocha:174+105+27+19+44+206+93+150+90+38+16+5+12+10+486+349+88+357+229+457+154+190=3 299,000 [A]</t>
  </si>
  <si>
    <t>- dodání kameniva předepsané kvality a zrnitosti  
- rozprostření a zhutnění vrstvy v předepsané tloušťce  
- zřízení vrstvy bez rozlišení šířky, pokládání vrstvy po etapách</t>
  </si>
  <si>
    <t>72</t>
  </si>
  <si>
    <t>572113</t>
  </si>
  <si>
    <t>INFILTRAČNÍ POSTŘIK Z EMULZE DO 0,5KG/M2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</si>
  <si>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</si>
  <si>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73</t>
  </si>
  <si>
    <t>572213</t>
  </si>
  <si>
    <t>SPOJOVACÍ POSTŘIK Z EMULZE DO 0,5KG/M2</t>
  </si>
  <si>
    <t>0,2 kg/m2  
výkresy C.1.1.3 a C.1.1.5</t>
  </si>
  <si>
    <t>RŽK - DVOUVRSTVÝ KRYT S VYROVNÁVKOU: 
plocha:70=70,000 [A] 
SANACE, REKONSTRUKCE VOZOVKY: 
plocha:13346=13 346,000 [B] 
RECYKLACE VOZOVKY: 
plocha:6100=6 100,000 [C] 
KRAJNÍ SANACE S RECYKLACÍ VOZOVKY: 
plocha:3450=3 450,000 [D] 
SJEZDY, MK - AB - REKONSTRUKCE: 
plocha:60=60,000 [E] 
Celkem: A+B+C+D+E=23 026,000 [F]</t>
  </si>
  <si>
    <t>74</t>
  </si>
  <si>
    <t>0,4 kg/m2  
výkresy C.1.1.3 a C.1.1.5</t>
  </si>
  <si>
    <t>RŽK - OBNOVA OBRUSNÉ VRSTVY: 
plocha:4=4,000 [A] 
RŽK - DVOUVRSTVÝ KRYT S VYROVNÁVKOU: 
plocha:70=70,000 [B] 
SANACE, REKONSTRUKCE VOZOVKY: 
plocha:13607=13 607,000 [C] 
RECYKLACE VOZOVKY: 
plocha:6100=6 100,000 [D] 
KRAJNÍ SANACE S RECYKLACÍ VOZOVKY: 
plocha:3643=3 643,000 [E] 
Celkem: A+B+C+D+E=23 424,000 [F]</t>
  </si>
  <si>
    <t>75</t>
  </si>
  <si>
    <t>572411</t>
  </si>
  <si>
    <t>JEDNOVRSTVÝ ASFALTOVÝ NÁTĚR DO 0,5KG/M2 S PODRCENÍM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</si>
  <si>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</si>
  <si>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76</t>
  </si>
  <si>
    <t>574A34</t>
  </si>
  <si>
    <t>ASFALTOVÝ BETON PRO OBRUSNÉ VRSTVY ACO 11+, 11S TL. 40MM</t>
  </si>
  <si>
    <t>ACO 11 +  
výkresy C.1.1.3 a C.1.1.5</t>
  </si>
  <si>
    <t>RŽK - OBNOVA OBRUSNÉ VRSTVY: 
plocha:4=4,000 [A] 
RŽK - DVOUVRSTVÝ KRYT S VYROVNÁVKOU: 
plocha:70=70,000 [B] 
SANACE, REKONSTRUKCE VOZOVKY: 
plocha:13084=13 084,000 [C] 
RECYKLACE VOZOVKY: 
plocha:6100=6 100,000 [D] 
KRAJNÍ SANACE S RECYKLACÍ VOZOVKY: 
plocha:3224=3 224,000 [E] 
SJEZDY, MK - AB - REKONSTRUKCE: 
plocha:59=59,000 [F] 
Celkem: A+B+C+D+E+F=22 541,000 [G]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</si>
  <si>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</si>
  <si>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77</t>
  </si>
  <si>
    <t>574C06</t>
  </si>
  <si>
    <t>ASFALTOVÝ BETON PRO LOŽNÍ VRSTVY ACL 16+, 16S</t>
  </si>
  <si>
    <t>ACL 16 + - vyrovnávka  
výkresy C.1.1.3 a C.1.1.5</t>
  </si>
  <si>
    <t>RŽK - DVOUVRSTVÝ KRYT S VYROVNÁVKOU: 
plocha x prům. tloušťka:70*0,06=4,200 [A]</t>
  </si>
  <si>
    <t>78</t>
  </si>
  <si>
    <t>574C56</t>
  </si>
  <si>
    <t>ASFALTOVÝ BETON PRO LOŽNÍ VRSTVY ACL 16+, 16S TL. 60MM</t>
  </si>
  <si>
    <t>ACL 16 +  
výkresy C.1.1.3 a C.1.1.5</t>
  </si>
  <si>
    <t>SANACE, REKONSTRUKCE VOZOVKY: 
plocha:13346=13 346,000 [A] 
RECYKLACE VOZOVKY: 
plocha:6100=6 100,000 [B] 
KRAJNÍ SANACE S RECYKLACÍ VOZOVKY: 
plocha:3450=3 450,000 [C] 
Celkem: A+B+C=22 896,000 [D]</t>
  </si>
  <si>
    <t>79</t>
  </si>
  <si>
    <t>574E56</t>
  </si>
  <si>
    <t>ASFALTOVÝ BETON PRO PODKLADNÍ VRSTVY ACP 16+, 16S TL. 60MM</t>
  </si>
  <si>
    <t>ACP 16 +  
výkresy C.1.1.3 a C.1.1.5</t>
  </si>
  <si>
    <t>SJEZDY, MK - AB - REKONSTRUKCE: 
plocha:60=60,000 [A]</t>
  </si>
  <si>
    <t>80</t>
  </si>
  <si>
    <t>574E58</t>
  </si>
  <si>
    <t>ASFALTOVÝ BETON PRO PODKLADNÍ VRSTVY ACP 22+, 22S TL. 60MM</t>
  </si>
  <si>
    <t>ACP 22 +  
výkresy C.1.1.3 a C.1.1.5</t>
  </si>
  <si>
    <t>SANACE, REKONSTRUKCE VOZOVKY: 
plocha:13607=13 607,000 [A] 
RECYKLACE VOZOVKY: 
plocha:6100=6 100,000 [B] 
KRAJNÍ SANACE S RECYKLACÍ VOZOVKY: 
plocha:3643=3 643,000 [C] 
Celkem: A+B+C=23 350,000 [D]</t>
  </si>
  <si>
    <t>81</t>
  </si>
  <si>
    <t>58920</t>
  </si>
  <si>
    <t>VÝPLŇ SPAR MODIFIKOVANÝM ASFALTEM</t>
  </si>
  <si>
    <t>NAPOJENÍ NA STÁV. AB VOZOVKU A PLOCHY: 
celková délka:6,3+7,3+9,9+5,8=29,300 [A]</t>
  </si>
  <si>
    <t>položka zahrnuje:  
- dodávku předepsaného materiálu  
- vyčištění a výplň spar tímto materiálem</t>
  </si>
  <si>
    <t>Úpravy povrchů, podlahy, výplně otvorů</t>
  </si>
  <si>
    <t>82</t>
  </si>
  <si>
    <t>62745</t>
  </si>
  <si>
    <t>SPÁROVÁNÍ STARÉHO ZDIVA CEMENTOVOU MALTOU</t>
  </si>
  <si>
    <t>PŘESPÁROVÁNÍ STÁV. KŘÍDEL VÝTOKOVÉHO ČELA PROPUSTKU 19: 
počet x plocha/ks (předpoklad):2*1,6=3,200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</si>
  <si>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</si>
  <si>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Přidružená stavební výroba</t>
  </si>
  <si>
    <t>83</t>
  </si>
  <si>
    <t>76792</t>
  </si>
  <si>
    <t>OPLOCENÍ Z DRÁTĚNÉHO PLETIVA POTAŽENÉHO PLASTEM</t>
  </si>
  <si>
    <t>PŘELOŽKA DRÁTĚNÉHO OPLOCENÍ: 
délka x výška:18*1,6=28,800 [A]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</si>
  <si>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</si>
  <si>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Potrubí</t>
  </si>
  <si>
    <t>84</t>
  </si>
  <si>
    <t>87445</t>
  </si>
  <si>
    <t>POTRUBÍ Z TRUB PP ODPADNÍCH DN DO 300MM</t>
  </si>
  <si>
    <t>PP korugované, SN 16  
výkresy C.1.1.3, C.1.1.9 a C.1.1.10</t>
  </si>
  <si>
    <t>PŘÍPOJKY HORSKÝCH VPUSTÍ: 
celková délka:9,6+9,4+11,2+10,8+12,4+9=62,400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</si>
  <si>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</si>
  <si>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85</t>
  </si>
  <si>
    <t>87633</t>
  </si>
  <si>
    <t>CHRÁNIČKY Z TRUB PLASTOVÝCH DN DO 150MM</t>
  </si>
  <si>
    <t>PVC DN 150  
výkresy C.1.1.3, C.1.1.11 a C.1.1.12</t>
  </si>
  <si>
    <t>celková délka:23=23,000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</si>
  <si>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</si>
  <si>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86</t>
  </si>
  <si>
    <t>894846</t>
  </si>
  <si>
    <t>ŠACHTY KANALIZAČNÍ PLASTOVÉ D 400MM</t>
  </si>
  <si>
    <t>kontrolní trativodní šachtice s lapačem písku,s poklopem D400  
výkresy C.1.1.3 a C.1.1.5</t>
  </si>
  <si>
    <t>celkový počet:41=41,000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</si>
  <si>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</si>
  <si>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87</t>
  </si>
  <si>
    <t>89722</t>
  </si>
  <si>
    <t>VPUSŤ KANALIZAČNÍ HORSKÁ KOMPLETNÍ Z BETON DÍLCŮ</t>
  </si>
  <si>
    <t>výkresy C.1.1.3, C.1.1.9 a C.1.1.10</t>
  </si>
  <si>
    <t>HORSKÉ VPUSTI: 
celkový počet:6=6,000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</si>
  <si>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</si>
  <si>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88</t>
  </si>
  <si>
    <t>899523</t>
  </si>
  <si>
    <t>OBETONOVÁNÍ POTRUBÍ Z PROSTÉHO BETONU DO C16/20 (B20)</t>
  </si>
  <si>
    <t>KOLEM PROPUSTKU 14: 
délka x plocha v řezu:8*0,8=6,400 [A]</t>
  </si>
  <si>
    <t>89</t>
  </si>
  <si>
    <t>899524</t>
  </si>
  <si>
    <t>OBETONOVÁNÍ POTRUBÍ Z PROSTÉHO BETONU DO C20/25</t>
  </si>
  <si>
    <t>výkresy C.1.1.3, C.1.1.8, C.1.1.11 a C.1.1.12</t>
  </si>
  <si>
    <t>KOLEM CHRÁNIČEK: 
š. 0,65 m - délka x plocha v řezu:11,5*0,16=1,840 [A] 
KOLEM PROPUSTKŮ: 
Propustek 12 - délka x plocha v řezu:13*2,38=30,940 [B] 
KOLEM ZATRUBENÍ: 
Zatrubení 1 - délka x plocha v řezu:7,1*0,6=4,260 [C] 
Zatrubení 2 - délka x plocha v řezu:7,1*0,6=4,260 [D] 
Zatrubení 3 - délka x plocha v řezu:9,6*0,77=7,392 [E] 
Zatrubení 4 - délka x plocha v řezu:9,6*0,77=7,392 [F] 
Celkem: A+B+C+D+E+F=56,084 [G]</t>
  </si>
  <si>
    <t>Ostatní konstrukce a práce</t>
  </si>
  <si>
    <t>90</t>
  </si>
  <si>
    <t>9111A1</t>
  </si>
  <si>
    <t>ZÁBRADLÍ SILNIČNÍ S VODOR MADLY - DODÁVKA A MONTÁŽ</t>
  </si>
  <si>
    <t>s osazením na patní desky  
výkresy C.1.1.3 a C.1.1.8</t>
  </si>
  <si>
    <t>NA PROPUSTKU 13: 
celková délka:1,2+1,3+1,3+0,8=4,600 [A] 
NA PROPUSTKU 14: 
celková délka:1,2+1,3+1,3+0,8=4,600 [B] 
NA PROPUSTKU 15: 
celková délka:2,7=2,700 [C] 
NA PROPUSTKU 16: 
celková délka:1,3+1,3+1,3+2,7=6,600 [D] 
NA PROPUSTKU 17: 
celková délka:1,3+1,3+1,3+2,7=6,600 [E] 
NA PROPUSTKU 18: 
celková délka:3,7+3,7=7,400 [F] 
NA PROPUSTKU 19: 
celková délka:1,3+1,3+1,3=3,900 [G] 
Celkem: A+B+C+D+E+F+G=36,400 [H]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</si>
  <si>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</si>
  <si>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</t>
  </si>
  <si>
    <t>9111A3</t>
  </si>
  <si>
    <t>ZÁBRADLÍ SILNIČNÍ S VODOR MADLY - DEMONTÁŽ S PŘESUNEM</t>
  </si>
  <si>
    <t>výkup zhotovitelem za cenu šrotu  
výkres C.1.1.3</t>
  </si>
  <si>
    <t>STÁV. ZÁBRADLÍ U PROPUSTKU 12: 
celková délka:3,5=3,500 [A]</t>
  </si>
  <si>
    <t>položka zahrnuje:  
- demontáž a odstranění zařízení  
- jeho odvoz na předepsané místo</t>
  </si>
  <si>
    <t>92</t>
  </si>
  <si>
    <t>9113B1</t>
  </si>
  <si>
    <t>SVODIDLO OCEL SILNIČ JEDNOSTR, ÚROVEŇ ZADRŽ H1 -DODÁVKA A MONTÁŽ</t>
  </si>
  <si>
    <t>výkresy C.1.1.3 a C.1.1.13</t>
  </si>
  <si>
    <t>NOVÉ SVODIDLO. 
celková délka:45,4+65,3+97,4+93,4+57,3+89,4+929,4+7,2+8,2+437,3+77,3+860,2=2 767,800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</si>
  <si>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</si>
  <si>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93</t>
  </si>
  <si>
    <t>9113B3</t>
  </si>
  <si>
    <t>SVODIDLO OCEL SILNIČ JEDNOSTR, ÚROVEŇ ZADRŽ H1 - DEMONTÁŽ S PŘESUNEM</t>
  </si>
  <si>
    <t>výkup zhotovitelem za cenu šrotu  
výkresy C.1.1.3 a C.1.1.13</t>
  </si>
  <si>
    <t>STÁVAJÍCÍ SVODIDLA: 
celková délka:13+52+55+327+19+129+140+149+13=897,000 [A]</t>
  </si>
  <si>
    <t>94</t>
  </si>
  <si>
    <t>9117C1</t>
  </si>
  <si>
    <t>SVOD OCEL ZÁBRADEL ÚROVEŇ ZADRŽ H2 - DODÁVKA A MONTÁŽ</t>
  </si>
  <si>
    <t>NOVÉ SVODIDLO: 
celková délka:8=8,000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</si>
  <si>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</si>
  <si>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95</t>
  </si>
  <si>
    <t>91228</t>
  </si>
  <si>
    <t>SMĚROVÉ SLOUPKY Z PLAST HMOT VČETNĚ ODRAZNÉHO PÁSKU</t>
  </si>
  <si>
    <t>bílý  
výkresy C.1.1.3 a C.1.1.5</t>
  </si>
  <si>
    <t>celkový počet:236=236,000 [A]</t>
  </si>
  <si>
    <t>položka zahrnuje:  
- dodání a osazení sloupku včetně nutných zemních prací  
- vnitrostaveništní a mimostaveništní doprava  
- odrazky plastové nebo z retroreflexní fólie</t>
  </si>
  <si>
    <t>96</t>
  </si>
  <si>
    <t>červený  
výkres C.1.1.15</t>
  </si>
  <si>
    <t>celkový počet:10=10,000 [A]</t>
  </si>
  <si>
    <t>97</t>
  </si>
  <si>
    <t>91238</t>
  </si>
  <si>
    <t>SMĚROVÉ SLOUPKY Z PLAST HMOT - NÁSTAVCE NA SVODIDLA VČETNĚ ODRAZNÉHO PÁSKU</t>
  </si>
  <si>
    <t>celkový počet:2=2,000 [A]</t>
  </si>
  <si>
    <t>98</t>
  </si>
  <si>
    <t>91267</t>
  </si>
  <si>
    <t>ODRAZKY NA SVODIDLA</t>
  </si>
  <si>
    <t>celkový počet:173=173,000 [A]</t>
  </si>
  <si>
    <t>- kompletní dodávka se všemi pomocnými a doplňujícími pracemi a součástmi</t>
  </si>
  <si>
    <t>99</t>
  </si>
  <si>
    <t>91344</t>
  </si>
  <si>
    <t>NIVELAČNÍ ZNAČKY KAMENNÉ</t>
  </si>
  <si>
    <t>nové dodání, osazení včetně vytyčení  
popis viz C.1.1.1. TZ a výkres C.1.1.3</t>
  </si>
  <si>
    <t>celkový počet:3=3,000 [A]</t>
  </si>
  <si>
    <t>položka zahrnuje:  
- dodání a osazení nivelační značky včetně nutných zemních prací  
- vnitrostaveništní a mimostaveništní dopravu</t>
  </si>
  <si>
    <t>100</t>
  </si>
  <si>
    <t>NIVELAČNÍ ZNAČKY - OCHRÁNĚNÍ</t>
  </si>
  <si>
    <t>ochránění stáv. nivelačních bodů  
popis viz C.1.1.1. TZ a výkres C.1.1.3</t>
  </si>
  <si>
    <t>celkový počet:7=7,000 [A]</t>
  </si>
  <si>
    <t>101</t>
  </si>
  <si>
    <t>914171</t>
  </si>
  <si>
    <t>DOPRAVNÍ ZNAČKY ZÁKLADNÍ VELIKOSTI HLINÍKOVÉ FÓLIE TŘ 2 - DODÁVKA A MONTÁŽ</t>
  </si>
  <si>
    <t>výkres C.1.1.15</t>
  </si>
  <si>
    <t>OBNOVOVANÉ SDZ: 
A 2a:3=3,000 [A] 
A 2b:1=1,000 [B] 
A 24:2=2,000 [C] 
B 20a:1=1,000 [D] 
IJ 4b:2=2,000 [E] 
IS 15b:1=1,000 [F] 
Celkem: A+B+C+D+E+F=10,000 [G]</t>
  </si>
  <si>
    <t>položka zahrnuje:  
- dodávku a montáž značek v požadovaném provedení</t>
  </si>
  <si>
    <t>102</t>
  </si>
  <si>
    <t>914173</t>
  </si>
  <si>
    <t>DOPRAVNÍ ZNAČKY ZÁKLADNÍ VELIKOSTI HLINÍKOVÉ FÓLIE TŘ 2 - DEMONTÁŽ</t>
  </si>
  <si>
    <t>výkup zhotovitelem za cenu šrotu  
výkres C.1.1.15</t>
  </si>
  <si>
    <t>ODSTRAŇOVANÉ SDZ: 
A 7a:1=1,000 [A] 
A 22:1=1,000 [B] 
A 28:4=4,000 [C] 
E 3a:3=3,000 [D] 
E 4:1=1,000 [E] 
IJ 4c:2=2,000 [F] 
OBNOVOVANÉ SDZ: 
A 2a:3=3,000 [G] 
A 2b:1=1,000 [H] 
A 24:2=2,000 [I] 
B 20a:1=1,000 [J] 
IJ 4b:2=2,000 [K] 
IS 15b:1=1,000 [L] 
Celkem: A+B+C+D+E+F+G+H+I+J+K+L=22,000 [M]</t>
  </si>
  <si>
    <t>Položka zahrnuje odstranění, demontáž a odklizení materiálu s odvozem na předepsané místo</t>
  </si>
  <si>
    <t>103</t>
  </si>
  <si>
    <t>914771</t>
  </si>
  <si>
    <t>STÁLÁ DOPRAV ZAŘÍZ Z3 HLINÍK S FÓLIÍ TŘ 2 DODÁVKA A MONTÁŽ</t>
  </si>
  <si>
    <t>OBNOVOVANÉ SDZ: 
Z 3 - celkový počet:8=8,000 [A] 
NAVRHOVANÉ SDZ: 
Z3 - celkový počet:12=12,000 [B] 
Celkem: A+B=20,000 [C]</t>
  </si>
  <si>
    <t>104</t>
  </si>
  <si>
    <t>914773</t>
  </si>
  <si>
    <t>STÁLÁ DOPRAV ZAŘÍZ Z3 HLINÍK S FÓLIÍ TŘ 2 DEMONTÁŽ</t>
  </si>
  <si>
    <t>OBNOVOVANÉ SDZ: 
Z 3-celkový počet:8=8,000 [A]</t>
  </si>
  <si>
    <t>105</t>
  </si>
  <si>
    <t>914911</t>
  </si>
  <si>
    <t>SLOUPKY A STOJKY DOPRAVNÍCH ZNAČEK Z OCEL TRUBEK SE ZABETONOVÁNÍM - DODÁVKA A MONTÁŽ</t>
  </si>
  <si>
    <t>SLOUPKY OBNOVOVANÝCH SDZ: 
celkový počet:18=18,000 [A] 
SLOUPKY NAVRHOVANÝCH SDZ: 
celkový počet:12=12,000 [B] 
Celkem: A+B=30,000 [C]</t>
  </si>
  <si>
    <t>položka zahrnuje:  
- sloupky a upevňovací zařízení včetně jejich osazení (betonová patka, zemní práce)</t>
  </si>
  <si>
    <t>106</t>
  </si>
  <si>
    <t>914913</t>
  </si>
  <si>
    <t>SLOUPKY A STOJKY DZ Z OCEL TRUBEK ZABETON DEMONTÁŽ</t>
  </si>
  <si>
    <t>SLOUPKY ODSTRAŃOVANÝCH SDZ: 
celkový počet:5=5,000 [A] 
SLOUPKY OBNOVOVANÝCH SDZ: 
celkový počet:18=18,000 [B] 
Celkem: A+B=23,000 [C]</t>
  </si>
  <si>
    <t>107</t>
  </si>
  <si>
    <t>915111</t>
  </si>
  <si>
    <t>VODOROVNÉ DOPRAVNÍ ZNAČENÍ BARVOU HLADKÉ - DODÁVKA A POKLÁDKA</t>
  </si>
  <si>
    <t>NAVRHOVANÉ VDZ: 
čáry š. 0,25 m - celková délka x šířka:(1038+980+10,5+12+6+2366+9+12+8,5+2300)*0,25=1 685,500 [A] 
V 11a - počet x celková plocha:2*4,3=8,600 [B] 
Celkem: A+B=1 694,100 [C]</t>
  </si>
  <si>
    <t>položka zahrnuje:  
- dodání a pokládku nátěrového materiálu (měří se pouze natíraná plocha)  
- předznačení a reflexní úpravu</t>
  </si>
  <si>
    <t>108</t>
  </si>
  <si>
    <t>915211</t>
  </si>
  <si>
    <t>VODOROVNÉ DOPRAVNÍ ZNAČENÍ PLASTEM HLADKÉ - DODÁVKA A POKLÁDKA</t>
  </si>
  <si>
    <t>109</t>
  </si>
  <si>
    <t>91552</t>
  </si>
  <si>
    <t>VODOR DOPRAV ZNAČ - PÍSMENA</t>
  </si>
  <si>
    <t>plastem  
výkres C.1.1.15</t>
  </si>
  <si>
    <t>NAVRHOVANÉ VDZ: 
V 11a - počet x počet písmen/ks:2*(2*3)=12,000 [A]</t>
  </si>
  <si>
    <t>položka zahrnuje:  
- dodání a pokládku nátěrového materiálu  
- předznačení a reflexní úpravu</t>
  </si>
  <si>
    <t>110</t>
  </si>
  <si>
    <t>917224</t>
  </si>
  <si>
    <t>SILNIČNÍ OBRUBY Z BETONOVÝCH OBRUBNÍKŮ ŠÍŘ 150MM</t>
  </si>
  <si>
    <t>NOVÉ SILNIČNÍ OBRUBNÍKY - U RIGOLU: 
celková délka:59+54+64+113+139=429,000 [A]</t>
  </si>
  <si>
    <t>Položka zahrnuje:  
dodání a pokládku betonových obrubníků o rozměrech předepsaných zadávací dokumentací  
betonové lože i boční betonovou opěrku.</t>
  </si>
  <si>
    <t>111</t>
  </si>
  <si>
    <t>91743</t>
  </si>
  <si>
    <t>SILNIČNÍ OBRUBY Z KAMENNÝCH KRAJNÍKŮ</t>
  </si>
  <si>
    <t>UKONČENÍ DLAŽEB PODOBRUBNÍKOVÝCH RIGOLŮ Z K10 V NEZPEVNĚNÝCH PLOCHÁCH: 
celková délka:1,5+0,8+0,8+1+0,8+1+1+1,5+0,8+1=10,200 [A]</t>
  </si>
  <si>
    <t>Položka zahrnuje:  
dodání a pokládku kamenných krajníků o rozměrech předepsaných zadávací dokumentací  
betonové lože i boční betonovou opěrku.</t>
  </si>
  <si>
    <t>112</t>
  </si>
  <si>
    <t>9181C</t>
  </si>
  <si>
    <t>ČELA ŠIKMÁ BETONOVÁ PREFABRIKOVANÁ ZATRUBENÍ Z TRUB DN 500MM</t>
  </si>
  <si>
    <t>ČELA ŠIKMÁ BETONOVÁ PREFABRIKOVANÁ ZATRUBENÍ Z TRUB DN 500MM  
výkresy C.1.1.3 a C.1.1.8</t>
  </si>
  <si>
    <t>ZATRUBENÍ 1: 
celkový počet:2=2,000 [A] 
ZATRUBENÍ 2: 
celkový počet:2=2,000 [B] 
Celkem: A+B=4,000 [C]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</si>
  <si>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</si>
  <si>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113</t>
  </si>
  <si>
    <t>9181D</t>
  </si>
  <si>
    <t>ČELA PROPUSTU Z TRUB DN DO 600MM Z BETONU</t>
  </si>
  <si>
    <t>včetně základu, dříku, římsy a výztuže  
výkresy C.1.1.3 a C.1.1.8</t>
  </si>
  <si>
    <t>PROPUSTEK 13: 
celkový počet:1=1,000 [A] 
PROPUSTEK 14: 
celkový počet:1=1,000 [B] 
PROPUSTEK 15: 
celkový počet:2=2,000 [C] 
PROPUSTEK 16: 
celkový počet:2=2,000 [D] 
PROPUSTEK 17: 
celkový počet:2=2,000 [E] 
PROPUSTEK 19: 
celkový počet:2=2,000 [F] 
Celkem: A+B+C+D+E+F=10,000 [G]</t>
  </si>
  <si>
    <t>114</t>
  </si>
  <si>
    <t>ČELA ŠIKMÁ BETONOVÁ PREFABRIKOVANÁ ZATRUBENÍ Z TRUB DN 600MM</t>
  </si>
  <si>
    <t>ČELA ŠIKMÁ BETONOVÁ PREFABRIKOVANÁ ZATRUBENÍ Z TRUB DN 600MM  
výkresy C.1.1.3 a C.1.1.8</t>
  </si>
  <si>
    <t>ZATRUBENÍ 3: 
celkový počet:2=2,000 [A] 
ZATRUBENÍ 4: 
celkový počet:2=2,000 [B] 
Celkem: A+B=4,000 [C]</t>
  </si>
  <si>
    <t>115</t>
  </si>
  <si>
    <t>9181G</t>
  </si>
  <si>
    <t>ČELA PROPUSTU Z TRUB DN DO 1200MM Z BETONU</t>
  </si>
  <si>
    <t>PROPUSTEK 18: 
celkový počet:2=2,000 [A]</t>
  </si>
  <si>
    <t>116</t>
  </si>
  <si>
    <t>9182D</t>
  </si>
  <si>
    <t>VTOKOVÉ JÍMKY BETONOVÉ VČETNĚ DLAŽBY PROPUSTU Z TRUB DN DO 600MM</t>
  </si>
  <si>
    <t>včetně výztuže  
výkresy C.1.1.3 a C.1.1.8</t>
  </si>
  <si>
    <t>PROPUSTEK 13: 
celkový počet:1=1,000 [A] 
PROPUSTEK 14: 
celkový počet:1=1,000 [B] 
PROPUSTEK 15: 
celkový počet:1=1,000 [C] 
PROPUSTEK 16: 
celkový počet:1=1,000 [D] 
PROPUSTEK 17: 
celkový počet:1=1,000 [E] 
PROPUSTEK 19: 
celkový počet:1=1,000 [F] 
Celkem: A+B+C+D+E+F=6,000 [G]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</si>
  <si>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</si>
  <si>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117</t>
  </si>
  <si>
    <t>918357</t>
  </si>
  <si>
    <t>ZATRUBENÍ ZE ŽB TRUB DN 500MM</t>
  </si>
  <si>
    <t>ZATRUBENÍ 1: 
celková délka trub:7,5=7,500 [A] 
ZATRUBENÍ 2: 
celková délka trub:7,5=7,500 [B] 
Celkem: A+B=15,000 [C]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</si>
  <si>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</si>
  <si>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118</t>
  </si>
  <si>
    <t>918358</t>
  </si>
  <si>
    <t>PROPUSTY Z TRUB DN 600MM</t>
  </si>
  <si>
    <t>PP korugovaná trouba SN16  
výkresy C.1.1.3 a C.1.1.8</t>
  </si>
  <si>
    <t>PROPUSTEK 13: 
celková délka:10,9=10,900 [A] 
PROPUSTEK 14: 
celková délka:10=10,000 [B] 
PROPUSTEK 15: 
celková délka:11,3=11,300 [C] 
PROPUSTEK 16: 
celková délka:9,2=9,200 [D] 
PROPUSTEK 17: 
celková délka:10,3=10,300 [E] 
PROPUSTEK 19: 
celková délka:8,4=8,400 [F] 
Celkem: A+B+C+D+E+F=60,100 [G]</t>
  </si>
  <si>
    <t>119</t>
  </si>
  <si>
    <t>ZATRUBENÍ ZE ŽB TRUB DN 600MM</t>
  </si>
  <si>
    <t>ZATRUBENÍ 3: 
celková délka trub:10=10,000 [A] 
ZATRUBENÍ 4: 
celková délka trub:10=10,000 [B] 
Celkem: A+B=20,000 [C]</t>
  </si>
  <si>
    <t>120</t>
  </si>
  <si>
    <t>918371</t>
  </si>
  <si>
    <t>PROPUSTY Z TRUB DN 1000MM</t>
  </si>
  <si>
    <t>PROPUSTEK 12: 
počet x délka:2*16,5=33,000 [A]</t>
  </si>
  <si>
    <t>121</t>
  </si>
  <si>
    <t>918372</t>
  </si>
  <si>
    <t>PROPUSTY Z TRUB DN 1200MM</t>
  </si>
  <si>
    <t>PROPUSTEK 18: 
celková délka:18=18,000 [A]</t>
  </si>
  <si>
    <t>122</t>
  </si>
  <si>
    <t>919111</t>
  </si>
  <si>
    <t>ŘEZÁNÍ ASFALTOVÉHO KRYTU VOZOVEK TL DO 50MM</t>
  </si>
  <si>
    <t>položka zahrnuje řezání vozovkové vrstvy v předepsané tloušťce, včetně spotřeby vody</t>
  </si>
  <si>
    <t>123</t>
  </si>
  <si>
    <t>935812</t>
  </si>
  <si>
    <t>ŽLABY A RIGOLY DLÁŽDĚNÉ Z KOSTEK DROBNÝCH DO BETONU TL 100MM</t>
  </si>
  <si>
    <t>PODOBRUBNÍKOVÝ RIGOL Z K10: 
celková plocha:50,1+43,1+49+76,8+138,7=357,700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</si>
  <si>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úravu napojení a ukončení  
- vnitrostaveništní i mimostaveništní dopravu  
- měří se vydlážděná plocha.</t>
  </si>
  <si>
    <t>124</t>
  </si>
  <si>
    <t>96611</t>
  </si>
  <si>
    <t>BOURÁNÍ KONSTRUKCÍ Z BETONOVÝCH DÍLCŮ</t>
  </si>
  <si>
    <t>STÁVAJÍCÍ BET. SLOUPKY (SVODIDLA): 
celkový počet x kubatura/ks (předpoklad):35*(0,25*0,25*1)=2,188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</si>
  <si>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</si>
  <si>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125</t>
  </si>
  <si>
    <t>96612</t>
  </si>
  <si>
    <t>BOURÁNÍ KONSTRUKCÍ Z KAMENE NA SUCHO</t>
  </si>
  <si>
    <t>stávající konstrukce z gabionů  
s odvozem na skládku zhotovitele  
výkres C.1.1.3</t>
  </si>
  <si>
    <t>STÁVAJÍCÍ KŘÍDLA PROPUSTKU Z GABIONŮ - PROPUSTEK 15: 
celková kubatura:(0,9+0,9)*1+1,5=3,300 [A]</t>
  </si>
  <si>
    <t>126</t>
  </si>
  <si>
    <t>96613</t>
  </si>
  <si>
    <t>BOURÁNÍ KONSTRUKCÍ Z KAMENE NA MC</t>
  </si>
  <si>
    <t>STÁVAJÍCÍ ČELA A OBJEKTY ZATRUBENÍ A PROPUSTKŮ: 
celková kubatura:8*1,93+8*1,08+1,3+8,8+8,2*1,11+1,4=44,682 [A]</t>
  </si>
  <si>
    <t>127</t>
  </si>
  <si>
    <t>96614</t>
  </si>
  <si>
    <t>BOURÁNÍ KONSTRUKCÍ Z CIHEL A TVÁRNIC</t>
  </si>
  <si>
    <t>DOZDĚNÉ ČELO STÁV. PROPUSTKU 18: 
celková kubatura:2*2*0,5=2,000 [A]</t>
  </si>
  <si>
    <t>128</t>
  </si>
  <si>
    <t>96615</t>
  </si>
  <si>
    <t>BOURÁNÍ KONSTRUKCÍ Z PROSTÉHO BETONU</t>
  </si>
  <si>
    <t>STÁVAJÍCÍ ČELA A OBJEKTY ZATRUBENÍ A PROPUSTKŮ: 
celková kubatura:0,7+0,6+(7,2+18,9)+(0,7+1,8+1,4)+(0,6+1,3+0,7)+(3,75*2,9+2,5*0,3+2*2,6)+2,6+(2*2*1*0,5)=55,325 [A]</t>
  </si>
  <si>
    <t>129</t>
  </si>
  <si>
    <t>966345</t>
  </si>
  <si>
    <t>BOURÁNÍ PROPUSTŮ Z TRUB DN DO 300MM</t>
  </si>
  <si>
    <t>STÁVAJÍCÍ ZATRUBENÍ A PROPUSTKY: 
DN 300 -  celková délka:8,6+(1+1)=10,600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</si>
  <si>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</si>
  <si>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130</t>
  </si>
  <si>
    <t>966346</t>
  </si>
  <si>
    <t>BOURÁNÍ PROPUSTŮ Z TRUB DN DO 400MM</t>
  </si>
  <si>
    <t>STÁVAJÍCÍ ZATRUBENÍ: 
celková délka:5=5,000 [A]</t>
  </si>
  <si>
    <t>131</t>
  </si>
  <si>
    <t>966357</t>
  </si>
  <si>
    <t>BOURÁNÍ PROPUSTŮ Z TRUB DN DO 500MM</t>
  </si>
  <si>
    <t>STÁVAJÍCÍ ZATRUBENÍ A PROPUSTKY: 
celková délka:7+10=17,000 [A]</t>
  </si>
  <si>
    <t>132</t>
  </si>
  <si>
    <t>96636</t>
  </si>
  <si>
    <t>BOURÁNÍ PROPUSTŮ Z TRUB DN DO 800MM</t>
  </si>
  <si>
    <t>STÁVAJÍCÍ PROPUSTEK: 
celková délka:21,4=21,400 [A]</t>
  </si>
  <si>
    <t>133</t>
  </si>
  <si>
    <t>966371</t>
  </si>
  <si>
    <t>BOURÁNÍ PROPUSTŮ Z TRUB DN DO 1000MM</t>
  </si>
  <si>
    <t>STÁVAJÍCÍ PROPUSTEK: 
celková délka:2*11,5=23,000 [A]</t>
  </si>
  <si>
    <t>134</t>
  </si>
  <si>
    <t>966842</t>
  </si>
  <si>
    <t>ODSTRANĚNÍ OPLOCENÍ Z DRÁT PLETIVA</t>
  </si>
  <si>
    <t>PŘELOŽKA DRÁTĚNÉHO OPLOCENÍ VČETNĚ VRAT: 
celková délka:10,4=10,400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</si>
  <si>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</si>
  <si>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90189z5-1.2</t>
  </si>
  <si>
    <t>SO.101.2 OŽK vozovky - KHK</t>
  </si>
  <si>
    <t>O2</t>
  </si>
  <si>
    <t>90189z5-1.2-2</t>
  </si>
  <si>
    <t>2. ÚSEK - Km 7,890 - km 8,127</t>
  </si>
  <si>
    <t>nestmelený materiál</t>
  </si>
  <si>
    <t>pol. č. 12924:(152*0,2)*1,8=54,720 [A]</t>
  </si>
  <si>
    <t>s odvozem na skládku zhotovitele, zhotovitel v ceně zohlední možnost zpětného využití recyklovaného materiálu, dle splnění Vyhl. č. 130/2019 Sb. ohledně PAU  
výkresy C.1.2.3 a C.1.2.5</t>
  </si>
  <si>
    <t>CELOPLOŠNÉ FRÉZOVÁNÍ: 
plocha frézování x tloušťka:1924*0,04=76,960 [A] 
NAVÍC PRO LOŽNOU VRSTVU - OŽK - NOVÝ DVOUVRSTVÝ KRYT - předpoklad 15% plochy OŽK: 
plocha x tloušťka:289*0,05=14,450 [B] 
Celkem: A+B=91,410 [C]</t>
  </si>
  <si>
    <t>výkresy C.1.2.3 a C.1.2.5</t>
  </si>
  <si>
    <t>plocha:152=152,000 [A]</t>
  </si>
  <si>
    <t>ŠD 0/32  
výkresy C.1.2.3 a C.1.2.5</t>
  </si>
  <si>
    <t>celková plocha:152=152,000 [A]</t>
  </si>
  <si>
    <t>0,2 kg/m2  
výkresy C.1.2.3 a C.1.2.5</t>
  </si>
  <si>
    <t>OŽK - NOVÝ DVOUVRSTVÝ KRYT - předpoklad 15% z plochy OŽK: 
plocha:289=289,000 [A]</t>
  </si>
  <si>
    <t>0,4 kg/m2  
výkresy C.1.2.3 a C.1.2.5</t>
  </si>
  <si>
    <t>OŽK - OBNOVA OBRUSNÉ VRSTVY: 
plocha:1924=1 924,000 [A]</t>
  </si>
  <si>
    <t>ACO 11 +  
výkresy C.1.2.3 a C.1.2.5</t>
  </si>
  <si>
    <t>574C46</t>
  </si>
  <si>
    <t>ASFALTOVÝ BETON PRO LOŽNÍ VRSTVY ACL 16+, 16S TL. 50MM</t>
  </si>
  <si>
    <t>ACL 16 +  
výkresy C.1.2.3 a C.1.2.5</t>
  </si>
  <si>
    <t>NAPOJENÍ NA STÁV. VOZOVKU: 
délka:5,8+9+15,4+19,8+15,5+8,3=73,800 [A]</t>
  </si>
  <si>
    <t>celkový počet:8=8,000 [A]</t>
  </si>
  <si>
    <t>odkup zhotovitelem za cenu šrotu  
výkres C.1.1.14</t>
  </si>
  <si>
    <t>ODSTRAŇOVANÉ SDZ: 
A 7a:1=1,000 [A] 
E 4:1=1,000 [B] 
Celkem: A+B=2,000 [C]</t>
  </si>
  <si>
    <t>K ODSTRAŇOVANÝM SDZ: 
celkový počet:1=1,000 [A]</t>
  </si>
  <si>
    <t>výkres C.1.1.14</t>
  </si>
  <si>
    <t>NAVRHOVANÉ VDZ: 
čáry š. 0,125 m - délka x šířka:230*0,125=28,750 [A] 
čáry š. 0,25 m - délka x šířka:434*0,25=108,500 [B] 
V 11a - počet x plocha/ks:2*6,5=13,000 [C] 
Celkem: A+B+C=150,250 [D]</t>
  </si>
  <si>
    <t>NAPOJENÍ NA STÁV. VOZOVKU: 
celková délka:5,8+9+15,4+19,8+15,5+8,3=73,800 [A]</t>
  </si>
  <si>
    <t>90189z5-2</t>
  </si>
  <si>
    <t>SO.102 Dopravně inženýrské opatření - KHK</t>
  </si>
  <si>
    <t>90189z5-2-1</t>
  </si>
  <si>
    <t>Dopravně inženýrské opatření</t>
  </si>
  <si>
    <t>91400</t>
  </si>
  <si>
    <t>DOČASNÉ ZAKRYTÍ NEBO OTOČENÍ STÁVAJÍCÍCH DOPRAVNÍCH ZNAČEK</t>
  </si>
  <si>
    <t>STÁVAJÍCÍ SDZ: 
celkový počet - předpoklad:7=7,000 [A]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</si>
  <si>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</si>
  <si>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914164</t>
  </si>
  <si>
    <t>DOPRAV ZNAČKY ZÁKL VEL HLINÍK FÓLIE TŘ 1 - DOD, MONT, DEMONT, PŘESUN</t>
  </si>
  <si>
    <t>dodávka, montáž, přesuny po celou dobu realizace stavby, včetně přemisťování značek na celé stavbě, konečná demontáž  
výkresy C.2.2 a C.2.3</t>
  </si>
  <si>
    <t>PRO ÚPLNOU UZAVÍRKU: 
B 1:3=3,000 [A] 
IP 10a:1=1,000 [B] 
IS 11b:5=5,000 [C] 
IS 11c:24=24,000 [D] 
OMEZENÍ DOPRAVY - UZAVÍRKA 1 JÍZDNÍHO PRUHU DL. CCA 200 m: 
A 10:2=2,000 [E] 
A 15:2=2,000 [F] 
B 20a:6=6,000 [G] 
B 21a:2=2,000 [H] 
B 26:2=2,000 [I] 
C 4a:1=1,000 [J] 
C 4b:1=1,000 [K] 
E 3a:2=2,000 [L] 
Celkem: A+B+C+D+E+F+G+H+I+J+K+L=51,000 [M]</t>
  </si>
  <si>
    <t>914464</t>
  </si>
  <si>
    <t>DOPRAV ZNAČ 100X150CM HLINÍK FÓLIE TŘ 1 - DOD, MONT, DEMONT, PŘESUN</t>
  </si>
  <si>
    <t>dodávka, montáž a přesuny po celou dobu realizace stavby, konečná demontáž  
výkres C.2.2</t>
  </si>
  <si>
    <t>PRO ÚPLNOU UZAVÍRKU: 
IP 22:11=11,000 [A] 
IS 11a:8=8,000 [B] 
Celkem: A+B=19,000 [C]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</si>
  <si>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  
- odstranění, demontáž a odklizení materiálu s odvozem na předepsané místo</t>
  </si>
  <si>
    <t>916114</t>
  </si>
  <si>
    <t>DOPRAV SVĚTLO VÝSTRAŽ SAMOSTATNÉ - DOD, MONTÁŽ, DEMONTÁŽ, PŘESUN</t>
  </si>
  <si>
    <t>dodávka, montáž a přesuny po celou dobu realizace stavby, konečná demontáž  
výkres C.2.3</t>
  </si>
  <si>
    <t>OMEZENÍ DOPRAVY - UZAVÍRKA 1 JÍZDNÍHO PRUHU DL. CCA 200 m: 
NA SDZ "A15":2=2,000 [A]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</si>
  <si>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  
- odstranění, demontáž a odklizení zařízení s odvozem na předepsané místo</t>
  </si>
  <si>
    <t>916124</t>
  </si>
  <si>
    <t>DOPRAV SVĚTLO VÝSTRAŽ SOUPRAVA 3KS - DOD, MONTÁŽ, DEMONTÁŽ, PŘESUN</t>
  </si>
  <si>
    <t>dodávka, montáž a přesuny po celou dobu realizace stavby, včetně přemisťování na celé stavbě, konečná demontáž  
výkresy C.2.2 a C.2.3</t>
  </si>
  <si>
    <t>PRO ÚPLNOU UZAVÍRKU: 
NA SDZ "Z2":3=3,000 [A] 
OMEZENÍ DOPRAVY - UZAVÍRKA 1 JÍZDNÍHO PRUHU DL. CCA 200 m: 
NA SDZ "Z2":2=2,000 [B] 
Celkem: A+B=5,000 [C]</t>
  </si>
  <si>
    <t>916154</t>
  </si>
  <si>
    <t>SEMAFOROVÁ PŘENOSNÁ SOUPRAVA - DODÁVKA, MONTÁŽ, DEMONTÁŽ, PŘESUN</t>
  </si>
  <si>
    <t>dodávka, montáž a přesuny po celou dobu realizace stavby, včetně přemisťování na celé stavbě, konečná demontáž  
výkres C.2.3</t>
  </si>
  <si>
    <t>OMEZENÍ DOPRAVY - UZAVÍRKA 1 JÍZDNÍHO PRUHU DL. CCA 200 m:1=1,000 [A]</t>
  </si>
  <si>
    <t>položka zahrnuje:  
- dodání zařízení v předepsaném provedení včetně jejich osazení (souprava zahrnuje 2 semafory)  
- údržbu po celou dobu trvání funkce, náhradu zničených nebo ztracených kusů, nutnou opravu poškozených částí  
- napájení z baterie včetně záložní baterie  
- odstranění, demontáž a odklizení zařízení s odvozem na předepsané místo</t>
  </si>
  <si>
    <t>916314</t>
  </si>
  <si>
    <t>DOPRAVNÍ ZÁBRANY Z2 - DODÁVKA, MONTÁŽ, DEMONTÁŽ, PŘESUN</t>
  </si>
  <si>
    <t>dodávka, montáž a přesuny po celou dobu realizace stavby, včetně přemisťování značek na celé stavbě, konečná demontáž  
výkresy C.2.2 a C.2.3</t>
  </si>
  <si>
    <t>PRO ÚPLNOU UZAVÍRKU: 
Z 2:3=3,000 [A] 
OMEZENÍ DOPRAVY - UZAVÍRKA 1 JÍZDNÍHO PRUHU DL. CCA 200 m: 
Z 2:2=2,000 [B] 
Celkem: A+B=5,000 [C]</t>
  </si>
  <si>
    <t>položka zahrnuje: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</t>
  </si>
  <si>
    <t>916354</t>
  </si>
  <si>
    <t>SMĚROVACÍ DESKY Z4 OBOUSTR S FÓLIÍ TŘ 1 - DOD, MONT, DEMONT, PŘESUN</t>
  </si>
  <si>
    <t>dodávka, montáž a přesuny po celou dobu realizace stavby, včetně přemisťování značek na celé stavbě, konečná demontáž  
výkres C.2.3</t>
  </si>
  <si>
    <t>OMEZENÍ DOPRAVY - UZAVÍRKA 1 JÍZDNÍHO PRUHU DL. CCA 200 m: 
celkový počet:21=21,000 [A]</t>
  </si>
  <si>
    <t>90189z5-2-2</t>
  </si>
  <si>
    <t>Oprava objízdných tras - silnice III/30022 Lampertice - Bernartice</t>
  </si>
  <si>
    <t>pol. č. 12924:3430*0,2*1,8=1 234,800 [A]</t>
  </si>
  <si>
    <t>s odvozem na skládku zhotovitele, zhotovitel v ceně zohlední možnost zpětného využití recyklovaného materiálu, dle splnění Vyhl. č. 130/2019 Sb. ohledně PAU  
výkres C.2.2</t>
  </si>
  <si>
    <t>CELOPLOŠNÉ FRÉZOVÁNÍ OBRUSNÉ VRSTVY - SILNICE III/30022 - LAMPERTICE - BERNARTICE: 
délka úseku x šířka (předpoklad) x tloušťka:4900*6*0,04=1 176,000 [A] 
FRÉZOVÁNÍ LOŽNÍ VRSTVY - SANACE: 
délka úseku x šířka (předpoklad) x % plochy (předpoklad) x tloušťka:4900*6*0,45*0,05=661,500 [B] 
Celkem: A+B=1 837,500 [C]</t>
  </si>
  <si>
    <t>výkres C.2.2</t>
  </si>
  <si>
    <t>PODÉL OPRAVY ÚSEKU SILNICE III/30022 - LAMPERTICE - BERNARTICE: 
délka x % délky (předpoklad) x počet x šířka:4900*0,7*2*0,5=3 430,000 [A]</t>
  </si>
  <si>
    <t>0,2 kg/m2  
výkres C.2.2</t>
  </si>
  <si>
    <t>OPRAVA ÚSEKU SILNICE III/30022 - LAMPERTICE - BERNARTICE - SANACE: 
délka x šířka (předpoklad) x % plochy (předpoklad):4900*6*0,45=13 230,000 [A]</t>
  </si>
  <si>
    <t>572223</t>
  </si>
  <si>
    <t>SPOJOVACÍ POSTŘIK Z EMULZE DO 1,0KG/M2</t>
  </si>
  <si>
    <t>OPRAVA ÚSEKU SILNICE III/30022 - LAMPERTICE - BERNARTICE: 
délka x šířka (předpoklad):4900*6=29 400,000 [A]</t>
  </si>
  <si>
    <t>ACO 11 +  
výkres C.2.2</t>
  </si>
  <si>
    <t>574E46</t>
  </si>
  <si>
    <t>ASFALTOVÝ BETON PRO PODKLADNÍ VRSTVY ACP 16+, 16S TL. 50MM</t>
  </si>
  <si>
    <t>ACP 16 +  
výkres C.2.2</t>
  </si>
  <si>
    <t>PODÉL OPRAVY ÚSEKU SILNICE III/30022 - LAMPERTICE - BERNARTICE: 
délky (předpoklad):30+20+10+26+11+10+45+13+10+16+19+63+13+41+33+10+2+8+16+25+15+5+3+106+22+8+5+20+5+10+4+5+6+15+7+6+31+8+6+7+37+39+6+30=827,000 [A]</t>
  </si>
  <si>
    <t>VDZ OPRAVY ÚSEKU SILNICE III/30022 - LAMPERTICE - BERNARTICE: 
"V4" - čáry š. 0,25:počet x délka x šířka:(2*4900-(15+15))*0,25=2 442,500 [A]</t>
  </si>
  <si>
    <t>90189z5-3</t>
  </si>
  <si>
    <t>SO.103 Zpevnění svahu - KHK</t>
  </si>
  <si>
    <t>90189z5-3-1</t>
  </si>
  <si>
    <t>Zpevnění svahu - ÚSEK 1</t>
  </si>
  <si>
    <t>zemina</t>
  </si>
  <si>
    <t>pol. č. 12373b:3200*1,8=5 760,000 [A]</t>
  </si>
  <si>
    <t>beton</t>
  </si>
  <si>
    <t>pol. č. 96611:1,296*2,5=3,240 [A]</t>
  </si>
  <si>
    <t>s odkupem dřevní hmoty zhotovitelem  
výkres C.3/1-2</t>
  </si>
  <si>
    <t>STÁVAJÍCÍ STROMY: 
D 0,2 m:32=32,000 [A] 
D 0,3 m:25=25,000 [B] 
D 0,4 m:24=24,000 [C] 
D 0,5 m:26+1=27,000 [D] 
Celkem: A+B+C+D=108,000 [E]</t>
  </si>
  <si>
    <t>STÁVAJÍCÍ STROMY: 
D 0,6 m:44+2=46,000 [A] 
D 0,8 m:13=13,000 [B] 
D 0,9 m:2=2,000 [C] 
Celkem: A+B+C=61,000 [D]</t>
  </si>
  <si>
    <t>STÁVAJÍCÍ STROMY: 
D 1,0 m:3=3,000 [A]</t>
  </si>
  <si>
    <t>vyfrézování pařezů včetně odvozu na skládku zhotovitele  
výkres C.3/1-2</t>
  </si>
  <si>
    <t>STÁVAJÍCÍ PAŘEZY: 
D 0,2 m:2=2,000 [A]</t>
  </si>
  <si>
    <t>STÁVAJÍCÍ PAŘEZY: 
D 0,6 m:1=1,000 [A] 
D 0,8 m:6=6,000 [B] 
Celkem: A+B=7,000 [C]</t>
  </si>
  <si>
    <t>s odvozem na staveništní mezideponii pro zpětné použití  
výkresy C.3/1-2 - C.3/1-65</t>
  </si>
  <si>
    <t>POUŽITÍ ZPĚTNĚ DO ARMOVANÉHO TĚLESA: 
celková kubatura:1010=1 010,000 [A] 
POUŽITÍ ZPĚTNĚ PRO PŘÍSYPY, BOKY: 
celková kubatura:840=840,000 [B] 
Celkem: A+B=1 850,000 [C]</t>
  </si>
  <si>
    <t>s odvozem na skládku zhotovitele  
výkresy C.3/1-2 - C.3/1-65</t>
  </si>
  <si>
    <t>celková kubatura - kubatura zeminy pro zpětné použití:5050-(1010+840)=3 200,000 [A]</t>
  </si>
  <si>
    <t>ORNICE: 
celková kubatura:(749+3336)*0,15=612,750 [A] 
ZEMINA: 
PRO ARMOVANÉ ZEMNÍ TĚLESO: 
celková kubatura:1010=1 010,000 [B] 
PRO PŘÍSYPY, BOKY: 
celková kubatura:840=840,000 [C] 
Celkem: A+B+C=2 462,750 [D]</t>
  </si>
  <si>
    <t>ODKOPÁVKY: 
celková kubatura:5050=5 050,000 [A]</t>
  </si>
  <si>
    <t>17411</t>
  </si>
  <si>
    <t>ZÁSYP JAM A RÝH ZEMINOU SE ZHUTNĚNÍM</t>
  </si>
  <si>
    <t>z vytěžené zeminy  
výkresy C.3/1-2 - C.3/1-65</t>
  </si>
  <si>
    <t>PŘÍSYPY, BOKY: 
celková kubatura:840=840,000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</si>
  <si>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</si>
  <si>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17910</t>
  </si>
  <si>
    <t>NÁSYPY Z ARMOVANÝCH ZEMIN SE ZHUTNĚNÍM</t>
  </si>
  <si>
    <t>STÁVAJÍCÍ ZEMINA DO ARMOVANÉHO TĚLESA: 
celková kubatura:1010=1 010,000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</si>
  <si>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sítě, ty se vykazují v ploše v položce č.28995</t>
  </si>
  <si>
    <t>výkresy C.3/1-2 - C.3/1-10</t>
  </si>
  <si>
    <t>celková plocha:4385=4 385,000 [A]</t>
  </si>
  <si>
    <t>18222</t>
  </si>
  <si>
    <t>ROZPROSTŘENÍ ORNICE VE SVAHU V TL DO 0,15M</t>
  </si>
  <si>
    <t>výkresy C.3/1-2 - C.3/1-65</t>
  </si>
  <si>
    <t>celková plocha:3336=3 336,000 [A]</t>
  </si>
  <si>
    <t>18232</t>
  </si>
  <si>
    <t>ROZPROSTŘENÍ ORNICE V ROVINĚ V TL DO 0,15M</t>
  </si>
  <si>
    <t>celková plocha:749=749,000 [A]</t>
  </si>
  <si>
    <t>V PLOCHÁCH OHUMUSOVÁNÍ: 
celková plocha:749+3336=4 085,000 [A]</t>
  </si>
  <si>
    <t>21152</t>
  </si>
  <si>
    <t>SANAČNÍ ŽEBRA Z KAMENIVA DRCENÉHO</t>
  </si>
  <si>
    <t>štěrkodrť fr. 13-32 bez prachových částic  
výkresy C.3/1-2 - C.3/1-10</t>
  </si>
  <si>
    <t>DRENÁŽNÍ ŽEBRA: 
celková kubatura:210=210,000 [A]</t>
  </si>
  <si>
    <t>separační a filtrační netkaná geotextiie 200 - 300 g/m2  
výkresy C.3/1-2 - C.3/1-10</t>
  </si>
  <si>
    <t>KOLEM TRATIVODU: 
celková délka x rozvinutá šířka:800*1,15=920,000 [A] 
KOLEM DRENÁŽNÍCH ŽEBER: 
počet x prům. délka x rozvinutá šířka:21*9,5*4,6=917,700 [B] 
Celkem: A+B=1 837,700 [C]</t>
  </si>
  <si>
    <t>212635</t>
  </si>
  <si>
    <t>TRATIVODY KOMPL Z TRUB Z PLAST HM DN DO 150MM, RÝHA TŘ I</t>
  </si>
  <si>
    <t>HDPE  
výkresy C.3/1-2 - C.3/1-10</t>
  </si>
  <si>
    <t>celková délka:800=800,000 [A]</t>
  </si>
  <si>
    <t>štěrkodrť fr. 0/63 a 32/63  
výkresy C.3/1-2 - C.3/1-65</t>
  </si>
  <si>
    <t>ARMOVANÉ ZEMNÍ TĚLESO ZE ŠTĚRKOVÉHO MATERIÁLU: 
celková kubatura:3920=3 920,000 [A]</t>
  </si>
  <si>
    <t>272362</t>
  </si>
  <si>
    <t>VÝZTUŽ ZÁKLADŮ Z OCELI 10216</t>
  </si>
  <si>
    <t>ocelové kotvy  
výkresy C.3/1-2 - C.3/1-10</t>
  </si>
  <si>
    <t>OCELOVÉ KOTVY: 
celková hmotnost:1,7=1,700 [A]</t>
  </si>
  <si>
    <t>272365</t>
  </si>
  <si>
    <t>VÝZTUŽ ZÁKLADŮ Z OCELI 10505</t>
  </si>
  <si>
    <t>OCELOVÉ KOTVY: 
celková hmotnost:4,65=4,650 [A]</t>
  </si>
  <si>
    <t>28994</t>
  </si>
  <si>
    <t>OPLÁŠTĚNÍ (ZPEVNĚNÍ) Z OCELOVÝCH SÍTÍ (A MŘÍŽOVIN)</t>
  </si>
  <si>
    <t>sítě KY 50  
výkresy C.3/1-2 - C.3/1-10</t>
  </si>
  <si>
    <t>celkový počet sítí x rozměr 1 sítě:1060*2*3=6 360,000 [A]</t>
  </si>
  <si>
    <t>Položka zahrnuje:  
- dodávku předepsaných sítí  
- úpravu, očištění a ochranu podkladu  
- přichycení k podkladu, případně zatížení  
- úpravy spojů a zajištění okrajů  
- úpravy pro odvodnění  
- nutné přesahy  
- mimostaveništní a vnitrostaveništní dopravu</t>
  </si>
  <si>
    <t>28997</t>
  </si>
  <si>
    <t>OPLÁŠTĚNÍ Z GEOMŘÍŽOVIN</t>
  </si>
  <si>
    <t>trojrozměrná protierozní geomříž kotvená ocelovou kotvou  
(včetně započítané rezervy na přesahy a prostřihy)  
výkresy C.3/1-2 - C.3/1-10</t>
  </si>
  <si>
    <t>PROTIEROZNÍ OCHRANA SVAHU: 
celková plocha:3000=3 000,000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</si>
  <si>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</si>
  <si>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OPLÁŠTĚNÍ PROTIEROZNÍ KOKOSOVOU ROHOŽÍ</t>
  </si>
  <si>
    <t>kokosová rohož  
výkresy C.3/1-2 - C.3/1-10</t>
  </si>
  <si>
    <t>celková plocha:2300=2 300,000 [A]</t>
  </si>
  <si>
    <t>289972</t>
  </si>
  <si>
    <t>ZPEVNĚNÍ Z GEOMŘÍŽOVIN</t>
  </si>
  <si>
    <t>jednoosá monolitická geomříž pro vyztužování zemních prací z HDPE  
(včetně spojovacího materiálu a započítané rezervy na přesahy a prostřihy)  
výkresy C.3/1-2 - C.3/1-10</t>
  </si>
  <si>
    <t>VYZTUŽENÍ ARMOVANÉHO TĚLESA: 
celková plocha:13870=13 870,000 [A]</t>
  </si>
  <si>
    <t>Položka zahrnuje:  
- dodávku předepsané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</si>
  <si>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ZÁHOZY KONCŮ DRENÁŽNÍCH ŽEBER: 
počet žeber x šířka x prům. plocha v řezu:21*2*0,5=21,000 [A]</t>
  </si>
  <si>
    <t>s odvozem na skládku zhotovitele  
výkres C.3/1-2</t>
  </si>
  <si>
    <t>STÁVAJÍCÍ BET. PATNÍKY PODÉL SILNICE: 
počet x rozměr/ks (předpoklad):12*(0,3*0,3*1,2)=1,296 [A]</t>
  </si>
  <si>
    <t>90189z5-3-2</t>
  </si>
  <si>
    <t>Zpevnění svahu - ÚSEK 2</t>
  </si>
  <si>
    <t>pol. č. 12373b:426*1,8=766,800 [A]</t>
  </si>
  <si>
    <t>s odkupem dřevní hmoty zhotovitelem  
výkres C.3/2-2</t>
  </si>
  <si>
    <t>STÁVAJÍCÍ STROMY: 
D 0,4 m:1=1,000 [A]</t>
  </si>
  <si>
    <t>vyfrézování pařezů včetně odvozu na skládku zhotovitele  
výkres C.3/2-2</t>
  </si>
  <si>
    <t>STÁVAJÍCÍ PAŘEZY: 
D 0,4 m:12=12,000 [A]</t>
  </si>
  <si>
    <t>STÁVAJÍCÍ PAŘEZY: 
D 0,6 m:23=23,000 [A] 
D 0,8 m:17=17,000 [B] 
Celkem: A+B=40,000 [C]</t>
  </si>
  <si>
    <t>STÁVAJÍCÍ PAŘEZY: 
D 1,0 m:2=2,000 [A]</t>
  </si>
  <si>
    <t>s odvozem na staveništní mezideponii pro zpětné použití  
výkresy C.3/2-2 - C.3/2-16 a C.3/2-18</t>
  </si>
  <si>
    <t>POUŽITÍ ZPĚTNĚ DO ARMOVANÉHO TĚLESA: 
celková kubatura:150=150,000 [A] 
POUŽITÍ ZPĚTNĚ PRO PŘÍSYPY, BOKY: 
celková kubatura:139=139,000 [B] 
Celkem: A+B=289,000 [C]</t>
  </si>
  <si>
    <t>s odvozem na skládku zhotovitele  
výkresy C.3/2-2 - C.3/2-16 a C.3/2-18</t>
  </si>
  <si>
    <t>celková kubatura - kubatura zeminy pro zpětné použití:715-(150+139)=426,000 [A]</t>
  </si>
  <si>
    <t>ORNICE: 
celková kubatura:(108+477)*0,15=87,750 [A] 
ZEMINA: 
PRO ARMOVANÉ ZEMNÍ TĚLESO: 
celková kubatura:150=150,000 [B] 
PRO PŘÍSYPY, BOKY: 
celková kubatura:139=139,000 [C] 
Celkem: A+B+C=376,750 [D]</t>
  </si>
  <si>
    <t>ODKOPÁVKY: 
celková kubatura:715=715,000 [A]</t>
  </si>
  <si>
    <t>z vytěžené zeminy  
výkresy C.3/2-2 - C.3/2-16 a C.3/2-18</t>
  </si>
  <si>
    <t>PŘÍSYPY, BOKY: 
celková kubatura:139=139,000 [A]</t>
  </si>
  <si>
    <t>STÁVAJÍCÍ ZEMINA DO ARMOVANÉHO TĚLESA: 
celková kubatura:150=150,000 [A]</t>
  </si>
  <si>
    <t>výkresy C.3/2-2 - C.3/2-5</t>
  </si>
  <si>
    <t>celková plocha:597=597,000 [A]</t>
  </si>
  <si>
    <t>výkresy C.3/2-2 - C.3/2-16 a C.3/2-18</t>
  </si>
  <si>
    <t>celková plocha:477=477,000 [A]</t>
  </si>
  <si>
    <t>celková plocha:108=108,000 [A]</t>
  </si>
  <si>
    <t>V PLOCHÁCH OHUMUSOVÁNÍ: 
celková plocha:108+477=585,000 [A]</t>
  </si>
  <si>
    <t>štěrkodrť fr. 13-32 bez prachových částic  
 výkresy C.3/2-2 - C.3/2-5</t>
  </si>
  <si>
    <t>DRENÁŽNÍ ŽEBRA: 
celková kubatura:40=40,000 [A]</t>
  </si>
  <si>
    <t>separační a filtrační netkaná geotextiie 200 - 300 g/m2  
 výkresy C.3/2-2 - C.3/2-5</t>
  </si>
  <si>
    <t>KOLEM TRATIVODU: 
celková délka x rozvinutá šířka:126*1,15=144,900 [A] 
KOLEM DRENÁŽNÍCH ŽEBER: 
počet x prům. délka x rozvinutá šířka:4*6,5*4,6=119,600 [B] 
Celkem: A+B=264,500 [C]</t>
  </si>
  <si>
    <t>HDPE  
 výkresy C.3/2-2 - C.3/2-5</t>
  </si>
  <si>
    <t>celková délka:126=126,000 [A]</t>
  </si>
  <si>
    <t>štěrkodrť fr. 0/63 a 32/63  
výkresy C.3/2-2 - C.3/2-16 a C.3/2-18</t>
  </si>
  <si>
    <t>ARMOVANÉ ZEMNÍ TĚLESO ZE ŠTĚRKOVÉHO MATERIÁLU: 
celková kubatura:582=582,000 [A]</t>
  </si>
  <si>
    <t>ocelové kotvy  
 výkresy C.3/2-2 - C.3/2-5</t>
  </si>
  <si>
    <t>OCELOVÉ KOTVY: 
celková hmotnost:0,32=0,320 [A]</t>
  </si>
  <si>
    <t>OCELOVÉ KOTVY: 
celková hmotnost:0,52=0,520 [A]</t>
  </si>
  <si>
    <t>sítě KY 50  
 výkresy C.3/2-2 - C.3/2-5</t>
  </si>
  <si>
    <t>celkový počet sítí x rozměr 1 sítě:148*2*3=888,000 [A]</t>
  </si>
  <si>
    <t>trojrozměrná protierozní geomříž kotvená ocelovou kotvou  
(včetně započítané rezervy na přesahy a prostřihy)  
 výkresy C.3/2-2 - C.3/2-5</t>
  </si>
  <si>
    <t>PROTIEROZNÍ OCHRANA SVAHU: 
celková plocha:375=375,000 [A]</t>
  </si>
  <si>
    <t>kokosová rohož  
 výkresy C.3/2-2 - C.3/2-5</t>
  </si>
  <si>
    <t>celková plocha:500=500,000 [A]</t>
  </si>
  <si>
    <t>jednoosá monolitická geomříž pro vyztužování zemních prací z HDPE  
(včetně spojovacího materiálu a započítané rezervy na přesahy a prostřihy)  
 výkresy C.3/2-2 - C.3/2-5</t>
  </si>
  <si>
    <t>VYZTUŽENÍ ARMOVANÉHO TĚLESA: 
celková plocha:2150=2 150,000 [A]</t>
  </si>
  <si>
    <t>ZÁHOZY KONCŮ DRENÁŽNÍCH ŽEBER: 
počet žeber x šířka x prům. plocha v řezu:4*2*0,5=4,000 [A]</t>
  </si>
  <si>
    <t>90189z5-3-3</t>
  </si>
  <si>
    <t>Zpevnění svahu - ÚSEK 3</t>
  </si>
  <si>
    <t>pol. č. 12373b:465,5*1,8=837,900 [A]</t>
  </si>
  <si>
    <t>s odkupem dřevní hmoty zhotovitelem  
výkres C.3/3-2</t>
  </si>
  <si>
    <t>STÁVAJÍCÍ STROMY: 
D 0,4 m:6=6,000 [A] 
D 0,5 m:1=1,000 [B] 
Celkem: A+B=7,000 [C]</t>
  </si>
  <si>
    <t>STÁVAJÍCÍ STROMY: 
D 0,6 m:5=5,000 [A] 
D 0,8 m:2=2,000 [B] 
Celkem: A+B=7,000 [C]</t>
  </si>
  <si>
    <t>STÁVAJÍCÍ STROMY: 
D 1,0 m:2=2,000 [A] 
D 1,2 m:2=2,000 [B] 
Celkem: A+B=4,000 [C]</t>
  </si>
  <si>
    <t>vyfrézování pařezů včetně odvozu na skládku zhotovitele  
výkres C.3/3-2</t>
  </si>
  <si>
    <t>STÁVAJÍCÍ PAŘEZY: 
D 0,4 m:13=13,000 [A]</t>
  </si>
  <si>
    <t>STÁVAJÍCÍ PAŘEZY: 
D 0,6 m:8=8,000 [A] 
D 0,8 m:11=11,000 [B] 
Celkem: A+B=19,000 [C]</t>
  </si>
  <si>
    <t>STÁVAJÍCÍ PAŘEZY: 
D 1,0 m:2=2,000 [A] 
D 2,6 m:1=1,000 [B] 
Celkem: A+B=3,000 [C]</t>
  </si>
  <si>
    <t>s odvozem na staveništní mezideponii pro zpětné použití  
výkresy C.3/3-2 - C.3/3-16</t>
  </si>
  <si>
    <t>POUŽITÍ ZPĚTNĚ DO ARMOVANÉHO TĚLESA: 
celková kubatura:140=140,000 [A] 
POUŽITÍ ZPĚTNĚ PRO PŘÍSYPY, BOKY: 
celková kubatura:180,5=180,500 [B] 
Celkem: A+B=320,500 [C]</t>
  </si>
  <si>
    <t>s odvozem na skládku zhotovitele  
výkresy C.3/3-2 - C.3/3-16</t>
  </si>
  <si>
    <t>celková kubatura - kubatura zeminy pro zpětné použití:786-(140+180,5)=465,500 [A]</t>
  </si>
  <si>
    <t>ORNICE: 
celková kubatura:(123+540)*0,15=99,450 [A] 
ZEMINA: 
PRO ARMOVANÉ ZEMNÍ TĚLESO: 
celková kubatura:140=140,000 [B] 
PRO PŘÍSYPY, BOKY: 
celková kubatura:180,5=180,500 [C] 
Celkem: A+B+C=419,950 [D]</t>
  </si>
  <si>
    <t>ODKOPÁVKY: 
celková kubatura:786=786,000 [A]</t>
  </si>
  <si>
    <t>z vytěžené zeminy  
výkresy C.3/3-2 - C.3/3-16</t>
  </si>
  <si>
    <t>PŘÍSYPY, BOKY: 
celková kubatura:180,5=180,500 [A]</t>
  </si>
  <si>
    <t>STÁVAJÍCÍ ZEMINA DO ARMOVANÉHO TĚLESA: 
celková kubatura:140=140,000 [A]</t>
  </si>
  <si>
    <t>výkresy C.3/3-2 - C.3/3-5</t>
  </si>
  <si>
    <t>celková plocha:585=585,000 [A]</t>
  </si>
  <si>
    <t>výkresy C.3/3-2 - C.3/3-16</t>
  </si>
  <si>
    <t>celková plocha:540=540,000 [A]</t>
  </si>
  <si>
    <t>celková plocha:123=123,000 [A]</t>
  </si>
  <si>
    <t>V PLOCHÁCH OHUMUSOVÁNÍ: 
celková plocha:123+540=663,000 [A]</t>
  </si>
  <si>
    <t>štěrkodrť fr. 13-32 bez prachových částic  
výkresy C.3/3-2 - C.3/3-5</t>
  </si>
  <si>
    <t>DRENÁŽNÍ ŽEBRA: 
celková kubatura:50=50,000 [A]</t>
  </si>
  <si>
    <t>separační a filtrační netkaná geotextiie 200 - 300 g/m2  
výkresy C.3/3-2 - C.3/3-5</t>
  </si>
  <si>
    <t>KOLEM TRATIVODU: 
celková délka x rozvinutá šířka:143*1,15=164,450 [A] 
KOLEM DRENÁŽNÍCH ŽEBER: 
počet x prům. délka x rozvinutá šířka:5*6,5*4,6=149,500 [B] 
Celkem: A+B=313,950 [C]</t>
  </si>
  <si>
    <t>HDPE  
výkresy C.3/3-2 - C.3/3-5</t>
  </si>
  <si>
    <t>celková délka:143=143,000 [A]</t>
  </si>
  <si>
    <t>štěrkodrť fr. 0/63 a 32/63  
výkresy C.3/3-2 - C.3/3-16</t>
  </si>
  <si>
    <t>ARMOVANÉ ZEMNÍ TĚLESO ZE ŠTĚRKOVÉHO MATERIÁLU: 
celková kubatura:500=500,000 [A]</t>
  </si>
  <si>
    <t>ocelové kotvy  
výkresy C.3/3-2 - C.3/3-5</t>
  </si>
  <si>
    <t>OCELOVÉ KOTVY: 
celková hmotnost:0,37=0,370 [A]</t>
  </si>
  <si>
    <t>OCELOVÉ KOTVY: 
celková hmotnost:0,54=0,540 [A]</t>
  </si>
  <si>
    <t>sítě KY 50  
výkresy C.3/3-2 - C.3/3-5</t>
  </si>
  <si>
    <t>celkový počet sítí x rozměr 1 sítě:145*2*3=870,000 [A]</t>
  </si>
  <si>
    <t>trojrozměrná protierozní geomříž kotvená ocelovou kotvou  
(včetně započítané rezervy na přesahy a prostřihy)  
výkresy C.3/3-2 - C.3/3-5</t>
  </si>
  <si>
    <t>PROTIEROZNÍ OCHRANA SVAHU: 
celková plocha:520=520,000 [A]</t>
  </si>
  <si>
    <t>kokosová rohož  
výkresy C.3/3-2 - C.3/3-5</t>
  </si>
  <si>
    <t>celková plocha:270=270,000 [A]</t>
  </si>
  <si>
    <t>jednoosá monolitická geomříž pro vyztužování zemních prací z HDPE  
(včetně spojovacího materiálu a započítané rezervy na přesahy a prostřihy)  
výkresy C.3/3-2 - C.3/3-5</t>
  </si>
  <si>
    <t>VYZTUŽENÍ ARMOVANÉHO TĚLESA: 
celková plocha:2200=2 200,000 [A]</t>
  </si>
  <si>
    <t>ZÁHOZY KONCŮ DRENÁŽNÍCH ŽEBER: 
počet žeber x šířka x prům. plocha v řezu:5*2*0,5=5,000 [A]</t>
  </si>
  <si>
    <t>90189z5-3-4</t>
  </si>
  <si>
    <t>Zpevnění svahu - ÚSEK 4</t>
  </si>
  <si>
    <t>pol. č. 12373b:1270*1,8=2 286,000 [A]</t>
  </si>
  <si>
    <t>s odkupem dřevní hmoty zhotovitelem  
výkres C.3/4-2</t>
  </si>
  <si>
    <t>STÁVAJÍCÍ STROMY: 
D 0,2 m:1=1,000 [A] 
D 0,3 m:8=8,000 [B] 
D 0,4 m:7=7,000 [C] 
D 0,5 m:3=3,000 [D] 
Celkem: A+B+C+D=19,000 [E]</t>
  </si>
  <si>
    <t>STÁVAJÍCÍ STROMY: 
D 0,6 m:18=18,000 [A] 
D 0,8 m:17=17,000 [B] 
Celkem: A+B=35,000 [C]</t>
  </si>
  <si>
    <t>STÁVAJÍCÍ STROMY: 
D 1,0 m:6=6,000 [A] 
D 1,2 m:2=2,000 [B] 
D 1,5 m:1=1,000 [C] 
Celkem: A+B+C=9,000 [D]</t>
  </si>
  <si>
    <t>vyfrézování pařezů včetně odvozu na skládku zhotovitele  
výkres C.3/4-2</t>
  </si>
  <si>
    <t>STÁVAJÍCÍ PAŘEZY: 
D 0,2 m:1=1,000 [A] 
D 0,4 m:6=6,000 [B] 
D 0,5 m:3=3,000 [C] 
Celkem: A+B+C=10,000 [D]</t>
  </si>
  <si>
    <t>STÁVAJÍCÍ PAŘEZY: 
D 0,6 m:8=8,000 [A] 
D 0,8 m:2=2,000 [B] 
Celkem: A+B=10,000 [C]</t>
  </si>
  <si>
    <t>s odvozem na staveništní mezideponii pro zpětné použití  
výkresy C.3/4-2 - C.3/4-20</t>
  </si>
  <si>
    <t>POUŽITÍ ZPĚTNĚ DO ARMOVANÉHO TĚLESA: 
celková kubatura:360=360,000 [A] 
POUŽITÍ ZPĚTNĚ PRO PŘÍSYPY, BOKY: 
celková kubatura:220=220,000 [B] 
Celkem: A+B=580,000 [C]</t>
  </si>
  <si>
    <t>s odvozem na skládku zhotovitele  
výkresy C.3/4-2 - C.3/4-20</t>
  </si>
  <si>
    <t>celková kubatura - kubatura zeminy pro zpětné použití:1850-(360+220)=1 270,000 [A]</t>
  </si>
  <si>
    <t>ORNICE: 
celková kubatura:(192+958)*0,15=172,500 [A] 
ZEMINA: 
PRO ARMOVANÉ ZEMNÍ TĚLESO: 
celková kubatura:360=360,000 [B] 
PRO PŘÍSYPY, BOKY: 
celková kubatura:220=220,000 [C] 
Celkem: A+B+C=752,500 [D]</t>
  </si>
  <si>
    <t>ODKOPÁVKY: 
celková kubatura:1850=1 850,000 [A]</t>
  </si>
  <si>
    <t>z vytěžené zeminy  
výkresy C.3/4-2 - C.3/4-20</t>
  </si>
  <si>
    <t>PŘÍSYPY, BOKY: 
celková kubatura:220=220,000 [A]</t>
  </si>
  <si>
    <t>STÁVAJÍCÍ ZEMINA DO ARMOVANÉHO TĚLESA: 
celková kubatura:360=360,000 [A]</t>
  </si>
  <si>
    <t>výkresy C.3/4-2 - C.3/4-6</t>
  </si>
  <si>
    <t>celková plocha:1215=1 215,000 [A]</t>
  </si>
  <si>
    <t>výkresy C.3/4-2 - C.3/4-20</t>
  </si>
  <si>
    <t>celková plocha:958=958,000 [A]</t>
  </si>
  <si>
    <t>celková plocha:192=192,000 [A]</t>
  </si>
  <si>
    <t>V PLOCHÁCH OHUMUSOVÁNÍ: 
celková plocha:192+958=1 150,000 [A]</t>
  </si>
  <si>
    <t>štěrkodrť fr. 13-32 bez prachových částic  
 výkresy C.3/4-2 - C.3/4-6</t>
  </si>
  <si>
    <t>DRENÁŽNÍ ŽEBRA: 
celková kubatura:45=45,000 [A]</t>
  </si>
  <si>
    <t>separační a filtrační netkaná geotextiie 200 - 300 g/m2  
 výkresy C.3/4-2 - C.3/4-6</t>
  </si>
  <si>
    <t>KOLEM TRATIVODU: 
celková délka x rozvinutá šířka:208*1,15=239,200 [A] 
KOLEM DRENÁŽNÍCH ŽEBER: 
počet x prům. délka x rozvinutá šířka:6*6,5*4,6=179,400 [B] 
Celkem: A+B=418,600 [C]</t>
  </si>
  <si>
    <t>HDPE  
výkresy C.3/4-2 - C.3/4-6</t>
  </si>
  <si>
    <t>celková délka:208=208,000 [A]</t>
  </si>
  <si>
    <t>štěrkodrť fr. 0/63 a 32/63  
výkresy C.3/4-2 - C.3/4-20</t>
  </si>
  <si>
    <t>ARMOVANÉ ZEMNÍ TĚLESO ZE ŠTĚRKOVÉHO MATERIÁLU: 
celková kubatura:1395=1 395,000 [A]</t>
  </si>
  <si>
    <t>ocelové kotvy  
 výkresy C.3/4-2 - C.3/4-6</t>
  </si>
  <si>
    <t>OCELOVÉ KOTVY: 
celková hmotnost:0,6=0,600 [A]</t>
  </si>
  <si>
    <t>OCELOVÉ KOTVY: 
celková hmotnost:1,45=1,450 [A]</t>
  </si>
  <si>
    <t>sítě KY 50  
 výkresy C.3/4-2 - C.3/4-6</t>
  </si>
  <si>
    <t>celkový počet sítí x rozměr 1 sítě:332*2*3=1 992,000 [A]</t>
  </si>
  <si>
    <t>trojrozměrná protierozní geomříž kotvená ocelovou kotvou  
(včetně započítané rezervy na přesahy a prostřihy)  
 výkresy C.3/4-2 - C.3/4-6</t>
  </si>
  <si>
    <t>PROTIEROZNÍ OCHRANA SVAHU: 
celková plocha:720=720,000 [A]</t>
  </si>
  <si>
    <t>kokosová rohož  
 výkresy C.3/4-2 - C.3/4-6</t>
  </si>
  <si>
    <t>celková plocha:920=920,000 [A]</t>
  </si>
  <si>
    <t>jednoosá monolitická geomříž pro vyztužování zemních prací z HDPE  
(včetně spojovacího materiálu a započítané rezervy na přesahy a prostřihy)  
 výkresy C.3/4-2 - C.3/4-6</t>
  </si>
  <si>
    <t>VYZTUŽENÍ ARMOVANÉHO TĚLESA: 
celková plocha:5400=5 400,000 [A]</t>
  </si>
  <si>
    <t>ZÁHOZY KONCŮ DRENÁŽNÍCH ŽEBER: 
počet žeber x šířka x prům. plocha v řezu:6*2*0,5=6,000 [A]</t>
  </si>
  <si>
    <t>90189z5-3-5</t>
  </si>
  <si>
    <t>Zpevnění svahu - ÚSEK 5</t>
  </si>
  <si>
    <t>pol. č. 12373b:581,5*1,8=1 046,700 [A]</t>
  </si>
  <si>
    <t>s odkupem dřevní hmoty zhotovitelem  
výkres C.3/5-2</t>
  </si>
  <si>
    <t>STÁVAJÍCÍ STROMY: 
D 0,2 m:20=20,000 [A] 
D 0,3 m:8=8,000 [B] 
D 0,4 m:5=5,000 [C] 
D 0,5 m:3=3,000 [D] 
Celkem: A+B+C+D=36,000 [E]</t>
  </si>
  <si>
    <t>STÁVAJÍCÍ STROMY: 
D 0,6 m:5=5,000 [A] 
D 0,8 m:5=5,000 [B] 
Celkem: A+B=10,000 [C]</t>
  </si>
  <si>
    <t>STÁVAJÍCÍ STROMY: 
D 1,0 m:4=4,000 [A] 
D 1,5 m:3=3,000 [B] 
D 2,8 m:1=1,000 [C] 
Celkem: A+B+C=8,000 [D]</t>
  </si>
  <si>
    <t>vyfrézování pařezů včetně odvozu na skládku zhotovitele  
výkres C.3/5-2</t>
  </si>
  <si>
    <t>STÁVAJÍCÍ PAŘEZY: 
D 0,3 m:5=5,000 [A] 
D 0,4 m:5=5,000 [B] 
Celkem: A+B=10,000 [C]</t>
  </si>
  <si>
    <t>STÁVAJÍCÍ PAŘEZY: 
D 0,8 m:2=2,000 [A]</t>
  </si>
  <si>
    <t>s odvozem na staveništní mezideponii pro zpětné použití  
výkresy C.3/5-2 - C.3/5-13</t>
  </si>
  <si>
    <t>POUŽITÍ ZPĚTNĚ DO ARMOVANÉHO TĚLESA: 
celková kubatura:165=165,000 [A] 
POUŽITÍ ZPĚTNĚ PRO PŘÍSYPY, BOKY: 
celková kubatura:103,5=103,500 [B] 
Celkem: A+B=268,500 [C]</t>
  </si>
  <si>
    <t>s odvozem na skládku zhotovitele  
výkresy C.3/5-2 - C.3/5-13</t>
  </si>
  <si>
    <t>celková kubatura - kubatura zeminy pro zpětné použití:850-(165+103,5)=581,500 [A]</t>
  </si>
  <si>
    <t>ORNICE: 
celková kubatura:(112+423)*0,15=80,250 [A] 
ZEMINA: 
PRO ARMOVANÉ ZEMNÍ TĚLESO: 
celková kubatura:165=165,000 [B] 
PRO PŘÍSYPY, BOKY: 
celková kubatura:103,5=103,500 [C] 
Celkem: A+B+C=348,750 [D]</t>
  </si>
  <si>
    <t>ODKOPÁVKY: 
celková kubatura:850=850,000 [A]</t>
  </si>
  <si>
    <t>z vytěžené zeminy  
výkresy C.3/5-2 - C.3/5-13</t>
  </si>
  <si>
    <t>PŘÍSYPY, BOKY: 
celková kubatura:103,5=103,500 [A]</t>
  </si>
  <si>
    <t>STÁVAJÍCÍ ZEMINA DO ARMOVANÉHO TĚLESA: 
celková kubatura:165=165,000 [A]</t>
  </si>
  <si>
    <t>výkresy C.3/5-2 - C.3/5-4a</t>
  </si>
  <si>
    <t>celková plocha:628=628,000 [A]</t>
  </si>
  <si>
    <t>výkresy C.3/5-2 - C.3/5-13</t>
  </si>
  <si>
    <t>celková plocha:423=423,000 [A]</t>
  </si>
  <si>
    <t>celková plocha:112=112,000 [A]</t>
  </si>
  <si>
    <t>V PLOCHÁCH OHUMUSOVÁNÍ: 
celková plocha:112+423=535,000 [A]</t>
  </si>
  <si>
    <t>štěrkodrť fr. 13-32 bez prachových částic  
výkresy C.3/5-2 - C.3/5-4a</t>
  </si>
  <si>
    <t>DRENÁŽNÍ ŽEBRA: 
celková kubatura:28=28,000 [A]</t>
  </si>
  <si>
    <t>separační a filtrační netkaná geotextiie 200 - 300 g/m2  
výkresy C.3/5-2 - C.3/5-4a</t>
  </si>
  <si>
    <t>KOLEM TRATIVODU: 
celková délka x rozvinutá šířka:130*1,15=149,500 [A] 
KOLEM DRENÁŽNÍCH ŽEBER: 
počet x prům. délka x rozvinutá šířka:4*6,5*4,6=119,600 [B] 
Celkem: A+B=269,100 [C]</t>
  </si>
  <si>
    <t>HDPE  
výkresy C.3/5-2 - C.3/5-4a</t>
  </si>
  <si>
    <t>celková délka:130=130,000 [A]</t>
  </si>
  <si>
    <t>štěrkodrť fr. 0/63 a 32/63  
výkresy C.3/5-2 - C.3/5-13</t>
  </si>
  <si>
    <t>ARMOVANÉ ZEMNÍ TĚLESO ZE ŠTĚRKOVÉHO MATERIÁLU: 
celková kubatura:637=637,000 [A]</t>
  </si>
  <si>
    <t>ocelové kotvy  
výkresy C.3/5-2 - C.3/5-4a</t>
  </si>
  <si>
    <t>OCELOVÉ KOTVY: 
celková hmotnost:0,35=0,350 [A]</t>
  </si>
  <si>
    <t>OCELOVÉ KOTVY: 
celková hmotnost:0,49=0,490 [A]</t>
  </si>
  <si>
    <t>sítě KY 50  
výkresy C.3/5-2 - C.3/5-4a</t>
  </si>
  <si>
    <t>celkový počet sítí x rozměr 1 sítě:160*2*3=960,000 [A]</t>
  </si>
  <si>
    <t>trojrozměrná protierozní geomříž kotvená ocelovou kotvou  
(včetně započítané rezervy na přesahy a prostřihy)  
výkresy C.3/5-2 - C.3/5-4a</t>
  </si>
  <si>
    <t>PROTIEROZNÍ OCHRANA SVAHU: 
celková plocha:405=405,000 [A]</t>
  </si>
  <si>
    <t>kokosová rohož  
výkresy C.3/5-2 - C.3/5-4a</t>
  </si>
  <si>
    <t>celková plocha:360=360,000 [A]</t>
  </si>
  <si>
    <t>jednoosá monolitická geomříž pro vyztužování zemních prací z HDPE  
(včetně spojovacího materiálu a započítané rezervy na přesahy a prostřihy)  
výkresy C.3/5-2 - C.3/5-4a</t>
  </si>
  <si>
    <t>VYZTUŽENÍ ARMOVANÉHO TĚLESA: 
celková plocha:2400=2 400,000 [A]</t>
  </si>
  <si>
    <t>90189z5-4</t>
  </si>
  <si>
    <t>SO.501 Silniční meteorologická stanice na silnici II/300 - Stachelberg</t>
  </si>
  <si>
    <t>90189z5-9-1</t>
  </si>
  <si>
    <t>Všeobecné a ostatní náklady</t>
  </si>
  <si>
    <t>Zeměměřičská měření, zaměření trasy kabelového vedení dle souřadnic a ostatní další potřebná zaměření.  
Zeměměřičská měření, zaměření silničního svodidla vypracování geometriského plánu pro zřízení večného břemene  
Pevná cena</t>
  </si>
  <si>
    <t>1=1,000 [A]</t>
  </si>
  <si>
    <t>02940</t>
  </si>
  <si>
    <t>OSTATNÍ POŽADAVKY - VYPRACOVÁNÍ DOKUMENTACE</t>
  </si>
  <si>
    <t>ostatní dokumentace, vypracování projektové dokumentace dopravně - inženýrských opatření včetně komplexnío vyřízení na úřadech  
Pevná cena</t>
  </si>
  <si>
    <t>Dokumentace skutečného provedení (DSPS) v digit. formě a 4 x tisk  
Pevná cena</t>
  </si>
  <si>
    <t>02950</t>
  </si>
  <si>
    <t>OSTATNÍ POŽADAVKY - PLÁN BOZP</t>
  </si>
  <si>
    <t>Plán BOZP na stavenšti, zpracování plánu BOZP, koordinátor BOZP - zajistí investor, Plán bezpečnosti na stavenšti  
Pevná cena</t>
  </si>
  <si>
    <t>029522</t>
  </si>
  <si>
    <t>OSTATNÍ POŽADAVKY - REVIZNÍ ZPRÁVY</t>
  </si>
  <si>
    <t>výchozí revizní zpráva   
pevná cena</t>
  </si>
  <si>
    <t>02960</t>
  </si>
  <si>
    <t>OSTATNÍ POŽADAVKY - ZAŠKOLENÍ</t>
  </si>
  <si>
    <t>náklady na zaškolení, zkušební provoz</t>
  </si>
  <si>
    <t>zahrnuje veškeré náklady spojené s objednatelem požadovaným dozorem</t>
  </si>
  <si>
    <t>pomocné práce zajišťující nebo zřizující regulaci a ochranu dopravy  
dopravní značení - zajištění po dobu výstavby  
pevná cena</t>
  </si>
  <si>
    <t>90189z5-9-2</t>
  </si>
  <si>
    <t>Silniční meteorologická stanice na silnici II/300 - Stachelberg</t>
  </si>
  <si>
    <t>015111</t>
  </si>
  <si>
    <t>POPLATKY ZA LIKVIDACŮ ODPADŮ NEKONTAMINOVANÝCH - 17 05 04 VYTĚŽENÉ ZEMINY A HORNINY - I. TŘÍDA TĚŽITELNOSTI</t>
  </si>
  <si>
    <t>poplatky za likvidaci odpadů</t>
  </si>
  <si>
    <t>betonový základ pro Meteostanici dle části "D" C 30/37 XF4  
základ:1,2*1,2*2+ stupínek: 1,2*0,8*0,4=3,264 [A] 
hloubená rýha dle CO3 - koordinační situace stavby:0,35*0,2*10=0,700 [B] 
Celkem: (A+B) *1,9=7,532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</si>
  <si>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</si>
  <si>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015140</t>
  </si>
  <si>
    <t>POPLATKY ZA LIKVIDACŮ ODPADŮ NEKONTAMINOVANÝCH - 17 01 01 BETON Z DEMOLIC OBJEKTŮ, ZÁKLADŮ TV</t>
  </si>
  <si>
    <t>zbytky betonu odpad</t>
  </si>
  <si>
    <t>0,3=0,300 [A]</t>
  </si>
  <si>
    <t>11130</t>
  </si>
  <si>
    <t>SEJMUTÍ DRNU</t>
  </si>
  <si>
    <t>sejmutí drnu v šířce a délce rýhy dle C03 - Koordinační situace stavby</t>
  </si>
  <si>
    <t>2*3+15*0,5=13,500 [A]</t>
  </si>
  <si>
    <t>včetně vodorovné dopravy  a uložení na skládku</t>
  </si>
  <si>
    <t>131738</t>
  </si>
  <si>
    <t>HLOUBENÍ JAM ZAPAŽ I NEPAŽ TŘ. I, ODVOZ DO 20KM</t>
  </si>
  <si>
    <t>betonový základ Meteostanice dle části D"C 30/37 XF4</t>
  </si>
  <si>
    <t>základ: 1,2*1,2*2=2,880 [A] 
stupínek: 1,2*0,8*0,4=0,384 [B] 
celkem: A+B=3,264 [C]</t>
  </si>
  <si>
    <t>132731</t>
  </si>
  <si>
    <t>HLOUBENÍ RÝH ŠÍŘ DO 2M PAŽ I NEPAŽ TŘ. I, ODVOZ DO 1KM</t>
  </si>
  <si>
    <t>hloubená rýha dle C03 - Koordinační situace stavb  
výkop rýhy pro uzemnění  
část výkopu pro čidla</t>
  </si>
  <si>
    <t>0,35*0,7*15=3,675 [A] 
0,35*0,6*10=2,100 [B] 
celkem A+B=5,775 [C]</t>
  </si>
  <si>
    <t>132738</t>
  </si>
  <si>
    <t>HLOUBENÍ RÝH ŠÍŘ DO 2M PAŽ I NEPAŽ TŘ. I, ODVOZ DO 20KM</t>
  </si>
  <si>
    <t>hloubená rýha dle C03 - Koordinační situace stavby  
část výpoku pro čidla</t>
  </si>
  <si>
    <t>0,35*0,2*10=0,700 [A]</t>
  </si>
  <si>
    <t>uložení zeminy na mezideponii</t>
  </si>
  <si>
    <t>betonový základ Meteostanice dle části D "C30/37 XF4  
      základ: 1,2*1,2*2=2,880 [A] 
      stupínek: 1,2*0,8*0,4=0,384 [B] 
hloubená rýha dle C03 - Koordinační situace stavby 
0,35*0,7*15=3,675 [C] 
hloubená rýha dle C03 - Koordinační situace stavby 
0,35*0,8*10=2,800 [D] 
Celkem: A+B+C+D=9,739 [E]</t>
  </si>
  <si>
    <t>zásyp rýh se zhutěním</t>
  </si>
  <si>
    <t>hloubená rýha dle C03- Koordinační situace stavby 
0,35*0,7*15=3,675 [A] 
hloubená rýha dle C03 - Koordinační situace stavby 
0,35*0,6*10=2,100 [B] 
Celkem: A+B=5,775 [C]</t>
  </si>
  <si>
    <t>obsyp potrubí a objektů z nakupovaných materiálů</t>
  </si>
  <si>
    <t>pískové lože a obsyp trubky: 0,35*0,2*10=0,700 [A]</t>
  </si>
  <si>
    <t>18214</t>
  </si>
  <si>
    <t>ÚPRAVA POVRCHŮ SROVNÁNÍM ÚZEMÍ V TL DO 0,25M</t>
  </si>
  <si>
    <t>úprava povrchů srovnáním území</t>
  </si>
  <si>
    <t>hloubená rýha dle C03- Koordinační situace stavby 
0,35*25=8,750 [A]</t>
  </si>
  <si>
    <t>položka zahrnuje srovnání výškových rozdílů terénu</t>
  </si>
  <si>
    <t>založení trávníku ručním výsevem</t>
  </si>
  <si>
    <t>8,750=8,750 [A]</t>
  </si>
  <si>
    <t>ZÁKLADY Z PROSTÉHO BETONU DO C25/30</t>
  </si>
  <si>
    <t>betonový základ - beton XF3 odolný chloridům</t>
  </si>
  <si>
    <t>betonový základ Meteostanice dle části D 
základ: 1,2*1,2*2=2,880 [A] 
stupínek: 1,2*0,8*0,4=0,384 [B] 
celkem: A+B=3,264 [C]</t>
  </si>
  <si>
    <t>Přidružená stavební výroba - Elektroinstalace - silnoproud</t>
  </si>
  <si>
    <t>702312</t>
  </si>
  <si>
    <t>ZAKRYTÍ KABELŮ VÝSTRAŽNOU FÓLIÍ ŠÍŘKY PŘES 20 DO 40 CM</t>
  </si>
  <si>
    <t>uložení v trase v nezpevněném terénu dle C03 - Koordinační situace stavby</t>
  </si>
  <si>
    <t>10*1,2=12,000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</si>
  <si>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</si>
  <si>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741911</t>
  </si>
  <si>
    <t>UZEMŇOVACÍ VODIČ V ZEMI FEZN DO 120 MM2</t>
  </si>
  <si>
    <t>uzemnění páskem, drátem</t>
  </si>
  <si>
    <t>uzemnění pásekm FeZn 30x4 mm - technologických prvků- meteostanice=15=15,000 [A] 
uzemnění drátem FeZn d10 mm - technologických prvků - meteostanice=2*3=6,000 [B] 
Celkem: A+B=21,000 [C]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</si>
  <si>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</si>
  <si>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747211</t>
  </si>
  <si>
    <t>CELKOVÁ PROHLÍDKA, ZKOUŠENÍ, MĚŘENÍ A VYHOTOVENÍ VÝCHOZÍ REVIZNÍ ZPRÁVY, PRO OBJEM IN DO 100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</si>
  <si>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</si>
  <si>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87615</t>
  </si>
  <si>
    <t>CHRÁNIČKY Z TRUB PLAST DN DO 50MM</t>
  </si>
  <si>
    <t>PE chránička - rozvadeč</t>
  </si>
  <si>
    <t>PE chránička - rozvadeč meteostanice + rezervní vývody ze základu=25=25,000 [A] 
délka ohybů a rezerv pro ukládání=2*3=6,000 [B] 
Celkem: A+B=31,000 [C]</t>
  </si>
  <si>
    <t>uložení sdělovacího vedení do obrusné/ložné vrstvy vozovky před meteostanici</t>
  </si>
  <si>
    <t>6+2=8,000 [A]</t>
  </si>
  <si>
    <t>931312</t>
  </si>
  <si>
    <t>TĚSNĚNÍ DILATAČ SPAR ASF ZÁLIVKOU PRŮŘ DO 200MM2</t>
  </si>
  <si>
    <t>položka zahrnuje dodávku a osazení předepsaného materiálu, očištění ploch spáry před úpravou, očištění okolí spáry po úpravě  
nezahrnuje těsnící profil</t>
  </si>
  <si>
    <t>90189z5-9-3</t>
  </si>
  <si>
    <t>Meteostanice - OST</t>
  </si>
  <si>
    <t>R - položka</t>
  </si>
  <si>
    <t>PŘEDINTERGRACE A DÍLENSKÁ PŘÍPRAVA SOUČÁSTÍ METEOSYSTÉMU</t>
  </si>
  <si>
    <t>Předintegrace a dílenská příprava součástí meteosytému</t>
  </si>
  <si>
    <t>SENZOR PRO MĚŘENÍ RYCHLOSTI A SMĚRU VĚTRU</t>
  </si>
  <si>
    <t>Senzor pro měření rychlosti a směru větru   
snímač anemometr - ultrasonické čidlo rychlosti a směru vět</t>
  </si>
  <si>
    <t>DOHLEDOVÁ KAMERA PEVNÁ A IR REFLEKTORE VČETNĚ VÝLOŽNÍKU - DODÁVKA A MONTÁŽ</t>
  </si>
  <si>
    <t>Dohledová kamera pevná a IR reflektore včetně výložníku - dodávka a montáž,  
Venkovní IP kamera, TD/N, 1.3 MP, WDR,  
Technická specifikace:  
Snímací prvek: CMOS 1/3""  
Minimální rozlišení: 1280x960,  
Minimální snímková rychlost: 25sn./s při 1280x960,  
IR Světlo, SMT LED, 60° (56m),  
technická specifikace:  
typ: SMT LED  
Dosvit: minimálně 50m"</t>
  </si>
  <si>
    <t>2=2,000 [A]</t>
  </si>
  <si>
    <t>VOZOVKOVÝ SENZOR PRO TEPLOTU A STAV VOZOVKY (kabel 30m)</t>
  </si>
  <si>
    <t>Vozovkový senzor pro teplotu a stav vozovky (kabel 30m)</t>
  </si>
  <si>
    <t>SOLÁRNÍ PANEL KOMPLETNÍ - VÝKON 300WP</t>
  </si>
  <si>
    <t>Solární panel kompletní - výkon 300 Wp, včetně úchytu na stožár a kabeláže,   
solární panel 300 Wp "" 3 kusy paralelně zapojené do regulátoru""1  
celkový výkon 900 Wp  
MPPT regulátor s displejem  
instalační materiál  
instalační skříň na technologie ocelová, protikorozní úprava  
včetně úchytů na stožár a kabeláže</t>
  </si>
  <si>
    <t>3=3,000 [A]</t>
  </si>
  <si>
    <t>AKUMULÁTOROVÁ SKŘÍŇ</t>
  </si>
  <si>
    <t>Akumulátorová skříň včetně kabeláže,   
oceloplechová skříň s protikorozní úpravou, umístěná vedle stožáru na železobetovém základu  
dveře budou vybaveny zámkem a megnetickým spínačem  
akumulátory s dostatečnou kapacitou minimálně 300 Ah  
palivový článek (včetně první náplně), který bude dobíjet akumulátory v a baterie nebudou dobíjeny solárními panely  
regulátor solárních panelů  
řídící elektronika  
celková kapacita  600Ah-12V  
technologie: Lead Carbon  
životnost při 80% DoD: 1500 cyklů  
předpokládaná životnost je 5 let  
včetně kabeláže</t>
  </si>
  <si>
    <t>PALIVOVÝ ČLÁNEK - KOMPLET VČETNĚ INSTALAČNÍ SADY, ELEKTRONIKY A SKŘÍNĚ</t>
  </si>
  <si>
    <t>Palivový článek - komplet včetně instalační sady, elektroniky a skříně  
maximální denní výkon: 960 Wh/den, 80 Ah/den  
jmenovitý výkon: 40 W, jmenovité napětí: 12 V, maximální jmenovitý proud: 3,3 A  
hmotnost 7kg,   
jedna nádržka: objem 10 l  
dodaný výkon: 11,1 kWh/925 Ah, předpokládaná spotřeba 1 nádržka za zimu, cena cca 1000Kč  
(ekologické, odpadní produkt je vzniklé teplo vodní pára a oxid uhličitý</t>
  </si>
  <si>
    <t>INSTALAČNÍ MATERIÁL PRO NAPÁJENÍ METEOSTANICE</t>
  </si>
  <si>
    <t>instalační materiál pro napájení meteostanice   
kabeláže napájecí, datové a signální, kotvící prvky, průchodky apod. které nejsou součástí ostatních položek</t>
  </si>
  <si>
    <t>KALIBRACE SENZORŮ</t>
  </si>
  <si>
    <t>předintegrace a dílenská příprava součástí meteosysté</t>
  </si>
  <si>
    <t>ZAČLENĚNÍ METEOSTANICE DO SYSTÉMU (METIS, MEANET, ATD.)</t>
  </si>
  <si>
    <t>začlenění meteostanice do systému (Metis, Meanet, atd.)</t>
  </si>
  <si>
    <t>OCELOVÝ SLOUP STOŽÁR 8 M S PŘÍRUBOU, ZÁKLADOVÝ RÁM DO ZÁKLADU, VČETNĚ ZÁBRANY</t>
  </si>
  <si>
    <t>Ocelový sloup stožár 8m, základový rám do základů (příruba), zábrana ("ježek), včetně osazení a mechanizmů</t>
  </si>
  <si>
    <t>ELEKTRONIKA METEOSTANICE</t>
  </si>
  <si>
    <t>Elektronika meteostanice ( software, řídící jednotka, interface pro senzory, modem/router, jističe, přepětové ochrany)</t>
  </si>
  <si>
    <t>ATMOSFÉRICKÁ ČIDLA - VLHKOST/TEPLOTA</t>
  </si>
  <si>
    <t>Atmosférická čidla - vlhkost/teplota  
teplota: 1 kus,  
relativní vlhkost: 1 kus</t>
  </si>
  <si>
    <t>ČIDLO SRÁŽEK</t>
  </si>
  <si>
    <t>čidlo srážek  
vytápěný snímač deš´tových nebo sněhových srážek s rozlišením ANO/NE s možností stanovená relativní intezity srážek "</t>
  </si>
  <si>
    <t>R- položka</t>
  </si>
  <si>
    <t>MONTÁŽ, KOMPLETACE, SW NASTAVENÍ METEOSYSTÉMU</t>
  </si>
  <si>
    <t>předintegrace a dílenská příprava součástí meteosystému</t>
  </si>
  <si>
    <t>SKŘÍŇ METEOSTANICE</t>
  </si>
  <si>
    <t>Skříň meteostanice - oceloplechová úpravou, uchycení na sloup</t>
  </si>
  <si>
    <t>90189-2</t>
  </si>
  <si>
    <t>NEZPŮSOBILÉ VÝDAJE</t>
  </si>
  <si>
    <t>184722</t>
  </si>
  <si>
    <t>ZDRAVOTNÍ A BEZPEČNOSTNÍ PROŘEZ VĚTVÍ STROMŮ D DO 90CM</t>
  </si>
  <si>
    <t>s likvidací  
výkres C.1.1.3</t>
  </si>
  <si>
    <t>STÁVAJÍCÍ PONECHANÉ STROMY KORUNOU ZASAHUJÍCÍ DO PRŮJEZDNÉHO PROFIILU VOZOVKY: 
celkový počet (předpoklad):2=2,000 [A]</t>
  </si>
  <si>
    <t>zahrnuje:  
odstranění větví suchých a odumírajících  
odstranění větví nevhodných po stránce tvaru a budoucího vývoje koruny  
odstranění větví napadených patogenními organismy  
odstranění větví se silně sníženou vitalitou  
odstranění sekundárních výhonů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</si>
</sst>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SUM(C10:C23)</f>
      </c>
      <c s="1"/>
      <c s="1"/>
    </row>
    <row r="7" spans="1:5" ht="12.75" customHeight="1">
      <c r="A7" s="1"/>
      <c s="4" t="s">
        <v>5</v>
      </c>
      <c s="7">
        <f>SUM(E10:E23)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'90189-1_90189z5-0'!I3</f>
      </c>
      <c s="20">
        <f>'90189-1_90189z5-0'!O2</f>
      </c>
      <c s="20">
        <f>C10+D10</f>
      </c>
    </row>
    <row r="11" spans="1:5" ht="12.75" customHeight="1">
      <c r="A11" s="19" t="s">
        <v>97</v>
      </c>
      <c s="19" t="s">
        <v>98</v>
      </c>
      <c s="20">
        <f>'90189-1_90189z5-1.1'!I3</f>
      </c>
      <c s="20">
        <f>'90189-1_90189z5-1.1'!O2</f>
      </c>
      <c s="20">
        <f>C11+D11</f>
      </c>
    </row>
    <row r="12" spans="1:5" ht="12.75" customHeight="1">
      <c r="A12" s="19" t="s">
        <v>765</v>
      </c>
      <c s="19" t="s">
        <v>766</v>
      </c>
      <c s="20">
        <f>'189-1_90189z5-1.2_90189z5-1.2-2'!I3</f>
      </c>
      <c s="20">
        <f>'189-1_90189z5-1.2_90189z5-1.2-2'!O2</f>
      </c>
      <c s="20">
        <f>C12+D12</f>
      </c>
    </row>
    <row r="13" spans="1:5" ht="12.75" customHeight="1">
      <c r="A13" s="19" t="s">
        <v>793</v>
      </c>
      <c s="19" t="s">
        <v>794</v>
      </c>
      <c s="20">
        <f>'90189-1_90189z5-2_90189z5-2-1'!I3</f>
      </c>
      <c s="20">
        <f>'90189-1_90189z5-2_90189z5-2-1'!O2</f>
      </c>
      <c s="20">
        <f>C13+D13</f>
      </c>
    </row>
    <row r="14" spans="1:5" ht="12.75" customHeight="1">
      <c r="A14" s="19" t="s">
        <v>831</v>
      </c>
      <c s="19" t="s">
        <v>832</v>
      </c>
      <c s="20">
        <f>'90189-1_90189z5-2_90189z5-2-2'!I3</f>
      </c>
      <c s="20">
        <f>'90189-1_90189z5-2_90189z5-2-2'!O2</f>
      </c>
      <c s="20">
        <f>C14+D14</f>
      </c>
    </row>
    <row r="15" spans="1:5" ht="12.75" customHeight="1">
      <c r="A15" s="19" t="s">
        <v>851</v>
      </c>
      <c s="19" t="s">
        <v>852</v>
      </c>
      <c s="20">
        <f>'90189-1_90189z5-3_90189z5-3-1'!I3</f>
      </c>
      <c s="20">
        <f>'90189-1_90189z5-3_90189z5-3-1'!O2</f>
      </c>
      <c s="20">
        <f>C15+D15</f>
      </c>
    </row>
    <row r="16" spans="1:5" ht="12.75" customHeight="1">
      <c r="A16" s="19" t="s">
        <v>929</v>
      </c>
      <c s="19" t="s">
        <v>930</v>
      </c>
      <c s="20">
        <f>'90189-1_90189z5-3_90189z5-3-2'!I3</f>
      </c>
      <c s="20">
        <f>'90189-1_90189z5-3_90189z5-3-2'!O2</f>
      </c>
      <c s="20">
        <f>C16+D16</f>
      </c>
    </row>
    <row r="17" spans="1:5" ht="12.75" customHeight="1">
      <c r="A17" s="19" t="s">
        <v>973</v>
      </c>
      <c s="19" t="s">
        <v>974</v>
      </c>
      <c s="20">
        <f>'90189-1_90189z5-3_90189z5-3-3'!I3</f>
      </c>
      <c s="20">
        <f>'90189-1_90189z5-3_90189z5-3-3'!O2</f>
      </c>
      <c s="20">
        <f>C17+D17</f>
      </c>
    </row>
    <row r="18" spans="1:5" ht="12.75" customHeight="1">
      <c r="A18" s="19" t="s">
        <v>1019</v>
      </c>
      <c s="19" t="s">
        <v>1020</v>
      </c>
      <c s="20">
        <f>'90189-1_90189z5-3_90189z5-3-4'!I3</f>
      </c>
      <c s="20">
        <f>'90189-1_90189z5-3_90189z5-3-4'!O2</f>
      </c>
      <c s="20">
        <f>C18+D18</f>
      </c>
    </row>
    <row r="19" spans="1:5" ht="12.75" customHeight="1">
      <c r="A19" s="19" t="s">
        <v>1064</v>
      </c>
      <c s="19" t="s">
        <v>1065</v>
      </c>
      <c s="20">
        <f>'90189-1_90189z5-3_90189z5-3-5'!I3</f>
      </c>
      <c s="20">
        <f>'90189-1_90189z5-3_90189z5-3-5'!O2</f>
      </c>
      <c s="20">
        <f>C19+D19</f>
      </c>
    </row>
    <row r="20" spans="1:5" ht="12.75" customHeight="1">
      <c r="A20" s="19" t="s">
        <v>1110</v>
      </c>
      <c s="19" t="s">
        <v>1111</v>
      </c>
      <c s="20">
        <f>'90189-1_90189z5-4_90189z5-9-1'!I3</f>
      </c>
      <c s="20">
        <f>'90189-1_90189z5-4_90189z5-9-1'!O2</f>
      </c>
      <c s="20">
        <f>C20+D20</f>
      </c>
    </row>
    <row r="21" spans="1:5" ht="12.75" customHeight="1">
      <c r="A21" s="19" t="s">
        <v>1129</v>
      </c>
      <c s="19" t="s">
        <v>1130</v>
      </c>
      <c s="20">
        <f>'90189-1_90189z5-4_90189z5-9-2'!I3</f>
      </c>
      <c s="20">
        <f>'90189-1_90189z5-4_90189z5-9-2'!O2</f>
      </c>
      <c s="20">
        <f>C21+D21</f>
      </c>
    </row>
    <row r="22" spans="1:5" ht="12.75" customHeight="1">
      <c r="A22" s="19" t="s">
        <v>1196</v>
      </c>
      <c s="19" t="s">
        <v>1197</v>
      </c>
      <c s="20">
        <f>'90189-1_90189z5-4_90189z5-9-3'!I3</f>
      </c>
      <c s="20">
        <f>'90189-1_90189z5-4_90189z5-9-3'!O2</f>
      </c>
      <c s="20">
        <f>C22+D22</f>
      </c>
    </row>
    <row r="23" spans="1:5" ht="12.75" customHeight="1">
      <c r="A23" s="19" t="s">
        <v>97</v>
      </c>
      <c s="19" t="s">
        <v>98</v>
      </c>
      <c s="20">
        <f>'90189-2_90189z5-1.1'!I3</f>
      </c>
      <c s="20">
        <f>'90189-2_90189z5-1.1'!O2</f>
      </c>
      <c s="20">
        <f>C23+D23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0+O10+O15+O76+O117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1019</v>
      </c>
      <c s="38">
        <f>0+I10+I15+I76+I117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849</v>
      </c>
      <c s="1"/>
      <c s="14" t="s">
        <v>850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764</v>
      </c>
      <c s="16" t="s">
        <v>22</v>
      </c>
      <c s="17" t="s">
        <v>1019</v>
      </c>
      <c s="6"/>
      <c s="18" t="s">
        <v>1020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99</v>
      </c>
      <c s="24" t="s">
        <v>51</v>
      </c>
      <c s="30" t="s">
        <v>101</v>
      </c>
      <c s="31" t="s">
        <v>102</v>
      </c>
      <c s="32">
        <v>2286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853</v>
      </c>
    </row>
    <row r="13" spans="1:5" ht="12.75">
      <c r="A13" s="36" t="s">
        <v>56</v>
      </c>
      <c r="E13" s="37" t="s">
        <v>1021</v>
      </c>
    </row>
    <row r="14" spans="1:5" ht="25.5">
      <c r="A14" t="s">
        <v>57</v>
      </c>
      <c r="E14" s="35" t="s">
        <v>105</v>
      </c>
    </row>
    <row r="15" spans="1:18" ht="12.75" customHeight="1">
      <c r="A15" s="6" t="s">
        <v>47</v>
      </c>
      <c s="6"/>
      <c s="40" t="s">
        <v>33</v>
      </c>
      <c s="6"/>
      <c s="27" t="s">
        <v>117</v>
      </c>
      <c s="6"/>
      <c s="6"/>
      <c s="6"/>
      <c s="41">
        <f>0+Q15</f>
      </c>
      <c r="O15">
        <f>0+R15</f>
      </c>
      <c r="Q15">
        <f>0+I16+I20+I24+I28+I32+I36+I40+I44+I48+I52+I56+I60+I64+I68+I72</f>
      </c>
      <c>
        <f>0+O16+O20+O24+O28+O32+O36+O40+O44+O48+O52+O56+O60+O64+O68+O72</f>
      </c>
    </row>
    <row r="16" spans="1:16" ht="12.75">
      <c r="A16" s="24" t="s">
        <v>49</v>
      </c>
      <c s="29" t="s">
        <v>27</v>
      </c>
      <c s="29" t="s">
        <v>124</v>
      </c>
      <c s="24" t="s">
        <v>51</v>
      </c>
      <c s="30" t="s">
        <v>125</v>
      </c>
      <c s="31" t="s">
        <v>87</v>
      </c>
      <c s="32">
        <v>19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25.5">
      <c r="A17" s="34" t="s">
        <v>54</v>
      </c>
      <c r="E17" s="35" t="s">
        <v>1022</v>
      </c>
    </row>
    <row r="18" spans="1:5" ht="89.25">
      <c r="A18" s="36" t="s">
        <v>56</v>
      </c>
      <c r="E18" s="37" t="s">
        <v>1023</v>
      </c>
    </row>
    <row r="19" spans="1:5" ht="165.75">
      <c r="A19" t="s">
        <v>57</v>
      </c>
      <c r="E19" s="35" t="s">
        <v>128</v>
      </c>
    </row>
    <row r="20" spans="1:16" ht="12.75">
      <c r="A20" s="24" t="s">
        <v>49</v>
      </c>
      <c s="29" t="s">
        <v>26</v>
      </c>
      <c s="29" t="s">
        <v>129</v>
      </c>
      <c s="24" t="s">
        <v>51</v>
      </c>
      <c s="30" t="s">
        <v>130</v>
      </c>
      <c s="31" t="s">
        <v>87</v>
      </c>
      <c s="32">
        <v>35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25.5">
      <c r="A21" s="34" t="s">
        <v>54</v>
      </c>
      <c r="E21" s="35" t="s">
        <v>1022</v>
      </c>
    </row>
    <row r="22" spans="1:5" ht="63.75">
      <c r="A22" s="36" t="s">
        <v>56</v>
      </c>
      <c r="E22" s="37" t="s">
        <v>1024</v>
      </c>
    </row>
    <row r="23" spans="1:5" ht="165.75">
      <c r="A23" t="s">
        <v>57</v>
      </c>
      <c r="E23" s="35" t="s">
        <v>128</v>
      </c>
    </row>
    <row r="24" spans="1:16" ht="12.75">
      <c r="A24" s="24" t="s">
        <v>49</v>
      </c>
      <c s="29" t="s">
        <v>37</v>
      </c>
      <c s="29" t="s">
        <v>132</v>
      </c>
      <c s="24" t="s">
        <v>51</v>
      </c>
      <c s="30" t="s">
        <v>133</v>
      </c>
      <c s="31" t="s">
        <v>87</v>
      </c>
      <c s="32">
        <v>9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25.5">
      <c r="A25" s="34" t="s">
        <v>54</v>
      </c>
      <c r="E25" s="35" t="s">
        <v>1022</v>
      </c>
    </row>
    <row r="26" spans="1:5" ht="76.5">
      <c r="A26" s="36" t="s">
        <v>56</v>
      </c>
      <c r="E26" s="37" t="s">
        <v>1025</v>
      </c>
    </row>
    <row r="27" spans="1:5" ht="165.75">
      <c r="A27" t="s">
        <v>57</v>
      </c>
      <c r="E27" s="35" t="s">
        <v>128</v>
      </c>
    </row>
    <row r="28" spans="1:16" ht="12.75">
      <c r="A28" s="24" t="s">
        <v>49</v>
      </c>
      <c s="29" t="s">
        <v>39</v>
      </c>
      <c s="29" t="s">
        <v>139</v>
      </c>
      <c s="24" t="s">
        <v>51</v>
      </c>
      <c s="30" t="s">
        <v>140</v>
      </c>
      <c s="31" t="s">
        <v>87</v>
      </c>
      <c s="32">
        <v>10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25.5">
      <c r="A29" s="34" t="s">
        <v>54</v>
      </c>
      <c r="E29" s="35" t="s">
        <v>1026</v>
      </c>
    </row>
    <row r="30" spans="1:5" ht="76.5">
      <c r="A30" s="36" t="s">
        <v>56</v>
      </c>
      <c r="E30" s="37" t="s">
        <v>1027</v>
      </c>
    </row>
    <row r="31" spans="1:5" ht="89.25">
      <c r="A31" t="s">
        <v>57</v>
      </c>
      <c r="E31" s="35" t="s">
        <v>143</v>
      </c>
    </row>
    <row r="32" spans="1:16" ht="12.75">
      <c r="A32" s="24" t="s">
        <v>49</v>
      </c>
      <c s="29" t="s">
        <v>41</v>
      </c>
      <c s="29" t="s">
        <v>144</v>
      </c>
      <c s="24" t="s">
        <v>51</v>
      </c>
      <c s="30" t="s">
        <v>145</v>
      </c>
      <c s="31" t="s">
        <v>87</v>
      </c>
      <c s="32">
        <v>10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25.5">
      <c r="A33" s="34" t="s">
        <v>54</v>
      </c>
      <c r="E33" s="35" t="s">
        <v>1026</v>
      </c>
    </row>
    <row r="34" spans="1:5" ht="63.75">
      <c r="A34" s="36" t="s">
        <v>56</v>
      </c>
      <c r="E34" s="37" t="s">
        <v>1028</v>
      </c>
    </row>
    <row r="35" spans="1:5" ht="89.25">
      <c r="A35" t="s">
        <v>57</v>
      </c>
      <c r="E35" s="35" t="s">
        <v>143</v>
      </c>
    </row>
    <row r="36" spans="1:16" ht="12.75">
      <c r="A36" s="24" t="s">
        <v>49</v>
      </c>
      <c s="29" t="s">
        <v>76</v>
      </c>
      <c s="29" t="s">
        <v>182</v>
      </c>
      <c s="24" t="s">
        <v>100</v>
      </c>
      <c s="30" t="s">
        <v>183</v>
      </c>
      <c s="31" t="s">
        <v>154</v>
      </c>
      <c s="32">
        <v>580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25.5">
      <c r="A37" s="34" t="s">
        <v>54</v>
      </c>
      <c r="E37" s="35" t="s">
        <v>1029</v>
      </c>
    </row>
    <row r="38" spans="1:5" ht="89.25">
      <c r="A38" s="36" t="s">
        <v>56</v>
      </c>
      <c r="E38" s="37" t="s">
        <v>1030</v>
      </c>
    </row>
    <row r="39" spans="1:5" ht="369.75">
      <c r="A39" t="s">
        <v>57</v>
      </c>
      <c r="E39" s="35" t="s">
        <v>186</v>
      </c>
    </row>
    <row r="40" spans="1:16" ht="12.75">
      <c r="A40" s="24" t="s">
        <v>49</v>
      </c>
      <c s="29" t="s">
        <v>80</v>
      </c>
      <c s="29" t="s">
        <v>182</v>
      </c>
      <c s="24" t="s">
        <v>106</v>
      </c>
      <c s="30" t="s">
        <v>183</v>
      </c>
      <c s="31" t="s">
        <v>154</v>
      </c>
      <c s="32">
        <v>1270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25.5">
      <c r="A41" s="34" t="s">
        <v>54</v>
      </c>
      <c r="E41" s="35" t="s">
        <v>1031</v>
      </c>
    </row>
    <row r="42" spans="1:5" ht="25.5">
      <c r="A42" s="36" t="s">
        <v>56</v>
      </c>
      <c r="E42" s="37" t="s">
        <v>1032</v>
      </c>
    </row>
    <row r="43" spans="1:5" ht="369.75">
      <c r="A43" t="s">
        <v>57</v>
      </c>
      <c r="E43" s="35" t="s">
        <v>186</v>
      </c>
    </row>
    <row r="44" spans="1:16" ht="12.75">
      <c r="A44" s="24" t="s">
        <v>49</v>
      </c>
      <c s="29" t="s">
        <v>44</v>
      </c>
      <c s="29" t="s">
        <v>195</v>
      </c>
      <c s="24" t="s">
        <v>51</v>
      </c>
      <c s="30" t="s">
        <v>196</v>
      </c>
      <c s="31" t="s">
        <v>154</v>
      </c>
      <c s="32">
        <v>752.5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197</v>
      </c>
    </row>
    <row r="46" spans="1:5" ht="140.25">
      <c r="A46" s="36" t="s">
        <v>56</v>
      </c>
      <c r="E46" s="37" t="s">
        <v>1033</v>
      </c>
    </row>
    <row r="47" spans="1:5" ht="306">
      <c r="A47" t="s">
        <v>57</v>
      </c>
      <c r="E47" s="35" t="s">
        <v>199</v>
      </c>
    </row>
    <row r="48" spans="1:16" ht="12.75">
      <c r="A48" s="24" t="s">
        <v>49</v>
      </c>
      <c s="29" t="s">
        <v>46</v>
      </c>
      <c s="29" t="s">
        <v>223</v>
      </c>
      <c s="24" t="s">
        <v>51</v>
      </c>
      <c s="30" t="s">
        <v>224</v>
      </c>
      <c s="31" t="s">
        <v>154</v>
      </c>
      <c s="32">
        <v>1850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54</v>
      </c>
      <c r="E49" s="35" t="s">
        <v>853</v>
      </c>
    </row>
    <row r="50" spans="1:5" ht="25.5">
      <c r="A50" s="36" t="s">
        <v>56</v>
      </c>
      <c r="E50" s="37" t="s">
        <v>1034</v>
      </c>
    </row>
    <row r="51" spans="1:5" ht="191.25">
      <c r="A51" t="s">
        <v>57</v>
      </c>
      <c r="E51" s="35" t="s">
        <v>227</v>
      </c>
    </row>
    <row r="52" spans="1:16" ht="12.75">
      <c r="A52" s="24" t="s">
        <v>49</v>
      </c>
      <c s="29" t="s">
        <v>93</v>
      </c>
      <c s="29" t="s">
        <v>870</v>
      </c>
      <c s="24" t="s">
        <v>51</v>
      </c>
      <c s="30" t="s">
        <v>871</v>
      </c>
      <c s="31" t="s">
        <v>154</v>
      </c>
      <c s="32">
        <v>220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25.5">
      <c r="A53" s="34" t="s">
        <v>54</v>
      </c>
      <c r="E53" s="35" t="s">
        <v>1035</v>
      </c>
    </row>
    <row r="54" spans="1:5" ht="25.5">
      <c r="A54" s="36" t="s">
        <v>56</v>
      </c>
      <c r="E54" s="37" t="s">
        <v>1036</v>
      </c>
    </row>
    <row r="55" spans="1:5" ht="229.5">
      <c r="A55" t="s">
        <v>57</v>
      </c>
      <c r="E55" s="35" t="s">
        <v>874</v>
      </c>
    </row>
    <row r="56" spans="1:16" ht="12.75">
      <c r="A56" s="24" t="s">
        <v>49</v>
      </c>
      <c s="29" t="s">
        <v>147</v>
      </c>
      <c s="29" t="s">
        <v>875</v>
      </c>
      <c s="24" t="s">
        <v>51</v>
      </c>
      <c s="30" t="s">
        <v>876</v>
      </c>
      <c s="31" t="s">
        <v>154</v>
      </c>
      <c s="32">
        <v>360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25.5">
      <c r="A57" s="34" t="s">
        <v>54</v>
      </c>
      <c r="E57" s="35" t="s">
        <v>1035</v>
      </c>
    </row>
    <row r="58" spans="1:5" ht="25.5">
      <c r="A58" s="36" t="s">
        <v>56</v>
      </c>
      <c r="E58" s="37" t="s">
        <v>1037</v>
      </c>
    </row>
    <row r="59" spans="1:5" ht="280.5">
      <c r="A59" t="s">
        <v>57</v>
      </c>
      <c r="E59" s="35" t="s">
        <v>878</v>
      </c>
    </row>
    <row r="60" spans="1:16" ht="12.75">
      <c r="A60" s="24" t="s">
        <v>49</v>
      </c>
      <c s="29" t="s">
        <v>151</v>
      </c>
      <c s="29" t="s">
        <v>247</v>
      </c>
      <c s="24" t="s">
        <v>51</v>
      </c>
      <c s="30" t="s">
        <v>248</v>
      </c>
      <c s="31" t="s">
        <v>120</v>
      </c>
      <c s="32">
        <v>1215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54</v>
      </c>
      <c r="E61" s="35" t="s">
        <v>1038</v>
      </c>
    </row>
    <row r="62" spans="1:5" ht="12.75">
      <c r="A62" s="36" t="s">
        <v>56</v>
      </c>
      <c r="E62" s="37" t="s">
        <v>1039</v>
      </c>
    </row>
    <row r="63" spans="1:5" ht="25.5">
      <c r="A63" t="s">
        <v>57</v>
      </c>
      <c r="E63" s="35" t="s">
        <v>251</v>
      </c>
    </row>
    <row r="64" spans="1:16" ht="12.75">
      <c r="A64" s="24" t="s">
        <v>49</v>
      </c>
      <c s="29" t="s">
        <v>158</v>
      </c>
      <c s="29" t="s">
        <v>881</v>
      </c>
      <c s="24" t="s">
        <v>51</v>
      </c>
      <c s="30" t="s">
        <v>882</v>
      </c>
      <c s="31" t="s">
        <v>120</v>
      </c>
      <c s="32">
        <v>958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54</v>
      </c>
      <c r="E65" s="35" t="s">
        <v>1040</v>
      </c>
    </row>
    <row r="66" spans="1:5" ht="12.75">
      <c r="A66" s="36" t="s">
        <v>56</v>
      </c>
      <c r="E66" s="37" t="s">
        <v>1041</v>
      </c>
    </row>
    <row r="67" spans="1:5" ht="38.25">
      <c r="A67" t="s">
        <v>57</v>
      </c>
      <c r="E67" s="35" t="s">
        <v>261</v>
      </c>
    </row>
    <row r="68" spans="1:16" ht="12.75">
      <c r="A68" s="24" t="s">
        <v>49</v>
      </c>
      <c s="29" t="s">
        <v>163</v>
      </c>
      <c s="29" t="s">
        <v>885</v>
      </c>
      <c s="24" t="s">
        <v>51</v>
      </c>
      <c s="30" t="s">
        <v>886</v>
      </c>
      <c s="31" t="s">
        <v>120</v>
      </c>
      <c s="32">
        <v>192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54</v>
      </c>
      <c r="E69" s="35" t="s">
        <v>1040</v>
      </c>
    </row>
    <row r="70" spans="1:5" ht="12.75">
      <c r="A70" s="36" t="s">
        <v>56</v>
      </c>
      <c r="E70" s="37" t="s">
        <v>1042</v>
      </c>
    </row>
    <row r="71" spans="1:5" ht="38.25">
      <c r="A71" t="s">
        <v>57</v>
      </c>
      <c r="E71" s="35" t="s">
        <v>266</v>
      </c>
    </row>
    <row r="72" spans="1:16" ht="12.75">
      <c r="A72" s="24" t="s">
        <v>49</v>
      </c>
      <c s="29" t="s">
        <v>167</v>
      </c>
      <c s="29" t="s">
        <v>268</v>
      </c>
      <c s="24" t="s">
        <v>51</v>
      </c>
      <c s="30" t="s">
        <v>269</v>
      </c>
      <c s="31" t="s">
        <v>120</v>
      </c>
      <c s="32">
        <v>1150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54</v>
      </c>
      <c r="E73" s="35" t="s">
        <v>1040</v>
      </c>
    </row>
    <row r="74" spans="1:5" ht="25.5">
      <c r="A74" s="36" t="s">
        <v>56</v>
      </c>
      <c r="E74" s="37" t="s">
        <v>1043</v>
      </c>
    </row>
    <row r="75" spans="1:5" ht="25.5">
      <c r="A75" t="s">
        <v>57</v>
      </c>
      <c r="E75" s="35" t="s">
        <v>271</v>
      </c>
    </row>
    <row r="76" spans="1:18" ht="12.75" customHeight="1">
      <c r="A76" s="6" t="s">
        <v>47</v>
      </c>
      <c s="6"/>
      <c s="40" t="s">
        <v>27</v>
      </c>
      <c s="6"/>
      <c s="27" t="s">
        <v>281</v>
      </c>
      <c s="6"/>
      <c s="6"/>
      <c s="6"/>
      <c s="41">
        <f>0+Q76</f>
      </c>
      <c r="O76">
        <f>0+R76</f>
      </c>
      <c r="Q76">
        <f>0+I77+I81+I85+I89+I93+I97+I101+I105+I109+I113</f>
      </c>
      <c>
        <f>0+O77+O81+O85+O89+O93+O97+O101+O105+O109+O113</f>
      </c>
    </row>
    <row r="77" spans="1:16" ht="12.75">
      <c r="A77" s="24" t="s">
        <v>49</v>
      </c>
      <c s="29" t="s">
        <v>172</v>
      </c>
      <c s="29" t="s">
        <v>889</v>
      </c>
      <c s="24" t="s">
        <v>51</v>
      </c>
      <c s="30" t="s">
        <v>890</v>
      </c>
      <c s="31" t="s">
        <v>154</v>
      </c>
      <c s="32">
        <v>45</v>
      </c>
      <c s="33">
        <v>0</v>
      </c>
      <c s="33">
        <f>ROUND(ROUND(H77,2)*ROUND(G77,3),2)</f>
      </c>
      <c r="O77">
        <f>(I77*21)/100</f>
      </c>
      <c t="s">
        <v>27</v>
      </c>
    </row>
    <row r="78" spans="1:5" ht="25.5">
      <c r="A78" s="34" t="s">
        <v>54</v>
      </c>
      <c r="E78" s="35" t="s">
        <v>1044</v>
      </c>
    </row>
    <row r="79" spans="1:5" ht="25.5">
      <c r="A79" s="36" t="s">
        <v>56</v>
      </c>
      <c r="E79" s="37" t="s">
        <v>1045</v>
      </c>
    </row>
    <row r="80" spans="1:5" ht="38.25">
      <c r="A80" t="s">
        <v>57</v>
      </c>
      <c r="E80" s="35" t="s">
        <v>300</v>
      </c>
    </row>
    <row r="81" spans="1:16" ht="12.75">
      <c r="A81" s="24" t="s">
        <v>49</v>
      </c>
      <c s="29" t="s">
        <v>178</v>
      </c>
      <c s="29" t="s">
        <v>283</v>
      </c>
      <c s="24" t="s">
        <v>51</v>
      </c>
      <c s="30" t="s">
        <v>284</v>
      </c>
      <c s="31" t="s">
        <v>120</v>
      </c>
      <c s="32">
        <v>418.6</v>
      </c>
      <c s="33">
        <v>0</v>
      </c>
      <c s="33">
        <f>ROUND(ROUND(H81,2)*ROUND(G81,3),2)</f>
      </c>
      <c r="O81">
        <f>(I81*21)/100</f>
      </c>
      <c t="s">
        <v>27</v>
      </c>
    </row>
    <row r="82" spans="1:5" ht="25.5">
      <c r="A82" s="34" t="s">
        <v>54</v>
      </c>
      <c r="E82" s="35" t="s">
        <v>1046</v>
      </c>
    </row>
    <row r="83" spans="1:5" ht="89.25">
      <c r="A83" s="36" t="s">
        <v>56</v>
      </c>
      <c r="E83" s="37" t="s">
        <v>1047</v>
      </c>
    </row>
    <row r="84" spans="1:5" ht="25.5">
      <c r="A84" t="s">
        <v>57</v>
      </c>
      <c r="E84" s="35" t="s">
        <v>287</v>
      </c>
    </row>
    <row r="85" spans="1:16" ht="12.75">
      <c r="A85" s="24" t="s">
        <v>49</v>
      </c>
      <c s="29" t="s">
        <v>181</v>
      </c>
      <c s="29" t="s">
        <v>895</v>
      </c>
      <c s="24" t="s">
        <v>51</v>
      </c>
      <c s="30" t="s">
        <v>896</v>
      </c>
      <c s="31" t="s">
        <v>291</v>
      </c>
      <c s="32">
        <v>208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25.5">
      <c r="A86" s="34" t="s">
        <v>54</v>
      </c>
      <c r="E86" s="35" t="s">
        <v>1048</v>
      </c>
    </row>
    <row r="87" spans="1:5" ht="12.75">
      <c r="A87" s="36" t="s">
        <v>56</v>
      </c>
      <c r="E87" s="37" t="s">
        <v>1049</v>
      </c>
    </row>
    <row r="88" spans="1:5" ht="165.75">
      <c r="A88" t="s">
        <v>57</v>
      </c>
      <c r="E88" s="35" t="s">
        <v>294</v>
      </c>
    </row>
    <row r="89" spans="1:16" ht="12.75">
      <c r="A89" s="24" t="s">
        <v>49</v>
      </c>
      <c s="29" t="s">
        <v>187</v>
      </c>
      <c s="29" t="s">
        <v>296</v>
      </c>
      <c s="24" t="s">
        <v>51</v>
      </c>
      <c s="30" t="s">
        <v>297</v>
      </c>
      <c s="31" t="s">
        <v>154</v>
      </c>
      <c s="32">
        <v>1395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25.5">
      <c r="A90" s="34" t="s">
        <v>54</v>
      </c>
      <c r="E90" s="35" t="s">
        <v>1050</v>
      </c>
    </row>
    <row r="91" spans="1:5" ht="25.5">
      <c r="A91" s="36" t="s">
        <v>56</v>
      </c>
      <c r="E91" s="37" t="s">
        <v>1051</v>
      </c>
    </row>
    <row r="92" spans="1:5" ht="38.25">
      <c r="A92" t="s">
        <v>57</v>
      </c>
      <c r="E92" s="35" t="s">
        <v>300</v>
      </c>
    </row>
    <row r="93" spans="1:16" ht="12.75">
      <c r="A93" s="24" t="s">
        <v>49</v>
      </c>
      <c s="29" t="s">
        <v>190</v>
      </c>
      <c s="29" t="s">
        <v>901</v>
      </c>
      <c s="24" t="s">
        <v>51</v>
      </c>
      <c s="30" t="s">
        <v>902</v>
      </c>
      <c s="31" t="s">
        <v>102</v>
      </c>
      <c s="32">
        <v>0.6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25.5">
      <c r="A94" s="34" t="s">
        <v>54</v>
      </c>
      <c r="E94" s="35" t="s">
        <v>1052</v>
      </c>
    </row>
    <row r="95" spans="1:5" ht="25.5">
      <c r="A95" s="36" t="s">
        <v>56</v>
      </c>
      <c r="E95" s="37" t="s">
        <v>1053</v>
      </c>
    </row>
    <row r="96" spans="1:5" ht="267.75">
      <c r="A96" t="s">
        <v>57</v>
      </c>
      <c r="E96" s="35" t="s">
        <v>338</v>
      </c>
    </row>
    <row r="97" spans="1:16" ht="12.75">
      <c r="A97" s="24" t="s">
        <v>49</v>
      </c>
      <c s="29" t="s">
        <v>194</v>
      </c>
      <c s="29" t="s">
        <v>905</v>
      </c>
      <c s="24" t="s">
        <v>51</v>
      </c>
      <c s="30" t="s">
        <v>906</v>
      </c>
      <c s="31" t="s">
        <v>102</v>
      </c>
      <c s="32">
        <v>1.45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25.5">
      <c r="A98" s="34" t="s">
        <v>54</v>
      </c>
      <c r="E98" s="35" t="s">
        <v>1052</v>
      </c>
    </row>
    <row r="99" spans="1:5" ht="25.5">
      <c r="A99" s="36" t="s">
        <v>56</v>
      </c>
      <c r="E99" s="37" t="s">
        <v>1054</v>
      </c>
    </row>
    <row r="100" spans="1:5" ht="267.75">
      <c r="A100" t="s">
        <v>57</v>
      </c>
      <c r="E100" s="35" t="s">
        <v>338</v>
      </c>
    </row>
    <row r="101" spans="1:16" ht="12.75">
      <c r="A101" s="24" t="s">
        <v>49</v>
      </c>
      <c s="29" t="s">
        <v>200</v>
      </c>
      <c s="29" t="s">
        <v>908</v>
      </c>
      <c s="24" t="s">
        <v>51</v>
      </c>
      <c s="30" t="s">
        <v>909</v>
      </c>
      <c s="31" t="s">
        <v>120</v>
      </c>
      <c s="32">
        <v>1992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25.5">
      <c r="A102" s="34" t="s">
        <v>54</v>
      </c>
      <c r="E102" s="35" t="s">
        <v>1055</v>
      </c>
    </row>
    <row r="103" spans="1:5" ht="12.75">
      <c r="A103" s="36" t="s">
        <v>56</v>
      </c>
      <c r="E103" s="37" t="s">
        <v>1056</v>
      </c>
    </row>
    <row r="104" spans="1:5" ht="102">
      <c r="A104" t="s">
        <v>57</v>
      </c>
      <c r="E104" s="35" t="s">
        <v>912</v>
      </c>
    </row>
    <row r="105" spans="1:16" ht="12.75">
      <c r="A105" s="24" t="s">
        <v>49</v>
      </c>
      <c s="29" t="s">
        <v>205</v>
      </c>
      <c s="29" t="s">
        <v>913</v>
      </c>
      <c s="24" t="s">
        <v>51</v>
      </c>
      <c s="30" t="s">
        <v>914</v>
      </c>
      <c s="31" t="s">
        <v>120</v>
      </c>
      <c s="32">
        <v>720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38.25">
      <c r="A106" s="34" t="s">
        <v>54</v>
      </c>
      <c r="E106" s="35" t="s">
        <v>1057</v>
      </c>
    </row>
    <row r="107" spans="1:5" ht="25.5">
      <c r="A107" s="36" t="s">
        <v>56</v>
      </c>
      <c r="E107" s="37" t="s">
        <v>1058</v>
      </c>
    </row>
    <row r="108" spans="1:5" ht="102">
      <c r="A108" t="s">
        <v>57</v>
      </c>
      <c r="E108" s="35" t="s">
        <v>917</v>
      </c>
    </row>
    <row r="109" spans="1:16" ht="12.75">
      <c r="A109" s="24" t="s">
        <v>49</v>
      </c>
      <c s="29" t="s">
        <v>211</v>
      </c>
      <c s="29" t="s">
        <v>311</v>
      </c>
      <c s="24" t="s">
        <v>191</v>
      </c>
      <c s="30" t="s">
        <v>918</v>
      </c>
      <c s="31" t="s">
        <v>120</v>
      </c>
      <c s="32">
        <v>920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25.5">
      <c r="A110" s="34" t="s">
        <v>54</v>
      </c>
      <c r="E110" s="35" t="s">
        <v>1059</v>
      </c>
    </row>
    <row r="111" spans="1:5" ht="12.75">
      <c r="A111" s="36" t="s">
        <v>56</v>
      </c>
      <c r="E111" s="37" t="s">
        <v>1060</v>
      </c>
    </row>
    <row r="112" spans="1:5" ht="102">
      <c r="A112" t="s">
        <v>57</v>
      </c>
      <c r="E112" s="35" t="s">
        <v>315</v>
      </c>
    </row>
    <row r="113" spans="1:16" ht="12.75">
      <c r="A113" s="24" t="s">
        <v>49</v>
      </c>
      <c s="29" t="s">
        <v>216</v>
      </c>
      <c s="29" t="s">
        <v>921</v>
      </c>
      <c s="24" t="s">
        <v>51</v>
      </c>
      <c s="30" t="s">
        <v>922</v>
      </c>
      <c s="31" t="s">
        <v>120</v>
      </c>
      <c s="32">
        <v>5400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38.25">
      <c r="A114" s="34" t="s">
        <v>54</v>
      </c>
      <c r="E114" s="35" t="s">
        <v>1061</v>
      </c>
    </row>
    <row r="115" spans="1:5" ht="25.5">
      <c r="A115" s="36" t="s">
        <v>56</v>
      </c>
      <c r="E115" s="37" t="s">
        <v>1062</v>
      </c>
    </row>
    <row r="116" spans="1:5" ht="102">
      <c r="A116" t="s">
        <v>57</v>
      </c>
      <c r="E116" s="35" t="s">
        <v>925</v>
      </c>
    </row>
    <row r="117" spans="1:18" ht="12.75" customHeight="1">
      <c r="A117" s="6" t="s">
        <v>47</v>
      </c>
      <c s="6"/>
      <c s="40" t="s">
        <v>37</v>
      </c>
      <c s="6"/>
      <c s="27" t="s">
        <v>358</v>
      </c>
      <c s="6"/>
      <c s="6"/>
      <c s="6"/>
      <c s="41">
        <f>0+Q117</f>
      </c>
      <c r="O117">
        <f>0+R117</f>
      </c>
      <c r="Q117">
        <f>0+I118</f>
      </c>
      <c>
        <f>0+O118</f>
      </c>
    </row>
    <row r="118" spans="1:16" ht="12.75">
      <c r="A118" s="24" t="s">
        <v>49</v>
      </c>
      <c s="29" t="s">
        <v>222</v>
      </c>
      <c s="29" t="s">
        <v>388</v>
      </c>
      <c s="24" t="s">
        <v>51</v>
      </c>
      <c s="30" t="s">
        <v>389</v>
      </c>
      <c s="31" t="s">
        <v>154</v>
      </c>
      <c s="32">
        <v>6</v>
      </c>
      <c s="33">
        <v>0</v>
      </c>
      <c s="33">
        <f>ROUND(ROUND(H118,2)*ROUND(G118,3),2)</f>
      </c>
      <c r="O118">
        <f>(I118*21)/100</f>
      </c>
      <c t="s">
        <v>27</v>
      </c>
    </row>
    <row r="119" spans="1:5" ht="12.75">
      <c r="A119" s="34" t="s">
        <v>54</v>
      </c>
      <c r="E119" s="35" t="s">
        <v>1038</v>
      </c>
    </row>
    <row r="120" spans="1:5" ht="25.5">
      <c r="A120" s="36" t="s">
        <v>56</v>
      </c>
      <c r="E120" s="37" t="s">
        <v>1063</v>
      </c>
    </row>
    <row r="121" spans="1:5" ht="51">
      <c r="A121" t="s">
        <v>57</v>
      </c>
      <c r="E121" s="35" t="s">
        <v>391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0+O10+O15+O76+O117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1064</v>
      </c>
      <c s="38">
        <f>0+I10+I15+I76+I117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849</v>
      </c>
      <c s="1"/>
      <c s="14" t="s">
        <v>850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764</v>
      </c>
      <c s="16" t="s">
        <v>22</v>
      </c>
      <c s="17" t="s">
        <v>1064</v>
      </c>
      <c s="6"/>
      <c s="18" t="s">
        <v>1065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99</v>
      </c>
      <c s="24" t="s">
        <v>51</v>
      </c>
      <c s="30" t="s">
        <v>101</v>
      </c>
      <c s="31" t="s">
        <v>102</v>
      </c>
      <c s="32">
        <v>1046.7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853</v>
      </c>
    </row>
    <row r="13" spans="1:5" ht="12.75">
      <c r="A13" s="36" t="s">
        <v>56</v>
      </c>
      <c r="E13" s="37" t="s">
        <v>1066</v>
      </c>
    </row>
    <row r="14" spans="1:5" ht="25.5">
      <c r="A14" t="s">
        <v>57</v>
      </c>
      <c r="E14" s="35" t="s">
        <v>105</v>
      </c>
    </row>
    <row r="15" spans="1:18" ht="12.75" customHeight="1">
      <c r="A15" s="6" t="s">
        <v>47</v>
      </c>
      <c s="6"/>
      <c s="40" t="s">
        <v>33</v>
      </c>
      <c s="6"/>
      <c s="27" t="s">
        <v>117</v>
      </c>
      <c s="6"/>
      <c s="6"/>
      <c s="6"/>
      <c s="41">
        <f>0+Q15</f>
      </c>
      <c r="O15">
        <f>0+R15</f>
      </c>
      <c r="Q15">
        <f>0+I16+I20+I24+I28+I32+I36+I40+I44+I48+I52+I56+I60+I64+I68+I72</f>
      </c>
      <c>
        <f>0+O16+O20+O24+O28+O32+O36+O40+O44+O48+O52+O56+O60+O64+O68+O72</f>
      </c>
    </row>
    <row r="16" spans="1:16" ht="12.75">
      <c r="A16" s="24" t="s">
        <v>49</v>
      </c>
      <c s="29" t="s">
        <v>27</v>
      </c>
      <c s="29" t="s">
        <v>124</v>
      </c>
      <c s="24" t="s">
        <v>51</v>
      </c>
      <c s="30" t="s">
        <v>125</v>
      </c>
      <c s="31" t="s">
        <v>87</v>
      </c>
      <c s="32">
        <v>36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25.5">
      <c r="A17" s="34" t="s">
        <v>54</v>
      </c>
      <c r="E17" s="35" t="s">
        <v>1067</v>
      </c>
    </row>
    <row r="18" spans="1:5" ht="89.25">
      <c r="A18" s="36" t="s">
        <v>56</v>
      </c>
      <c r="E18" s="37" t="s">
        <v>1068</v>
      </c>
    </row>
    <row r="19" spans="1:5" ht="165.75">
      <c r="A19" t="s">
        <v>57</v>
      </c>
      <c r="E19" s="35" t="s">
        <v>128</v>
      </c>
    </row>
    <row r="20" spans="1:16" ht="12.75">
      <c r="A20" s="24" t="s">
        <v>49</v>
      </c>
      <c s="29" t="s">
        <v>26</v>
      </c>
      <c s="29" t="s">
        <v>129</v>
      </c>
      <c s="24" t="s">
        <v>51</v>
      </c>
      <c s="30" t="s">
        <v>130</v>
      </c>
      <c s="31" t="s">
        <v>87</v>
      </c>
      <c s="32">
        <v>10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25.5">
      <c r="A21" s="34" t="s">
        <v>54</v>
      </c>
      <c r="E21" s="35" t="s">
        <v>1067</v>
      </c>
    </row>
    <row r="22" spans="1:5" ht="63.75">
      <c r="A22" s="36" t="s">
        <v>56</v>
      </c>
      <c r="E22" s="37" t="s">
        <v>1069</v>
      </c>
    </row>
    <row r="23" spans="1:5" ht="165.75">
      <c r="A23" t="s">
        <v>57</v>
      </c>
      <c r="E23" s="35" t="s">
        <v>128</v>
      </c>
    </row>
    <row r="24" spans="1:16" ht="12.75">
      <c r="A24" s="24" t="s">
        <v>49</v>
      </c>
      <c s="29" t="s">
        <v>37</v>
      </c>
      <c s="29" t="s">
        <v>132</v>
      </c>
      <c s="24" t="s">
        <v>51</v>
      </c>
      <c s="30" t="s">
        <v>133</v>
      </c>
      <c s="31" t="s">
        <v>87</v>
      </c>
      <c s="32">
        <v>8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25.5">
      <c r="A25" s="34" t="s">
        <v>54</v>
      </c>
      <c r="E25" s="35" t="s">
        <v>1067</v>
      </c>
    </row>
    <row r="26" spans="1:5" ht="76.5">
      <c r="A26" s="36" t="s">
        <v>56</v>
      </c>
      <c r="E26" s="37" t="s">
        <v>1070</v>
      </c>
    </row>
    <row r="27" spans="1:5" ht="165.75">
      <c r="A27" t="s">
        <v>57</v>
      </c>
      <c r="E27" s="35" t="s">
        <v>128</v>
      </c>
    </row>
    <row r="28" spans="1:16" ht="12.75">
      <c r="A28" s="24" t="s">
        <v>49</v>
      </c>
      <c s="29" t="s">
        <v>39</v>
      </c>
      <c s="29" t="s">
        <v>139</v>
      </c>
      <c s="24" t="s">
        <v>51</v>
      </c>
      <c s="30" t="s">
        <v>140</v>
      </c>
      <c s="31" t="s">
        <v>87</v>
      </c>
      <c s="32">
        <v>10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25.5">
      <c r="A29" s="34" t="s">
        <v>54</v>
      </c>
      <c r="E29" s="35" t="s">
        <v>1071</v>
      </c>
    </row>
    <row r="30" spans="1:5" ht="63.75">
      <c r="A30" s="36" t="s">
        <v>56</v>
      </c>
      <c r="E30" s="37" t="s">
        <v>1072</v>
      </c>
    </row>
    <row r="31" spans="1:5" ht="89.25">
      <c r="A31" t="s">
        <v>57</v>
      </c>
      <c r="E31" s="35" t="s">
        <v>143</v>
      </c>
    </row>
    <row r="32" spans="1:16" ht="12.75">
      <c r="A32" s="24" t="s">
        <v>49</v>
      </c>
      <c s="29" t="s">
        <v>41</v>
      </c>
      <c s="29" t="s">
        <v>144</v>
      </c>
      <c s="24" t="s">
        <v>51</v>
      </c>
      <c s="30" t="s">
        <v>145</v>
      </c>
      <c s="31" t="s">
        <v>87</v>
      </c>
      <c s="32">
        <v>2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25.5">
      <c r="A33" s="34" t="s">
        <v>54</v>
      </c>
      <c r="E33" s="35" t="s">
        <v>1071</v>
      </c>
    </row>
    <row r="34" spans="1:5" ht="25.5">
      <c r="A34" s="36" t="s">
        <v>56</v>
      </c>
      <c r="E34" s="37" t="s">
        <v>1073</v>
      </c>
    </row>
    <row r="35" spans="1:5" ht="89.25">
      <c r="A35" t="s">
        <v>57</v>
      </c>
      <c r="E35" s="35" t="s">
        <v>143</v>
      </c>
    </row>
    <row r="36" spans="1:16" ht="12.75">
      <c r="A36" s="24" t="s">
        <v>49</v>
      </c>
      <c s="29" t="s">
        <v>76</v>
      </c>
      <c s="29" t="s">
        <v>182</v>
      </c>
      <c s="24" t="s">
        <v>100</v>
      </c>
      <c s="30" t="s">
        <v>183</v>
      </c>
      <c s="31" t="s">
        <v>154</v>
      </c>
      <c s="32">
        <v>268.5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25.5">
      <c r="A37" s="34" t="s">
        <v>54</v>
      </c>
      <c r="E37" s="35" t="s">
        <v>1074</v>
      </c>
    </row>
    <row r="38" spans="1:5" ht="89.25">
      <c r="A38" s="36" t="s">
        <v>56</v>
      </c>
      <c r="E38" s="37" t="s">
        <v>1075</v>
      </c>
    </row>
    <row r="39" spans="1:5" ht="369.75">
      <c r="A39" t="s">
        <v>57</v>
      </c>
      <c r="E39" s="35" t="s">
        <v>186</v>
      </c>
    </row>
    <row r="40" spans="1:16" ht="12.75">
      <c r="A40" s="24" t="s">
        <v>49</v>
      </c>
      <c s="29" t="s">
        <v>80</v>
      </c>
      <c s="29" t="s">
        <v>182</v>
      </c>
      <c s="24" t="s">
        <v>106</v>
      </c>
      <c s="30" t="s">
        <v>183</v>
      </c>
      <c s="31" t="s">
        <v>154</v>
      </c>
      <c s="32">
        <v>581.5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25.5">
      <c r="A41" s="34" t="s">
        <v>54</v>
      </c>
      <c r="E41" s="35" t="s">
        <v>1076</v>
      </c>
    </row>
    <row r="42" spans="1:5" ht="12.75">
      <c r="A42" s="36" t="s">
        <v>56</v>
      </c>
      <c r="E42" s="37" t="s">
        <v>1077</v>
      </c>
    </row>
    <row r="43" spans="1:5" ht="369.75">
      <c r="A43" t="s">
        <v>57</v>
      </c>
      <c r="E43" s="35" t="s">
        <v>186</v>
      </c>
    </row>
    <row r="44" spans="1:16" ht="12.75">
      <c r="A44" s="24" t="s">
        <v>49</v>
      </c>
      <c s="29" t="s">
        <v>44</v>
      </c>
      <c s="29" t="s">
        <v>195</v>
      </c>
      <c s="24" t="s">
        <v>51</v>
      </c>
      <c s="30" t="s">
        <v>196</v>
      </c>
      <c s="31" t="s">
        <v>154</v>
      </c>
      <c s="32">
        <v>348.75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197</v>
      </c>
    </row>
    <row r="46" spans="1:5" ht="140.25">
      <c r="A46" s="36" t="s">
        <v>56</v>
      </c>
      <c r="E46" s="37" t="s">
        <v>1078</v>
      </c>
    </row>
    <row r="47" spans="1:5" ht="306">
      <c r="A47" t="s">
        <v>57</v>
      </c>
      <c r="E47" s="35" t="s">
        <v>199</v>
      </c>
    </row>
    <row r="48" spans="1:16" ht="12.75">
      <c r="A48" s="24" t="s">
        <v>49</v>
      </c>
      <c s="29" t="s">
        <v>46</v>
      </c>
      <c s="29" t="s">
        <v>223</v>
      </c>
      <c s="24" t="s">
        <v>51</v>
      </c>
      <c s="30" t="s">
        <v>224</v>
      </c>
      <c s="31" t="s">
        <v>154</v>
      </c>
      <c s="32">
        <v>850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54</v>
      </c>
      <c r="E49" s="35" t="s">
        <v>853</v>
      </c>
    </row>
    <row r="50" spans="1:5" ht="25.5">
      <c r="A50" s="36" t="s">
        <v>56</v>
      </c>
      <c r="E50" s="37" t="s">
        <v>1079</v>
      </c>
    </row>
    <row r="51" spans="1:5" ht="191.25">
      <c r="A51" t="s">
        <v>57</v>
      </c>
      <c r="E51" s="35" t="s">
        <v>227</v>
      </c>
    </row>
    <row r="52" spans="1:16" ht="12.75">
      <c r="A52" s="24" t="s">
        <v>49</v>
      </c>
      <c s="29" t="s">
        <v>93</v>
      </c>
      <c s="29" t="s">
        <v>870</v>
      </c>
      <c s="24" t="s">
        <v>51</v>
      </c>
      <c s="30" t="s">
        <v>871</v>
      </c>
      <c s="31" t="s">
        <v>154</v>
      </c>
      <c s="32">
        <v>103.5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25.5">
      <c r="A53" s="34" t="s">
        <v>54</v>
      </c>
      <c r="E53" s="35" t="s">
        <v>1080</v>
      </c>
    </row>
    <row r="54" spans="1:5" ht="25.5">
      <c r="A54" s="36" t="s">
        <v>56</v>
      </c>
      <c r="E54" s="37" t="s">
        <v>1081</v>
      </c>
    </row>
    <row r="55" spans="1:5" ht="229.5">
      <c r="A55" t="s">
        <v>57</v>
      </c>
      <c r="E55" s="35" t="s">
        <v>874</v>
      </c>
    </row>
    <row r="56" spans="1:16" ht="12.75">
      <c r="A56" s="24" t="s">
        <v>49</v>
      </c>
      <c s="29" t="s">
        <v>147</v>
      </c>
      <c s="29" t="s">
        <v>875</v>
      </c>
      <c s="24" t="s">
        <v>51</v>
      </c>
      <c s="30" t="s">
        <v>876</v>
      </c>
      <c s="31" t="s">
        <v>154</v>
      </c>
      <c s="32">
        <v>165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25.5">
      <c r="A57" s="34" t="s">
        <v>54</v>
      </c>
      <c r="E57" s="35" t="s">
        <v>1080</v>
      </c>
    </row>
    <row r="58" spans="1:5" ht="25.5">
      <c r="A58" s="36" t="s">
        <v>56</v>
      </c>
      <c r="E58" s="37" t="s">
        <v>1082</v>
      </c>
    </row>
    <row r="59" spans="1:5" ht="280.5">
      <c r="A59" t="s">
        <v>57</v>
      </c>
      <c r="E59" s="35" t="s">
        <v>878</v>
      </c>
    </row>
    <row r="60" spans="1:16" ht="12.75">
      <c r="A60" s="24" t="s">
        <v>49</v>
      </c>
      <c s="29" t="s">
        <v>151</v>
      </c>
      <c s="29" t="s">
        <v>247</v>
      </c>
      <c s="24" t="s">
        <v>51</v>
      </c>
      <c s="30" t="s">
        <v>248</v>
      </c>
      <c s="31" t="s">
        <v>120</v>
      </c>
      <c s="32">
        <v>628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54</v>
      </c>
      <c r="E61" s="35" t="s">
        <v>1083</v>
      </c>
    </row>
    <row r="62" spans="1:5" ht="12.75">
      <c r="A62" s="36" t="s">
        <v>56</v>
      </c>
      <c r="E62" s="37" t="s">
        <v>1084</v>
      </c>
    </row>
    <row r="63" spans="1:5" ht="25.5">
      <c r="A63" t="s">
        <v>57</v>
      </c>
      <c r="E63" s="35" t="s">
        <v>251</v>
      </c>
    </row>
    <row r="64" spans="1:16" ht="12.75">
      <c r="A64" s="24" t="s">
        <v>49</v>
      </c>
      <c s="29" t="s">
        <v>158</v>
      </c>
      <c s="29" t="s">
        <v>881</v>
      </c>
      <c s="24" t="s">
        <v>51</v>
      </c>
      <c s="30" t="s">
        <v>882</v>
      </c>
      <c s="31" t="s">
        <v>120</v>
      </c>
      <c s="32">
        <v>423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54</v>
      </c>
      <c r="E65" s="35" t="s">
        <v>1085</v>
      </c>
    </row>
    <row r="66" spans="1:5" ht="12.75">
      <c r="A66" s="36" t="s">
        <v>56</v>
      </c>
      <c r="E66" s="37" t="s">
        <v>1086</v>
      </c>
    </row>
    <row r="67" spans="1:5" ht="38.25">
      <c r="A67" t="s">
        <v>57</v>
      </c>
      <c r="E67" s="35" t="s">
        <v>261</v>
      </c>
    </row>
    <row r="68" spans="1:16" ht="12.75">
      <c r="A68" s="24" t="s">
        <v>49</v>
      </c>
      <c s="29" t="s">
        <v>163</v>
      </c>
      <c s="29" t="s">
        <v>885</v>
      </c>
      <c s="24" t="s">
        <v>51</v>
      </c>
      <c s="30" t="s">
        <v>886</v>
      </c>
      <c s="31" t="s">
        <v>120</v>
      </c>
      <c s="32">
        <v>112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54</v>
      </c>
      <c r="E69" s="35" t="s">
        <v>1085</v>
      </c>
    </row>
    <row r="70" spans="1:5" ht="12.75">
      <c r="A70" s="36" t="s">
        <v>56</v>
      </c>
      <c r="E70" s="37" t="s">
        <v>1087</v>
      </c>
    </row>
    <row r="71" spans="1:5" ht="38.25">
      <c r="A71" t="s">
        <v>57</v>
      </c>
      <c r="E71" s="35" t="s">
        <v>266</v>
      </c>
    </row>
    <row r="72" spans="1:16" ht="12.75">
      <c r="A72" s="24" t="s">
        <v>49</v>
      </c>
      <c s="29" t="s">
        <v>167</v>
      </c>
      <c s="29" t="s">
        <v>268</v>
      </c>
      <c s="24" t="s">
        <v>51</v>
      </c>
      <c s="30" t="s">
        <v>269</v>
      </c>
      <c s="31" t="s">
        <v>120</v>
      </c>
      <c s="32">
        <v>535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54</v>
      </c>
      <c r="E73" s="35" t="s">
        <v>1085</v>
      </c>
    </row>
    <row r="74" spans="1:5" ht="25.5">
      <c r="A74" s="36" t="s">
        <v>56</v>
      </c>
      <c r="E74" s="37" t="s">
        <v>1088</v>
      </c>
    </row>
    <row r="75" spans="1:5" ht="25.5">
      <c r="A75" t="s">
        <v>57</v>
      </c>
      <c r="E75" s="35" t="s">
        <v>271</v>
      </c>
    </row>
    <row r="76" spans="1:18" ht="12.75" customHeight="1">
      <c r="A76" s="6" t="s">
        <v>47</v>
      </c>
      <c s="6"/>
      <c s="40" t="s">
        <v>27</v>
      </c>
      <c s="6"/>
      <c s="27" t="s">
        <v>281</v>
      </c>
      <c s="6"/>
      <c s="6"/>
      <c s="6"/>
      <c s="41">
        <f>0+Q76</f>
      </c>
      <c r="O76">
        <f>0+R76</f>
      </c>
      <c r="Q76">
        <f>0+I77+I81+I85+I89+I93+I97+I101+I105+I109+I113</f>
      </c>
      <c>
        <f>0+O77+O81+O85+O89+O93+O97+O101+O105+O109+O113</f>
      </c>
    </row>
    <row r="77" spans="1:16" ht="12.75">
      <c r="A77" s="24" t="s">
        <v>49</v>
      </c>
      <c s="29" t="s">
        <v>172</v>
      </c>
      <c s="29" t="s">
        <v>889</v>
      </c>
      <c s="24" t="s">
        <v>51</v>
      </c>
      <c s="30" t="s">
        <v>890</v>
      </c>
      <c s="31" t="s">
        <v>154</v>
      </c>
      <c s="32">
        <v>28</v>
      </c>
      <c s="33">
        <v>0</v>
      </c>
      <c s="33">
        <f>ROUND(ROUND(H77,2)*ROUND(G77,3),2)</f>
      </c>
      <c r="O77">
        <f>(I77*21)/100</f>
      </c>
      <c t="s">
        <v>27</v>
      </c>
    </row>
    <row r="78" spans="1:5" ht="25.5">
      <c r="A78" s="34" t="s">
        <v>54</v>
      </c>
      <c r="E78" s="35" t="s">
        <v>1089</v>
      </c>
    </row>
    <row r="79" spans="1:5" ht="25.5">
      <c r="A79" s="36" t="s">
        <v>56</v>
      </c>
      <c r="E79" s="37" t="s">
        <v>1090</v>
      </c>
    </row>
    <row r="80" spans="1:5" ht="38.25">
      <c r="A80" t="s">
        <v>57</v>
      </c>
      <c r="E80" s="35" t="s">
        <v>300</v>
      </c>
    </row>
    <row r="81" spans="1:16" ht="12.75">
      <c r="A81" s="24" t="s">
        <v>49</v>
      </c>
      <c s="29" t="s">
        <v>178</v>
      </c>
      <c s="29" t="s">
        <v>283</v>
      </c>
      <c s="24" t="s">
        <v>51</v>
      </c>
      <c s="30" t="s">
        <v>284</v>
      </c>
      <c s="31" t="s">
        <v>120</v>
      </c>
      <c s="32">
        <v>269.1</v>
      </c>
      <c s="33">
        <v>0</v>
      </c>
      <c s="33">
        <f>ROUND(ROUND(H81,2)*ROUND(G81,3),2)</f>
      </c>
      <c r="O81">
        <f>(I81*21)/100</f>
      </c>
      <c t="s">
        <v>27</v>
      </c>
    </row>
    <row r="82" spans="1:5" ht="25.5">
      <c r="A82" s="34" t="s">
        <v>54</v>
      </c>
      <c r="E82" s="35" t="s">
        <v>1091</v>
      </c>
    </row>
    <row r="83" spans="1:5" ht="89.25">
      <c r="A83" s="36" t="s">
        <v>56</v>
      </c>
      <c r="E83" s="37" t="s">
        <v>1092</v>
      </c>
    </row>
    <row r="84" spans="1:5" ht="25.5">
      <c r="A84" t="s">
        <v>57</v>
      </c>
      <c r="E84" s="35" t="s">
        <v>287</v>
      </c>
    </row>
    <row r="85" spans="1:16" ht="12.75">
      <c r="A85" s="24" t="s">
        <v>49</v>
      </c>
      <c s="29" t="s">
        <v>181</v>
      </c>
      <c s="29" t="s">
        <v>895</v>
      </c>
      <c s="24" t="s">
        <v>51</v>
      </c>
      <c s="30" t="s">
        <v>896</v>
      </c>
      <c s="31" t="s">
        <v>291</v>
      </c>
      <c s="32">
        <v>130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25.5">
      <c r="A86" s="34" t="s">
        <v>54</v>
      </c>
      <c r="E86" s="35" t="s">
        <v>1093</v>
      </c>
    </row>
    <row r="87" spans="1:5" ht="12.75">
      <c r="A87" s="36" t="s">
        <v>56</v>
      </c>
      <c r="E87" s="37" t="s">
        <v>1094</v>
      </c>
    </row>
    <row r="88" spans="1:5" ht="165.75">
      <c r="A88" t="s">
        <v>57</v>
      </c>
      <c r="E88" s="35" t="s">
        <v>294</v>
      </c>
    </row>
    <row r="89" spans="1:16" ht="12.75">
      <c r="A89" s="24" t="s">
        <v>49</v>
      </c>
      <c s="29" t="s">
        <v>187</v>
      </c>
      <c s="29" t="s">
        <v>296</v>
      </c>
      <c s="24" t="s">
        <v>51</v>
      </c>
      <c s="30" t="s">
        <v>297</v>
      </c>
      <c s="31" t="s">
        <v>154</v>
      </c>
      <c s="32">
        <v>637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25.5">
      <c r="A90" s="34" t="s">
        <v>54</v>
      </c>
      <c r="E90" s="35" t="s">
        <v>1095</v>
      </c>
    </row>
    <row r="91" spans="1:5" ht="25.5">
      <c r="A91" s="36" t="s">
        <v>56</v>
      </c>
      <c r="E91" s="37" t="s">
        <v>1096</v>
      </c>
    </row>
    <row r="92" spans="1:5" ht="38.25">
      <c r="A92" t="s">
        <v>57</v>
      </c>
      <c r="E92" s="35" t="s">
        <v>300</v>
      </c>
    </row>
    <row r="93" spans="1:16" ht="12.75">
      <c r="A93" s="24" t="s">
        <v>49</v>
      </c>
      <c s="29" t="s">
        <v>190</v>
      </c>
      <c s="29" t="s">
        <v>901</v>
      </c>
      <c s="24" t="s">
        <v>51</v>
      </c>
      <c s="30" t="s">
        <v>902</v>
      </c>
      <c s="31" t="s">
        <v>102</v>
      </c>
      <c s="32">
        <v>0.35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25.5">
      <c r="A94" s="34" t="s">
        <v>54</v>
      </c>
      <c r="E94" s="35" t="s">
        <v>1097</v>
      </c>
    </row>
    <row r="95" spans="1:5" ht="25.5">
      <c r="A95" s="36" t="s">
        <v>56</v>
      </c>
      <c r="E95" s="37" t="s">
        <v>1098</v>
      </c>
    </row>
    <row r="96" spans="1:5" ht="267.75">
      <c r="A96" t="s">
        <v>57</v>
      </c>
      <c r="E96" s="35" t="s">
        <v>338</v>
      </c>
    </row>
    <row r="97" spans="1:16" ht="12.75">
      <c r="A97" s="24" t="s">
        <v>49</v>
      </c>
      <c s="29" t="s">
        <v>194</v>
      </c>
      <c s="29" t="s">
        <v>905</v>
      </c>
      <c s="24" t="s">
        <v>51</v>
      </c>
      <c s="30" t="s">
        <v>906</v>
      </c>
      <c s="31" t="s">
        <v>102</v>
      </c>
      <c s="32">
        <v>0.49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25.5">
      <c r="A98" s="34" t="s">
        <v>54</v>
      </c>
      <c r="E98" s="35" t="s">
        <v>1097</v>
      </c>
    </row>
    <row r="99" spans="1:5" ht="25.5">
      <c r="A99" s="36" t="s">
        <v>56</v>
      </c>
      <c r="E99" s="37" t="s">
        <v>1099</v>
      </c>
    </row>
    <row r="100" spans="1:5" ht="267.75">
      <c r="A100" t="s">
        <v>57</v>
      </c>
      <c r="E100" s="35" t="s">
        <v>338</v>
      </c>
    </row>
    <row r="101" spans="1:16" ht="12.75">
      <c r="A101" s="24" t="s">
        <v>49</v>
      </c>
      <c s="29" t="s">
        <v>200</v>
      </c>
      <c s="29" t="s">
        <v>908</v>
      </c>
      <c s="24" t="s">
        <v>51</v>
      </c>
      <c s="30" t="s">
        <v>909</v>
      </c>
      <c s="31" t="s">
        <v>120</v>
      </c>
      <c s="32">
        <v>960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25.5">
      <c r="A102" s="34" t="s">
        <v>54</v>
      </c>
      <c r="E102" s="35" t="s">
        <v>1100</v>
      </c>
    </row>
    <row r="103" spans="1:5" ht="12.75">
      <c r="A103" s="36" t="s">
        <v>56</v>
      </c>
      <c r="E103" s="37" t="s">
        <v>1101</v>
      </c>
    </row>
    <row r="104" spans="1:5" ht="102">
      <c r="A104" t="s">
        <v>57</v>
      </c>
      <c r="E104" s="35" t="s">
        <v>912</v>
      </c>
    </row>
    <row r="105" spans="1:16" ht="12.75">
      <c r="A105" s="24" t="s">
        <v>49</v>
      </c>
      <c s="29" t="s">
        <v>205</v>
      </c>
      <c s="29" t="s">
        <v>913</v>
      </c>
      <c s="24" t="s">
        <v>51</v>
      </c>
      <c s="30" t="s">
        <v>914</v>
      </c>
      <c s="31" t="s">
        <v>120</v>
      </c>
      <c s="32">
        <v>405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38.25">
      <c r="A106" s="34" t="s">
        <v>54</v>
      </c>
      <c r="E106" s="35" t="s">
        <v>1102</v>
      </c>
    </row>
    <row r="107" spans="1:5" ht="25.5">
      <c r="A107" s="36" t="s">
        <v>56</v>
      </c>
      <c r="E107" s="37" t="s">
        <v>1103</v>
      </c>
    </row>
    <row r="108" spans="1:5" ht="102">
      <c r="A108" t="s">
        <v>57</v>
      </c>
      <c r="E108" s="35" t="s">
        <v>917</v>
      </c>
    </row>
    <row r="109" spans="1:16" ht="12.75">
      <c r="A109" s="24" t="s">
        <v>49</v>
      </c>
      <c s="29" t="s">
        <v>211</v>
      </c>
      <c s="29" t="s">
        <v>311</v>
      </c>
      <c s="24" t="s">
        <v>191</v>
      </c>
      <c s="30" t="s">
        <v>918</v>
      </c>
      <c s="31" t="s">
        <v>120</v>
      </c>
      <c s="32">
        <v>360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25.5">
      <c r="A110" s="34" t="s">
        <v>54</v>
      </c>
      <c r="E110" s="35" t="s">
        <v>1104</v>
      </c>
    </row>
    <row r="111" spans="1:5" ht="12.75">
      <c r="A111" s="36" t="s">
        <v>56</v>
      </c>
      <c r="E111" s="37" t="s">
        <v>1105</v>
      </c>
    </row>
    <row r="112" spans="1:5" ht="102">
      <c r="A112" t="s">
        <v>57</v>
      </c>
      <c r="E112" s="35" t="s">
        <v>315</v>
      </c>
    </row>
    <row r="113" spans="1:16" ht="12.75">
      <c r="A113" s="24" t="s">
        <v>49</v>
      </c>
      <c s="29" t="s">
        <v>216</v>
      </c>
      <c s="29" t="s">
        <v>921</v>
      </c>
      <c s="24" t="s">
        <v>51</v>
      </c>
      <c s="30" t="s">
        <v>922</v>
      </c>
      <c s="31" t="s">
        <v>120</v>
      </c>
      <c s="32">
        <v>2400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38.25">
      <c r="A114" s="34" t="s">
        <v>54</v>
      </c>
      <c r="E114" s="35" t="s">
        <v>1106</v>
      </c>
    </row>
    <row r="115" spans="1:5" ht="25.5">
      <c r="A115" s="36" t="s">
        <v>56</v>
      </c>
      <c r="E115" s="37" t="s">
        <v>1107</v>
      </c>
    </row>
    <row r="116" spans="1:5" ht="102">
      <c r="A116" t="s">
        <v>57</v>
      </c>
      <c r="E116" s="35" t="s">
        <v>925</v>
      </c>
    </row>
    <row r="117" spans="1:18" ht="12.75" customHeight="1">
      <c r="A117" s="6" t="s">
        <v>47</v>
      </c>
      <c s="6"/>
      <c s="40" t="s">
        <v>37</v>
      </c>
      <c s="6"/>
      <c s="27" t="s">
        <v>358</v>
      </c>
      <c s="6"/>
      <c s="6"/>
      <c s="6"/>
      <c s="41">
        <f>0+Q117</f>
      </c>
      <c r="O117">
        <f>0+R117</f>
      </c>
      <c r="Q117">
        <f>0+I118</f>
      </c>
      <c>
        <f>0+O118</f>
      </c>
    </row>
    <row r="118" spans="1:16" ht="12.75">
      <c r="A118" s="24" t="s">
        <v>49</v>
      </c>
      <c s="29" t="s">
        <v>222</v>
      </c>
      <c s="29" t="s">
        <v>388</v>
      </c>
      <c s="24" t="s">
        <v>51</v>
      </c>
      <c s="30" t="s">
        <v>389</v>
      </c>
      <c s="31" t="s">
        <v>154</v>
      </c>
      <c s="32">
        <v>4</v>
      </c>
      <c s="33">
        <v>0</v>
      </c>
      <c s="33">
        <f>ROUND(ROUND(H118,2)*ROUND(G118,3),2)</f>
      </c>
      <c r="O118">
        <f>(I118*21)/100</f>
      </c>
      <c t="s">
        <v>27</v>
      </c>
    </row>
    <row r="119" spans="1:5" ht="12.75">
      <c r="A119" s="34" t="s">
        <v>54</v>
      </c>
      <c r="E119" s="35" t="s">
        <v>1083</v>
      </c>
    </row>
    <row r="120" spans="1:5" ht="25.5">
      <c r="A120" s="36" t="s">
        <v>56</v>
      </c>
      <c r="E120" s="37" t="s">
        <v>972</v>
      </c>
    </row>
    <row r="121" spans="1:5" ht="51">
      <c r="A121" t="s">
        <v>57</v>
      </c>
      <c r="E121" s="35" t="s">
        <v>391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1110</v>
      </c>
      <c s="38">
        <f>0+I10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1108</v>
      </c>
      <c s="1"/>
      <c s="14" t="s">
        <v>1109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764</v>
      </c>
      <c s="16" t="s">
        <v>22</v>
      </c>
      <c s="17" t="s">
        <v>1110</v>
      </c>
      <c s="6"/>
      <c s="18" t="s">
        <v>1111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0+I11+I15+I19+I23+I27+I31+I35</f>
      </c>
      <c>
        <f>0+O11+O15+O19+O23+O27+O31+O35</f>
      </c>
    </row>
    <row r="11" spans="1:16" ht="12.75">
      <c r="A11" s="24" t="s">
        <v>49</v>
      </c>
      <c s="29" t="s">
        <v>33</v>
      </c>
      <c s="29" t="s">
        <v>63</v>
      </c>
      <c s="24" t="s">
        <v>51</v>
      </c>
      <c s="30" t="s">
        <v>64</v>
      </c>
      <c s="31" t="s">
        <v>53</v>
      </c>
      <c s="32">
        <v>1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63.75">
      <c r="A12" s="34" t="s">
        <v>54</v>
      </c>
      <c r="E12" s="35" t="s">
        <v>1112</v>
      </c>
    </row>
    <row r="13" spans="1:5" ht="12.75">
      <c r="A13" s="36" t="s">
        <v>56</v>
      </c>
      <c r="E13" s="37" t="s">
        <v>1113</v>
      </c>
    </row>
    <row r="14" spans="1:5" ht="38.25">
      <c r="A14" t="s">
        <v>57</v>
      </c>
      <c r="E14" s="35" t="s">
        <v>66</v>
      </c>
    </row>
    <row r="15" spans="1:16" ht="12.75">
      <c r="A15" s="24" t="s">
        <v>49</v>
      </c>
      <c s="29" t="s">
        <v>27</v>
      </c>
      <c s="29" t="s">
        <v>1114</v>
      </c>
      <c s="24" t="s">
        <v>51</v>
      </c>
      <c s="30" t="s">
        <v>1115</v>
      </c>
      <c s="31" t="s">
        <v>53</v>
      </c>
      <c s="32">
        <v>1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38.25">
      <c r="A16" s="34" t="s">
        <v>54</v>
      </c>
      <c r="E16" s="35" t="s">
        <v>1116</v>
      </c>
    </row>
    <row r="17" spans="1:5" ht="12.75">
      <c r="A17" s="36" t="s">
        <v>56</v>
      </c>
      <c r="E17" s="37" t="s">
        <v>1113</v>
      </c>
    </row>
    <row r="18" spans="1:5" ht="12.75">
      <c r="A18" t="s">
        <v>57</v>
      </c>
      <c r="E18" s="35" t="s">
        <v>62</v>
      </c>
    </row>
    <row r="19" spans="1:16" ht="12.75">
      <c r="A19" s="24" t="s">
        <v>49</v>
      </c>
      <c s="29" t="s">
        <v>26</v>
      </c>
      <c s="29" t="s">
        <v>77</v>
      </c>
      <c s="24" t="s">
        <v>51</v>
      </c>
      <c s="30" t="s">
        <v>78</v>
      </c>
      <c s="31" t="s">
        <v>53</v>
      </c>
      <c s="32">
        <v>1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25.5">
      <c r="A20" s="34" t="s">
        <v>54</v>
      </c>
      <c r="E20" s="35" t="s">
        <v>1117</v>
      </c>
    </row>
    <row r="21" spans="1:5" ht="12.75">
      <c r="A21" s="36" t="s">
        <v>56</v>
      </c>
      <c r="E21" s="37" t="s">
        <v>1113</v>
      </c>
    </row>
    <row r="22" spans="1:5" ht="12.75">
      <c r="A22" t="s">
        <v>57</v>
      </c>
      <c r="E22" s="35" t="s">
        <v>62</v>
      </c>
    </row>
    <row r="23" spans="1:16" ht="12.75">
      <c r="A23" s="24" t="s">
        <v>49</v>
      </c>
      <c s="29" t="s">
        <v>37</v>
      </c>
      <c s="29" t="s">
        <v>1118</v>
      </c>
      <c s="24" t="s">
        <v>51</v>
      </c>
      <c s="30" t="s">
        <v>1119</v>
      </c>
      <c s="31" t="s">
        <v>53</v>
      </c>
      <c s="32">
        <v>1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38.25">
      <c r="A24" s="34" t="s">
        <v>54</v>
      </c>
      <c r="E24" s="35" t="s">
        <v>1120</v>
      </c>
    </row>
    <row r="25" spans="1:5" ht="12.75">
      <c r="A25" s="36" t="s">
        <v>56</v>
      </c>
      <c r="E25" s="37" t="s">
        <v>1113</v>
      </c>
    </row>
    <row r="26" spans="1:5" ht="12.75">
      <c r="A26" t="s">
        <v>57</v>
      </c>
      <c r="E26" s="35" t="s">
        <v>62</v>
      </c>
    </row>
    <row r="27" spans="1:16" ht="12.75">
      <c r="A27" s="24" t="s">
        <v>49</v>
      </c>
      <c s="29" t="s">
        <v>39</v>
      </c>
      <c s="29" t="s">
        <v>1121</v>
      </c>
      <c s="24" t="s">
        <v>51</v>
      </c>
      <c s="30" t="s">
        <v>1122</v>
      </c>
      <c s="31" t="s">
        <v>87</v>
      </c>
      <c s="32">
        <v>1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25.5">
      <c r="A28" s="34" t="s">
        <v>54</v>
      </c>
      <c r="E28" s="35" t="s">
        <v>1123</v>
      </c>
    </row>
    <row r="29" spans="1:5" ht="12.75">
      <c r="A29" s="36" t="s">
        <v>56</v>
      </c>
      <c r="E29" s="37" t="s">
        <v>1113</v>
      </c>
    </row>
    <row r="30" spans="1:5" ht="12.75">
      <c r="A30" t="s">
        <v>57</v>
      </c>
      <c r="E30" s="35" t="s">
        <v>62</v>
      </c>
    </row>
    <row r="31" spans="1:16" ht="12.75">
      <c r="A31" s="24" t="s">
        <v>49</v>
      </c>
      <c s="29" t="s">
        <v>41</v>
      </c>
      <c s="29" t="s">
        <v>1124</v>
      </c>
      <c s="24" t="s">
        <v>51</v>
      </c>
      <c s="30" t="s">
        <v>1125</v>
      </c>
      <c s="31" t="s">
        <v>53</v>
      </c>
      <c s="32">
        <v>1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2.75">
      <c r="A32" s="34" t="s">
        <v>54</v>
      </c>
      <c r="E32" s="35" t="s">
        <v>1126</v>
      </c>
    </row>
    <row r="33" spans="1:5" ht="12.75">
      <c r="A33" s="36" t="s">
        <v>56</v>
      </c>
      <c r="E33" s="37" t="s">
        <v>1113</v>
      </c>
    </row>
    <row r="34" spans="1:5" ht="12.75">
      <c r="A34" t="s">
        <v>57</v>
      </c>
      <c r="E34" s="35" t="s">
        <v>1127</v>
      </c>
    </row>
    <row r="35" spans="1:16" ht="12.75">
      <c r="A35" s="24" t="s">
        <v>49</v>
      </c>
      <c s="29" t="s">
        <v>76</v>
      </c>
      <c s="29" t="s">
        <v>94</v>
      </c>
      <c s="24" t="s">
        <v>51</v>
      </c>
      <c s="30" t="s">
        <v>95</v>
      </c>
      <c s="31" t="s">
        <v>53</v>
      </c>
      <c s="32">
        <v>1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38.25">
      <c r="A36" s="34" t="s">
        <v>54</v>
      </c>
      <c r="E36" s="35" t="s">
        <v>1128</v>
      </c>
    </row>
    <row r="37" spans="1:5" ht="12.75">
      <c r="A37" s="36" t="s">
        <v>56</v>
      </c>
      <c r="E37" s="37" t="s">
        <v>1113</v>
      </c>
    </row>
    <row r="38" spans="1:5" ht="12.75">
      <c r="A38" t="s">
        <v>57</v>
      </c>
      <c r="E38" s="35" t="s">
        <v>58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0+O10+O19+O56+O61+O74+O79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1129</v>
      </c>
      <c s="38">
        <f>0+I10+I19+I56+I61+I74+I79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1108</v>
      </c>
      <c s="1"/>
      <c s="14" t="s">
        <v>1109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764</v>
      </c>
      <c s="16" t="s">
        <v>22</v>
      </c>
      <c s="17" t="s">
        <v>1129</v>
      </c>
      <c s="6"/>
      <c s="18" t="s">
        <v>1130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0+I11+I15</f>
      </c>
      <c>
        <f>0+O11+O15</f>
      </c>
    </row>
    <row r="11" spans="1:16" ht="25.5">
      <c r="A11" s="24" t="s">
        <v>49</v>
      </c>
      <c s="29" t="s">
        <v>33</v>
      </c>
      <c s="29" t="s">
        <v>1131</v>
      </c>
      <c s="24" t="s">
        <v>51</v>
      </c>
      <c s="30" t="s">
        <v>1132</v>
      </c>
      <c s="31" t="s">
        <v>102</v>
      </c>
      <c s="32">
        <v>7.532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1133</v>
      </c>
    </row>
    <row r="13" spans="1:5" ht="51">
      <c r="A13" s="36" t="s">
        <v>56</v>
      </c>
      <c r="E13" s="37" t="s">
        <v>1134</v>
      </c>
    </row>
    <row r="14" spans="1:5" ht="140.25">
      <c r="A14" t="s">
        <v>57</v>
      </c>
      <c r="E14" s="35" t="s">
        <v>1135</v>
      </c>
    </row>
    <row r="15" spans="1:16" ht="25.5">
      <c r="A15" s="24" t="s">
        <v>49</v>
      </c>
      <c s="29" t="s">
        <v>27</v>
      </c>
      <c s="29" t="s">
        <v>1136</v>
      </c>
      <c s="24" t="s">
        <v>51</v>
      </c>
      <c s="30" t="s">
        <v>1137</v>
      </c>
      <c s="31" t="s">
        <v>102</v>
      </c>
      <c s="32">
        <v>0.3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1138</v>
      </c>
    </row>
    <row r="17" spans="1:5" ht="12.75">
      <c r="A17" s="36" t="s">
        <v>56</v>
      </c>
      <c r="E17" s="37" t="s">
        <v>1139</v>
      </c>
    </row>
    <row r="18" spans="1:5" ht="140.25">
      <c r="A18" t="s">
        <v>57</v>
      </c>
      <c r="E18" s="35" t="s">
        <v>1135</v>
      </c>
    </row>
    <row r="19" spans="1:18" ht="12.75" customHeight="1">
      <c r="A19" s="6" t="s">
        <v>47</v>
      </c>
      <c s="6"/>
      <c s="40" t="s">
        <v>33</v>
      </c>
      <c s="6"/>
      <c s="27" t="s">
        <v>117</v>
      </c>
      <c s="6"/>
      <c s="6"/>
      <c s="6"/>
      <c s="41">
        <f>0+Q19</f>
      </c>
      <c r="O19">
        <f>0+R19</f>
      </c>
      <c r="Q19">
        <f>0+I20+I24+I28+I32+I36+I40+I44+I48+I52</f>
      </c>
      <c>
        <f>0+O20+O24+O28+O32+O36+O40+O44+O48+O52</f>
      </c>
    </row>
    <row r="20" spans="1:16" ht="12.75">
      <c r="A20" s="24" t="s">
        <v>49</v>
      </c>
      <c s="29" t="s">
        <v>26</v>
      </c>
      <c s="29" t="s">
        <v>1140</v>
      </c>
      <c s="24" t="s">
        <v>51</v>
      </c>
      <c s="30" t="s">
        <v>1141</v>
      </c>
      <c s="31" t="s">
        <v>120</v>
      </c>
      <c s="32">
        <v>13.5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1142</v>
      </c>
    </row>
    <row r="22" spans="1:5" ht="12.75">
      <c r="A22" s="36" t="s">
        <v>56</v>
      </c>
      <c r="E22" s="37" t="s">
        <v>1143</v>
      </c>
    </row>
    <row r="23" spans="1:5" ht="12.75">
      <c r="A23" t="s">
        <v>57</v>
      </c>
      <c r="E23" s="35" t="s">
        <v>1144</v>
      </c>
    </row>
    <row r="24" spans="1:16" ht="12.75">
      <c r="A24" s="24" t="s">
        <v>49</v>
      </c>
      <c s="29" t="s">
        <v>37</v>
      </c>
      <c s="29" t="s">
        <v>1145</v>
      </c>
      <c s="24" t="s">
        <v>51</v>
      </c>
      <c s="30" t="s">
        <v>1146</v>
      </c>
      <c s="31" t="s">
        <v>154</v>
      </c>
      <c s="32">
        <v>3.264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12.75">
      <c r="A25" s="34" t="s">
        <v>54</v>
      </c>
      <c r="E25" s="35" t="s">
        <v>1147</v>
      </c>
    </row>
    <row r="26" spans="1:5" ht="38.25">
      <c r="A26" s="36" t="s">
        <v>56</v>
      </c>
      <c r="E26" s="37" t="s">
        <v>1148</v>
      </c>
    </row>
    <row r="27" spans="1:5" ht="318.75">
      <c r="A27" t="s">
        <v>57</v>
      </c>
      <c r="E27" s="35" t="s">
        <v>210</v>
      </c>
    </row>
    <row r="28" spans="1:16" ht="12.75">
      <c r="A28" s="24" t="s">
        <v>49</v>
      </c>
      <c s="29" t="s">
        <v>39</v>
      </c>
      <c s="29" t="s">
        <v>1149</v>
      </c>
      <c s="24" t="s">
        <v>51</v>
      </c>
      <c s="30" t="s">
        <v>1150</v>
      </c>
      <c s="31" t="s">
        <v>154</v>
      </c>
      <c s="32">
        <v>5.775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38.25">
      <c r="A29" s="34" t="s">
        <v>54</v>
      </c>
      <c r="E29" s="35" t="s">
        <v>1151</v>
      </c>
    </row>
    <row r="30" spans="1:5" ht="38.25">
      <c r="A30" s="36" t="s">
        <v>56</v>
      </c>
      <c r="E30" s="37" t="s">
        <v>1152</v>
      </c>
    </row>
    <row r="31" spans="1:5" ht="318.75">
      <c r="A31" t="s">
        <v>57</v>
      </c>
      <c r="E31" s="35" t="s">
        <v>210</v>
      </c>
    </row>
    <row r="32" spans="1:16" ht="12.75">
      <c r="A32" s="24" t="s">
        <v>49</v>
      </c>
      <c s="29" t="s">
        <v>41</v>
      </c>
      <c s="29" t="s">
        <v>1153</v>
      </c>
      <c s="24" t="s">
        <v>51</v>
      </c>
      <c s="30" t="s">
        <v>1154</v>
      </c>
      <c s="31" t="s">
        <v>154</v>
      </c>
      <c s="32">
        <v>0.7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25.5">
      <c r="A33" s="34" t="s">
        <v>54</v>
      </c>
      <c r="E33" s="35" t="s">
        <v>1155</v>
      </c>
    </row>
    <row r="34" spans="1:5" ht="12.75">
      <c r="A34" s="36" t="s">
        <v>56</v>
      </c>
      <c r="E34" s="37" t="s">
        <v>1156</v>
      </c>
    </row>
    <row r="35" spans="1:5" ht="318.75">
      <c r="A35" t="s">
        <v>57</v>
      </c>
      <c r="E35" s="35" t="s">
        <v>210</v>
      </c>
    </row>
    <row r="36" spans="1:16" ht="12.75">
      <c r="A36" s="24" t="s">
        <v>49</v>
      </c>
      <c s="29" t="s">
        <v>76</v>
      </c>
      <c s="29" t="s">
        <v>223</v>
      </c>
      <c s="24" t="s">
        <v>51</v>
      </c>
      <c s="30" t="s">
        <v>224</v>
      </c>
      <c s="31" t="s">
        <v>154</v>
      </c>
      <c s="32">
        <v>9.739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12.75">
      <c r="A37" s="34" t="s">
        <v>54</v>
      </c>
      <c r="E37" s="35" t="s">
        <v>1157</v>
      </c>
    </row>
    <row r="38" spans="1:5" ht="102">
      <c r="A38" s="36" t="s">
        <v>56</v>
      </c>
      <c r="E38" s="37" t="s">
        <v>1158</v>
      </c>
    </row>
    <row r="39" spans="1:5" ht="191.25">
      <c r="A39" t="s">
        <v>57</v>
      </c>
      <c r="E39" s="35" t="s">
        <v>227</v>
      </c>
    </row>
    <row r="40" spans="1:16" ht="12.75">
      <c r="A40" s="24" t="s">
        <v>49</v>
      </c>
      <c s="29" t="s">
        <v>80</v>
      </c>
      <c s="29" t="s">
        <v>870</v>
      </c>
      <c s="24" t="s">
        <v>51</v>
      </c>
      <c s="30" t="s">
        <v>871</v>
      </c>
      <c s="31" t="s">
        <v>154</v>
      </c>
      <c s="32">
        <v>5.775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12.75">
      <c r="A41" s="34" t="s">
        <v>54</v>
      </c>
      <c r="E41" s="35" t="s">
        <v>1159</v>
      </c>
    </row>
    <row r="42" spans="1:5" ht="63.75">
      <c r="A42" s="36" t="s">
        <v>56</v>
      </c>
      <c r="E42" s="37" t="s">
        <v>1160</v>
      </c>
    </row>
    <row r="43" spans="1:5" ht="229.5">
      <c r="A43" t="s">
        <v>57</v>
      </c>
      <c r="E43" s="35" t="s">
        <v>874</v>
      </c>
    </row>
    <row r="44" spans="1:16" ht="12.75">
      <c r="A44" s="24" t="s">
        <v>49</v>
      </c>
      <c s="29" t="s">
        <v>44</v>
      </c>
      <c s="29" t="s">
        <v>241</v>
      </c>
      <c s="24" t="s">
        <v>51</v>
      </c>
      <c s="30" t="s">
        <v>242</v>
      </c>
      <c s="31" t="s">
        <v>154</v>
      </c>
      <c s="32">
        <v>0.7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1161</v>
      </c>
    </row>
    <row r="46" spans="1:5" ht="12.75">
      <c r="A46" s="36" t="s">
        <v>56</v>
      </c>
      <c r="E46" s="37" t="s">
        <v>1162</v>
      </c>
    </row>
    <row r="47" spans="1:5" ht="293.25">
      <c r="A47" t="s">
        <v>57</v>
      </c>
      <c r="E47" s="35" t="s">
        <v>245</v>
      </c>
    </row>
    <row r="48" spans="1:16" ht="12.75">
      <c r="A48" s="24" t="s">
        <v>49</v>
      </c>
      <c s="29" t="s">
        <v>46</v>
      </c>
      <c s="29" t="s">
        <v>1163</v>
      </c>
      <c s="24" t="s">
        <v>51</v>
      </c>
      <c s="30" t="s">
        <v>1164</v>
      </c>
      <c s="31" t="s">
        <v>120</v>
      </c>
      <c s="32">
        <v>8.75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54</v>
      </c>
      <c r="E49" s="35" t="s">
        <v>1165</v>
      </c>
    </row>
    <row r="50" spans="1:5" ht="25.5">
      <c r="A50" s="36" t="s">
        <v>56</v>
      </c>
      <c r="E50" s="37" t="s">
        <v>1166</v>
      </c>
    </row>
    <row r="51" spans="1:5" ht="12.75">
      <c r="A51" t="s">
        <v>57</v>
      </c>
      <c r="E51" s="35" t="s">
        <v>1167</v>
      </c>
    </row>
    <row r="52" spans="1:16" ht="12.75">
      <c r="A52" s="24" t="s">
        <v>49</v>
      </c>
      <c s="29" t="s">
        <v>93</v>
      </c>
      <c s="29" t="s">
        <v>268</v>
      </c>
      <c s="24" t="s">
        <v>51</v>
      </c>
      <c s="30" t="s">
        <v>269</v>
      </c>
      <c s="31" t="s">
        <v>120</v>
      </c>
      <c s="32">
        <v>8.75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54</v>
      </c>
      <c r="E53" s="35" t="s">
        <v>1168</v>
      </c>
    </row>
    <row r="54" spans="1:5" ht="12.75">
      <c r="A54" s="36" t="s">
        <v>56</v>
      </c>
      <c r="E54" s="37" t="s">
        <v>1169</v>
      </c>
    </row>
    <row r="55" spans="1:5" ht="25.5">
      <c r="A55" t="s">
        <v>57</v>
      </c>
      <c r="E55" s="35" t="s">
        <v>271</v>
      </c>
    </row>
    <row r="56" spans="1:18" ht="12.75" customHeight="1">
      <c r="A56" s="6" t="s">
        <v>47</v>
      </c>
      <c s="6"/>
      <c s="40" t="s">
        <v>27</v>
      </c>
      <c s="6"/>
      <c s="27" t="s">
        <v>281</v>
      </c>
      <c s="6"/>
      <c s="6"/>
      <c s="6"/>
      <c s="41">
        <f>0+Q56</f>
      </c>
      <c r="O56">
        <f>0+R56</f>
      </c>
      <c r="Q56">
        <f>0+I57</f>
      </c>
      <c>
        <f>0+O57</f>
      </c>
    </row>
    <row r="57" spans="1:16" ht="12.75">
      <c r="A57" s="24" t="s">
        <v>49</v>
      </c>
      <c s="29" t="s">
        <v>147</v>
      </c>
      <c s="29" t="s">
        <v>305</v>
      </c>
      <c s="24" t="s">
        <v>51</v>
      </c>
      <c s="30" t="s">
        <v>1170</v>
      </c>
      <c s="31" t="s">
        <v>154</v>
      </c>
      <c s="32">
        <v>3.264</v>
      </c>
      <c s="33">
        <v>0</v>
      </c>
      <c s="33">
        <f>ROUND(ROUND(H57,2)*ROUND(G57,3),2)</f>
      </c>
      <c r="O57">
        <f>(I57*21)/100</f>
      </c>
      <c t="s">
        <v>27</v>
      </c>
    </row>
    <row r="58" spans="1:5" ht="12.75">
      <c r="A58" s="34" t="s">
        <v>54</v>
      </c>
      <c r="E58" s="35" t="s">
        <v>1171</v>
      </c>
    </row>
    <row r="59" spans="1:5" ht="51">
      <c r="A59" s="36" t="s">
        <v>56</v>
      </c>
      <c r="E59" s="37" t="s">
        <v>1172</v>
      </c>
    </row>
    <row r="60" spans="1:5" ht="369.75">
      <c r="A60" t="s">
        <v>57</v>
      </c>
      <c r="E60" s="35" t="s">
        <v>309</v>
      </c>
    </row>
    <row r="61" spans="1:18" ht="12.75" customHeight="1">
      <c r="A61" s="6" t="s">
        <v>47</v>
      </c>
      <c s="6"/>
      <c s="40" t="s">
        <v>76</v>
      </c>
      <c s="6"/>
      <c s="27" t="s">
        <v>1173</v>
      </c>
      <c s="6"/>
      <c s="6"/>
      <c s="6"/>
      <c s="41">
        <f>0+Q61</f>
      </c>
      <c r="O61">
        <f>0+R61</f>
      </c>
      <c r="Q61">
        <f>0+I62+I66+I70</f>
      </c>
      <c>
        <f>0+O62+O66+O70</f>
      </c>
    </row>
    <row r="62" spans="1:16" ht="12.75">
      <c r="A62" s="24" t="s">
        <v>49</v>
      </c>
      <c s="29" t="s">
        <v>151</v>
      </c>
      <c s="29" t="s">
        <v>1174</v>
      </c>
      <c s="24" t="s">
        <v>51</v>
      </c>
      <c s="30" t="s">
        <v>1175</v>
      </c>
      <c s="31" t="s">
        <v>291</v>
      </c>
      <c s="32">
        <v>12</v>
      </c>
      <c s="33">
        <v>0</v>
      </c>
      <c s="33">
        <f>ROUND(ROUND(H62,2)*ROUND(G62,3),2)</f>
      </c>
      <c r="O62">
        <f>(I62*21)/100</f>
      </c>
      <c t="s">
        <v>27</v>
      </c>
    </row>
    <row r="63" spans="1:5" ht="12.75">
      <c r="A63" s="34" t="s">
        <v>54</v>
      </c>
      <c r="E63" s="35" t="s">
        <v>1176</v>
      </c>
    </row>
    <row r="64" spans="1:5" ht="12.75">
      <c r="A64" s="36" t="s">
        <v>56</v>
      </c>
      <c r="E64" s="37" t="s">
        <v>1177</v>
      </c>
    </row>
    <row r="65" spans="1:5" ht="140.25">
      <c r="A65" t="s">
        <v>57</v>
      </c>
      <c r="E65" s="35" t="s">
        <v>1178</v>
      </c>
    </row>
    <row r="66" spans="1:16" ht="12.75">
      <c r="A66" s="24" t="s">
        <v>49</v>
      </c>
      <c s="29" t="s">
        <v>158</v>
      </c>
      <c s="29" t="s">
        <v>1179</v>
      </c>
      <c s="24" t="s">
        <v>51</v>
      </c>
      <c s="30" t="s">
        <v>1180</v>
      </c>
      <c s="31" t="s">
        <v>291</v>
      </c>
      <c s="32">
        <v>21</v>
      </c>
      <c s="33">
        <v>0</v>
      </c>
      <c s="33">
        <f>ROUND(ROUND(H66,2)*ROUND(G66,3),2)</f>
      </c>
      <c r="O66">
        <f>(I66*21)/100</f>
      </c>
      <c t="s">
        <v>27</v>
      </c>
    </row>
    <row r="67" spans="1:5" ht="12.75">
      <c r="A67" s="34" t="s">
        <v>54</v>
      </c>
      <c r="E67" s="35" t="s">
        <v>1181</v>
      </c>
    </row>
    <row r="68" spans="1:5" ht="63.75">
      <c r="A68" s="36" t="s">
        <v>56</v>
      </c>
      <c r="E68" s="37" t="s">
        <v>1182</v>
      </c>
    </row>
    <row r="69" spans="1:5" ht="127.5">
      <c r="A69" t="s">
        <v>57</v>
      </c>
      <c r="E69" s="35" t="s">
        <v>1183</v>
      </c>
    </row>
    <row r="70" spans="1:16" ht="25.5">
      <c r="A70" s="24" t="s">
        <v>49</v>
      </c>
      <c s="29" t="s">
        <v>163</v>
      </c>
      <c s="29" t="s">
        <v>1184</v>
      </c>
      <c s="24" t="s">
        <v>51</v>
      </c>
      <c s="30" t="s">
        <v>1185</v>
      </c>
      <c s="31" t="s">
        <v>87</v>
      </c>
      <c s="32">
        <v>1</v>
      </c>
      <c s="33">
        <v>0</v>
      </c>
      <c s="33">
        <f>ROUND(ROUND(H70,2)*ROUND(G70,3),2)</f>
      </c>
      <c r="O70">
        <f>(I70*21)/100</f>
      </c>
      <c t="s">
        <v>27</v>
      </c>
    </row>
    <row r="71" spans="1:5" ht="12.75">
      <c r="A71" s="34" t="s">
        <v>54</v>
      </c>
      <c r="E71" s="35" t="s">
        <v>51</v>
      </c>
    </row>
    <row r="72" spans="1:5" ht="12.75">
      <c r="A72" s="36" t="s">
        <v>56</v>
      </c>
      <c r="E72" s="37" t="s">
        <v>1113</v>
      </c>
    </row>
    <row r="73" spans="1:5" ht="114.75">
      <c r="A73" t="s">
        <v>57</v>
      </c>
      <c r="E73" s="35" t="s">
        <v>1186</v>
      </c>
    </row>
    <row r="74" spans="1:18" ht="12.75" customHeight="1">
      <c r="A74" s="6" t="s">
        <v>47</v>
      </c>
      <c s="6"/>
      <c s="40" t="s">
        <v>80</v>
      </c>
      <c s="6"/>
      <c s="27" t="s">
        <v>515</v>
      </c>
      <c s="6"/>
      <c s="6"/>
      <c s="6"/>
      <c s="41">
        <f>0+Q74</f>
      </c>
      <c r="O74">
        <f>0+R74</f>
      </c>
      <c r="Q74">
        <f>0+I75</f>
      </c>
      <c>
        <f>0+O75</f>
      </c>
    </row>
    <row r="75" spans="1:16" ht="12.75">
      <c r="A75" s="24" t="s">
        <v>49</v>
      </c>
      <c s="29" t="s">
        <v>167</v>
      </c>
      <c s="29" t="s">
        <v>1187</v>
      </c>
      <c s="24" t="s">
        <v>51</v>
      </c>
      <c s="30" t="s">
        <v>1188</v>
      </c>
      <c s="31" t="s">
        <v>291</v>
      </c>
      <c s="32">
        <v>31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12.75">
      <c r="A76" s="34" t="s">
        <v>54</v>
      </c>
      <c r="E76" s="35" t="s">
        <v>1189</v>
      </c>
    </row>
    <row r="77" spans="1:5" ht="38.25">
      <c r="A77" s="36" t="s">
        <v>56</v>
      </c>
      <c r="E77" s="37" t="s">
        <v>1190</v>
      </c>
    </row>
    <row r="78" spans="1:5" ht="242.25">
      <c r="A78" t="s">
        <v>57</v>
      </c>
      <c r="E78" s="35" t="s">
        <v>527</v>
      </c>
    </row>
    <row r="79" spans="1:18" ht="12.75" customHeight="1">
      <c r="A79" s="6" t="s">
        <v>47</v>
      </c>
      <c s="6"/>
      <c s="40" t="s">
        <v>44</v>
      </c>
      <c s="6"/>
      <c s="27" t="s">
        <v>549</v>
      </c>
      <c s="6"/>
      <c s="6"/>
      <c s="6"/>
      <c s="41">
        <f>0+Q79</f>
      </c>
      <c r="O79">
        <f>0+R79</f>
      </c>
      <c r="Q79">
        <f>0+I80+I84</f>
      </c>
      <c>
        <f>0+O80+O84</f>
      </c>
    </row>
    <row r="80" spans="1:16" ht="12.75">
      <c r="A80" s="24" t="s">
        <v>49</v>
      </c>
      <c s="29" t="s">
        <v>172</v>
      </c>
      <c s="29" t="s">
        <v>706</v>
      </c>
      <c s="24" t="s">
        <v>51</v>
      </c>
      <c s="30" t="s">
        <v>707</v>
      </c>
      <c s="31" t="s">
        <v>291</v>
      </c>
      <c s="32">
        <v>8</v>
      </c>
      <c s="33">
        <v>0</v>
      </c>
      <c s="33">
        <f>ROUND(ROUND(H80,2)*ROUND(G80,3),2)</f>
      </c>
      <c r="O80">
        <f>(I80*21)/100</f>
      </c>
      <c t="s">
        <v>27</v>
      </c>
    </row>
    <row r="81" spans="1:5" ht="12.75">
      <c r="A81" s="34" t="s">
        <v>54</v>
      </c>
      <c r="E81" s="35" t="s">
        <v>1191</v>
      </c>
    </row>
    <row r="82" spans="1:5" ht="12.75">
      <c r="A82" s="36" t="s">
        <v>56</v>
      </c>
      <c r="E82" s="37" t="s">
        <v>1192</v>
      </c>
    </row>
    <row r="83" spans="1:5" ht="25.5">
      <c r="A83" t="s">
        <v>57</v>
      </c>
      <c r="E83" s="35" t="s">
        <v>708</v>
      </c>
    </row>
    <row r="84" spans="1:16" ht="12.75">
      <c r="A84" s="24" t="s">
        <v>49</v>
      </c>
      <c s="29" t="s">
        <v>178</v>
      </c>
      <c s="29" t="s">
        <v>1193</v>
      </c>
      <c s="24" t="s">
        <v>51</v>
      </c>
      <c s="30" t="s">
        <v>1194</v>
      </c>
      <c s="31" t="s">
        <v>291</v>
      </c>
      <c s="32">
        <v>8</v>
      </c>
      <c s="33">
        <v>0</v>
      </c>
      <c s="33">
        <f>ROUND(ROUND(H84,2)*ROUND(G84,3),2)</f>
      </c>
      <c r="O84">
        <f>(I84*21)/100</f>
      </c>
      <c t="s">
        <v>27</v>
      </c>
    </row>
    <row r="85" spans="1:5" ht="12.75">
      <c r="A85" s="34" t="s">
        <v>54</v>
      </c>
      <c r="E85" s="35" t="s">
        <v>1191</v>
      </c>
    </row>
    <row r="86" spans="1:5" ht="12.75">
      <c r="A86" s="36" t="s">
        <v>56</v>
      </c>
      <c r="E86" s="37" t="s">
        <v>1192</v>
      </c>
    </row>
    <row r="87" spans="1:5" ht="38.25">
      <c r="A87" t="s">
        <v>57</v>
      </c>
      <c r="E87" s="35" t="s">
        <v>1195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1196</v>
      </c>
      <c s="38">
        <f>0+I10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1108</v>
      </c>
      <c s="1"/>
      <c s="14" t="s">
        <v>1109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764</v>
      </c>
      <c s="16" t="s">
        <v>22</v>
      </c>
      <c s="17" t="s">
        <v>1196</v>
      </c>
      <c s="6"/>
      <c s="18" t="s">
        <v>1197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0+I11+I15+I19+I23+I27+I31+I35+I39+I43+I47+I51+I55+I59+I63+I67+I71</f>
      </c>
      <c>
        <f>0+O11+O15+O19+O23+O27+O31+O35+O39+O43+O47+O51+O55+O59+O63+O67+O71</f>
      </c>
    </row>
    <row r="11" spans="1:16" ht="12.75">
      <c r="A11" s="24" t="s">
        <v>49</v>
      </c>
      <c s="29" t="s">
        <v>33</v>
      </c>
      <c s="29" t="s">
        <v>1198</v>
      </c>
      <c s="24" t="s">
        <v>33</v>
      </c>
      <c s="30" t="s">
        <v>1199</v>
      </c>
      <c s="31" t="s">
        <v>53</v>
      </c>
      <c s="32">
        <v>1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1200</v>
      </c>
    </row>
    <row r="13" spans="1:5" ht="12.75">
      <c r="A13" s="36" t="s">
        <v>56</v>
      </c>
      <c r="E13" s="37" t="s">
        <v>1113</v>
      </c>
    </row>
    <row r="14" spans="1:5" ht="12.75">
      <c r="A14" t="s">
        <v>57</v>
      </c>
      <c r="E14" s="35" t="s">
        <v>51</v>
      </c>
    </row>
    <row r="15" spans="1:16" ht="12.75">
      <c r="A15" s="24" t="s">
        <v>49</v>
      </c>
      <c s="29" t="s">
        <v>27</v>
      </c>
      <c s="29" t="s">
        <v>1198</v>
      </c>
      <c s="24" t="s">
        <v>46</v>
      </c>
      <c s="30" t="s">
        <v>1201</v>
      </c>
      <c s="31" t="s">
        <v>53</v>
      </c>
      <c s="32">
        <v>1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25.5">
      <c r="A16" s="34" t="s">
        <v>54</v>
      </c>
      <c r="E16" s="35" t="s">
        <v>1202</v>
      </c>
    </row>
    <row r="17" spans="1:5" ht="12.75">
      <c r="A17" s="36" t="s">
        <v>56</v>
      </c>
      <c r="E17" s="37" t="s">
        <v>1113</v>
      </c>
    </row>
    <row r="18" spans="1:5" ht="12.75">
      <c r="A18" t="s">
        <v>57</v>
      </c>
      <c r="E18" s="35" t="s">
        <v>51</v>
      </c>
    </row>
    <row r="19" spans="1:16" ht="25.5">
      <c r="A19" s="24" t="s">
        <v>49</v>
      </c>
      <c s="29" t="s">
        <v>26</v>
      </c>
      <c s="29" t="s">
        <v>1198</v>
      </c>
      <c s="24" t="s">
        <v>93</v>
      </c>
      <c s="30" t="s">
        <v>1203</v>
      </c>
      <c s="31" t="s">
        <v>53</v>
      </c>
      <c s="32">
        <v>2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140.25">
      <c r="A20" s="34" t="s">
        <v>54</v>
      </c>
      <c r="E20" s="35" t="s">
        <v>1204</v>
      </c>
    </row>
    <row r="21" spans="1:5" ht="12.75">
      <c r="A21" s="36" t="s">
        <v>56</v>
      </c>
      <c r="E21" s="37" t="s">
        <v>1205</v>
      </c>
    </row>
    <row r="22" spans="1:5" ht="12.75">
      <c r="A22" t="s">
        <v>57</v>
      </c>
      <c r="E22" s="35" t="s">
        <v>51</v>
      </c>
    </row>
    <row r="23" spans="1:16" ht="12.75">
      <c r="A23" s="24" t="s">
        <v>49</v>
      </c>
      <c s="29" t="s">
        <v>37</v>
      </c>
      <c s="29" t="s">
        <v>1198</v>
      </c>
      <c s="24" t="s">
        <v>147</v>
      </c>
      <c s="30" t="s">
        <v>1206</v>
      </c>
      <c s="31" t="s">
        <v>53</v>
      </c>
      <c s="32">
        <v>2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12.75">
      <c r="A24" s="34" t="s">
        <v>54</v>
      </c>
      <c r="E24" s="35" t="s">
        <v>1207</v>
      </c>
    </row>
    <row r="25" spans="1:5" ht="12.75">
      <c r="A25" s="36" t="s">
        <v>56</v>
      </c>
      <c r="E25" s="37" t="s">
        <v>1205</v>
      </c>
    </row>
    <row r="26" spans="1:5" ht="12.75">
      <c r="A26" t="s">
        <v>57</v>
      </c>
      <c r="E26" s="35" t="s">
        <v>51</v>
      </c>
    </row>
    <row r="27" spans="1:16" ht="12.75">
      <c r="A27" s="24" t="s">
        <v>49</v>
      </c>
      <c s="29" t="s">
        <v>39</v>
      </c>
      <c s="29" t="s">
        <v>1198</v>
      </c>
      <c s="24" t="s">
        <v>151</v>
      </c>
      <c s="30" t="s">
        <v>1208</v>
      </c>
      <c s="31" t="s">
        <v>53</v>
      </c>
      <c s="32">
        <v>3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89.25">
      <c r="A28" s="34" t="s">
        <v>54</v>
      </c>
      <c r="E28" s="35" t="s">
        <v>1209</v>
      </c>
    </row>
    <row r="29" spans="1:5" ht="12.75">
      <c r="A29" s="36" t="s">
        <v>56</v>
      </c>
      <c r="E29" s="37" t="s">
        <v>1210</v>
      </c>
    </row>
    <row r="30" spans="1:5" ht="12.75">
      <c r="A30" t="s">
        <v>57</v>
      </c>
      <c r="E30" s="35" t="s">
        <v>51</v>
      </c>
    </row>
    <row r="31" spans="1:16" ht="12.75">
      <c r="A31" s="24" t="s">
        <v>49</v>
      </c>
      <c s="29" t="s">
        <v>41</v>
      </c>
      <c s="29" t="s">
        <v>1198</v>
      </c>
      <c s="24" t="s">
        <v>158</v>
      </c>
      <c s="30" t="s">
        <v>1211</v>
      </c>
      <c s="31" t="s">
        <v>53</v>
      </c>
      <c s="32">
        <v>1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191.25">
      <c r="A32" s="34" t="s">
        <v>54</v>
      </c>
      <c r="E32" s="35" t="s">
        <v>1212</v>
      </c>
    </row>
    <row r="33" spans="1:5" ht="12.75">
      <c r="A33" s="36" t="s">
        <v>56</v>
      </c>
      <c r="E33" s="37" t="s">
        <v>1113</v>
      </c>
    </row>
    <row r="34" spans="1:5" ht="12.75">
      <c r="A34" t="s">
        <v>57</v>
      </c>
      <c r="E34" s="35" t="s">
        <v>51</v>
      </c>
    </row>
    <row r="35" spans="1:16" ht="25.5">
      <c r="A35" s="24" t="s">
        <v>49</v>
      </c>
      <c s="29" t="s">
        <v>76</v>
      </c>
      <c s="29" t="s">
        <v>1198</v>
      </c>
      <c s="24" t="s">
        <v>163</v>
      </c>
      <c s="30" t="s">
        <v>1213</v>
      </c>
      <c s="31" t="s">
        <v>53</v>
      </c>
      <c s="32">
        <v>1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102">
      <c r="A36" s="34" t="s">
        <v>54</v>
      </c>
      <c r="E36" s="35" t="s">
        <v>1214</v>
      </c>
    </row>
    <row r="37" spans="1:5" ht="12.75">
      <c r="A37" s="36" t="s">
        <v>56</v>
      </c>
      <c r="E37" s="37" t="s">
        <v>1113</v>
      </c>
    </row>
    <row r="38" spans="1:5" ht="12.75">
      <c r="A38" t="s">
        <v>57</v>
      </c>
      <c r="E38" s="35" t="s">
        <v>51</v>
      </c>
    </row>
    <row r="39" spans="1:16" ht="12.75">
      <c r="A39" s="24" t="s">
        <v>49</v>
      </c>
      <c s="29" t="s">
        <v>80</v>
      </c>
      <c s="29" t="s">
        <v>1198</v>
      </c>
      <c s="24" t="s">
        <v>167</v>
      </c>
      <c s="30" t="s">
        <v>1215</v>
      </c>
      <c s="31" t="s">
        <v>53</v>
      </c>
      <c s="32">
        <v>1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38.25">
      <c r="A40" s="34" t="s">
        <v>54</v>
      </c>
      <c r="E40" s="35" t="s">
        <v>1216</v>
      </c>
    </row>
    <row r="41" spans="1:5" ht="12.75">
      <c r="A41" s="36" t="s">
        <v>56</v>
      </c>
      <c r="E41" s="37" t="s">
        <v>1113</v>
      </c>
    </row>
    <row r="42" spans="1:5" ht="12.75">
      <c r="A42" t="s">
        <v>57</v>
      </c>
      <c r="E42" s="35" t="s">
        <v>51</v>
      </c>
    </row>
    <row r="43" spans="1:16" ht="12.75">
      <c r="A43" s="24" t="s">
        <v>49</v>
      </c>
      <c s="29" t="s">
        <v>44</v>
      </c>
      <c s="29" t="s">
        <v>1198</v>
      </c>
      <c s="24" t="s">
        <v>26</v>
      </c>
      <c s="30" t="s">
        <v>1217</v>
      </c>
      <c s="31" t="s">
        <v>53</v>
      </c>
      <c s="32">
        <v>1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12.75">
      <c r="A44" s="34" t="s">
        <v>54</v>
      </c>
      <c r="E44" s="35" t="s">
        <v>1218</v>
      </c>
    </row>
    <row r="45" spans="1:5" ht="12.75">
      <c r="A45" s="36" t="s">
        <v>56</v>
      </c>
      <c r="E45" s="37" t="s">
        <v>1113</v>
      </c>
    </row>
    <row r="46" spans="1:5" ht="12.75">
      <c r="A46" t="s">
        <v>57</v>
      </c>
      <c r="E46" s="35" t="s">
        <v>51</v>
      </c>
    </row>
    <row r="47" spans="1:16" ht="12.75">
      <c r="A47" s="24" t="s">
        <v>49</v>
      </c>
      <c s="29" t="s">
        <v>46</v>
      </c>
      <c s="29" t="s">
        <v>1198</v>
      </c>
      <c s="24" t="s">
        <v>37</v>
      </c>
      <c s="30" t="s">
        <v>1219</v>
      </c>
      <c s="31" t="s">
        <v>53</v>
      </c>
      <c s="32">
        <v>1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12.75">
      <c r="A48" s="34" t="s">
        <v>54</v>
      </c>
      <c r="E48" s="35" t="s">
        <v>1220</v>
      </c>
    </row>
    <row r="49" spans="1:5" ht="12.75">
      <c r="A49" s="36" t="s">
        <v>56</v>
      </c>
      <c r="E49" s="37" t="s">
        <v>1113</v>
      </c>
    </row>
    <row r="50" spans="1:5" ht="12.75">
      <c r="A50" t="s">
        <v>57</v>
      </c>
      <c r="E50" s="35" t="s">
        <v>51</v>
      </c>
    </row>
    <row r="51" spans="1:16" ht="25.5">
      <c r="A51" s="24" t="s">
        <v>49</v>
      </c>
      <c s="29" t="s">
        <v>93</v>
      </c>
      <c s="29" t="s">
        <v>1198</v>
      </c>
      <c s="24" t="s">
        <v>39</v>
      </c>
      <c s="30" t="s">
        <v>1221</v>
      </c>
      <c s="31" t="s">
        <v>53</v>
      </c>
      <c s="32">
        <v>1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25.5">
      <c r="A52" s="34" t="s">
        <v>54</v>
      </c>
      <c r="E52" s="35" t="s">
        <v>1222</v>
      </c>
    </row>
    <row r="53" spans="1:5" ht="12.75">
      <c r="A53" s="36" t="s">
        <v>56</v>
      </c>
      <c r="E53" s="37" t="s">
        <v>1113</v>
      </c>
    </row>
    <row r="54" spans="1:5" ht="12.75">
      <c r="A54" t="s">
        <v>57</v>
      </c>
      <c r="E54" s="35" t="s">
        <v>51</v>
      </c>
    </row>
    <row r="55" spans="1:16" ht="12.75">
      <c r="A55" s="24" t="s">
        <v>49</v>
      </c>
      <c s="29" t="s">
        <v>147</v>
      </c>
      <c s="29" t="s">
        <v>1198</v>
      </c>
      <c s="24" t="s">
        <v>41</v>
      </c>
      <c s="30" t="s">
        <v>1223</v>
      </c>
      <c s="31" t="s">
        <v>53</v>
      </c>
      <c s="32">
        <v>1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25.5">
      <c r="A56" s="34" t="s">
        <v>54</v>
      </c>
      <c r="E56" s="35" t="s">
        <v>1224</v>
      </c>
    </row>
    <row r="57" spans="1:5" ht="12.75">
      <c r="A57" s="36" t="s">
        <v>56</v>
      </c>
      <c r="E57" s="37" t="s">
        <v>1113</v>
      </c>
    </row>
    <row r="58" spans="1:5" ht="12.75">
      <c r="A58" t="s">
        <v>57</v>
      </c>
      <c r="E58" s="35" t="s">
        <v>51</v>
      </c>
    </row>
    <row r="59" spans="1:16" ht="12.75">
      <c r="A59" s="24" t="s">
        <v>49</v>
      </c>
      <c s="29" t="s">
        <v>151</v>
      </c>
      <c s="29" t="s">
        <v>1198</v>
      </c>
      <c s="24" t="s">
        <v>80</v>
      </c>
      <c s="30" t="s">
        <v>1225</v>
      </c>
      <c s="31" t="s">
        <v>53</v>
      </c>
      <c s="32">
        <v>1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38.25">
      <c r="A60" s="34" t="s">
        <v>54</v>
      </c>
      <c r="E60" s="35" t="s">
        <v>1226</v>
      </c>
    </row>
    <row r="61" spans="1:5" ht="12.75">
      <c r="A61" s="36" t="s">
        <v>56</v>
      </c>
      <c r="E61" s="37" t="s">
        <v>1113</v>
      </c>
    </row>
    <row r="62" spans="1:5" ht="12.75">
      <c r="A62" t="s">
        <v>57</v>
      </c>
      <c r="E62" s="35" t="s">
        <v>51</v>
      </c>
    </row>
    <row r="63" spans="1:16" ht="12.75">
      <c r="A63" s="24" t="s">
        <v>49</v>
      </c>
      <c s="29" t="s">
        <v>158</v>
      </c>
      <c s="29" t="s">
        <v>1198</v>
      </c>
      <c s="24" t="s">
        <v>44</v>
      </c>
      <c s="30" t="s">
        <v>1227</v>
      </c>
      <c s="31" t="s">
        <v>53</v>
      </c>
      <c s="32">
        <v>1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38.25">
      <c r="A64" s="34" t="s">
        <v>54</v>
      </c>
      <c r="E64" s="35" t="s">
        <v>1228</v>
      </c>
    </row>
    <row r="65" spans="1:5" ht="12.75">
      <c r="A65" s="36" t="s">
        <v>56</v>
      </c>
      <c r="E65" s="37" t="s">
        <v>1113</v>
      </c>
    </row>
    <row r="66" spans="1:5" ht="12.75">
      <c r="A66" t="s">
        <v>57</v>
      </c>
      <c r="E66" s="35" t="s">
        <v>51</v>
      </c>
    </row>
    <row r="67" spans="1:16" ht="12.75">
      <c r="A67" s="24" t="s">
        <v>49</v>
      </c>
      <c s="29" t="s">
        <v>163</v>
      </c>
      <c s="29" t="s">
        <v>1229</v>
      </c>
      <c s="24" t="s">
        <v>27</v>
      </c>
      <c s="30" t="s">
        <v>1230</v>
      </c>
      <c s="31" t="s">
        <v>53</v>
      </c>
      <c s="32">
        <v>1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12.75">
      <c r="A68" s="34" t="s">
        <v>54</v>
      </c>
      <c r="E68" s="35" t="s">
        <v>1231</v>
      </c>
    </row>
    <row r="69" spans="1:5" ht="12.75">
      <c r="A69" s="36" t="s">
        <v>56</v>
      </c>
      <c r="E69" s="37" t="s">
        <v>1113</v>
      </c>
    </row>
    <row r="70" spans="1:5" ht="12.75">
      <c r="A70" t="s">
        <v>57</v>
      </c>
      <c r="E70" s="35" t="s">
        <v>51</v>
      </c>
    </row>
    <row r="71" spans="1:16" ht="12.75">
      <c r="A71" s="24" t="s">
        <v>49</v>
      </c>
      <c s="29" t="s">
        <v>167</v>
      </c>
      <c s="29" t="s">
        <v>1229</v>
      </c>
      <c s="24" t="s">
        <v>76</v>
      </c>
      <c s="30" t="s">
        <v>1232</v>
      </c>
      <c s="31" t="s">
        <v>53</v>
      </c>
      <c s="32">
        <v>1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12.75">
      <c r="A72" s="34" t="s">
        <v>54</v>
      </c>
      <c r="E72" s="35" t="s">
        <v>1233</v>
      </c>
    </row>
    <row r="73" spans="1:5" ht="12.75">
      <c r="A73" s="36" t="s">
        <v>56</v>
      </c>
      <c r="E73" s="37" t="s">
        <v>1113</v>
      </c>
    </row>
    <row r="74" spans="1:5" ht="12.75">
      <c r="A74" t="s">
        <v>57</v>
      </c>
      <c r="E74" s="35" t="s">
        <v>51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</v>
      </c>
      <c s="38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1234</v>
      </c>
      <c s="1"/>
      <c s="14" t="s">
        <v>1235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97</v>
      </c>
      <c s="6"/>
      <c s="18" t="s">
        <v>98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33</v>
      </c>
      <c s="25"/>
      <c s="27" t="s">
        <v>117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1236</v>
      </c>
      <c s="24" t="s">
        <v>51</v>
      </c>
      <c s="30" t="s">
        <v>1237</v>
      </c>
      <c s="31" t="s">
        <v>87</v>
      </c>
      <c s="32">
        <v>2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25.5">
      <c r="A11" s="34" t="s">
        <v>54</v>
      </c>
      <c r="E11" s="35" t="s">
        <v>1238</v>
      </c>
    </row>
    <row r="12" spans="1:5" ht="38.25">
      <c r="A12" s="36" t="s">
        <v>56</v>
      </c>
      <c r="E12" s="37" t="s">
        <v>1239</v>
      </c>
    </row>
    <row r="13" spans="1:5" ht="76.5">
      <c r="A13" t="s">
        <v>57</v>
      </c>
      <c r="E13" s="35" t="s">
        <v>1240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8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63.75">
      <c r="A11" s="34" t="s">
        <v>54</v>
      </c>
      <c r="E11" s="35" t="s">
        <v>55</v>
      </c>
    </row>
    <row r="12" spans="1:5" ht="12.75">
      <c r="A12" s="36" t="s">
        <v>56</v>
      </c>
      <c r="E12" s="37" t="s">
        <v>51</v>
      </c>
    </row>
    <row r="13" spans="1:5" ht="12.75">
      <c r="A13" t="s">
        <v>57</v>
      </c>
      <c r="E13" s="35" t="s">
        <v>58</v>
      </c>
    </row>
    <row r="14" spans="1:16" ht="12.75">
      <c r="A14" s="24" t="s">
        <v>49</v>
      </c>
      <c s="29" t="s">
        <v>27</v>
      </c>
      <c s="29" t="s">
        <v>59</v>
      </c>
      <c s="24" t="s">
        <v>51</v>
      </c>
      <c s="30" t="s">
        <v>60</v>
      </c>
      <c s="31" t="s">
        <v>53</v>
      </c>
      <c s="32">
        <v>1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38.25">
      <c r="A15" s="34" t="s">
        <v>54</v>
      </c>
      <c r="E15" s="35" t="s">
        <v>61</v>
      </c>
    </row>
    <row r="16" spans="1:5" ht="12.75">
      <c r="A16" s="36" t="s">
        <v>56</v>
      </c>
      <c r="E16" s="37" t="s">
        <v>51</v>
      </c>
    </row>
    <row r="17" spans="1:5" ht="12.75">
      <c r="A17" t="s">
        <v>57</v>
      </c>
      <c r="E17" s="35" t="s">
        <v>62</v>
      </c>
    </row>
    <row r="18" spans="1:16" ht="12.75">
      <c r="A18" s="24" t="s">
        <v>49</v>
      </c>
      <c s="29" t="s">
        <v>26</v>
      </c>
      <c s="29" t="s">
        <v>63</v>
      </c>
      <c s="24" t="s">
        <v>51</v>
      </c>
      <c s="30" t="s">
        <v>64</v>
      </c>
      <c s="31" t="s">
        <v>53</v>
      </c>
      <c s="32">
        <v>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38.25">
      <c r="A19" s="34" t="s">
        <v>54</v>
      </c>
      <c r="E19" s="35" t="s">
        <v>65</v>
      </c>
    </row>
    <row r="20" spans="1:5" ht="12.75">
      <c r="A20" s="36" t="s">
        <v>56</v>
      </c>
      <c r="E20" s="37" t="s">
        <v>51</v>
      </c>
    </row>
    <row r="21" spans="1:5" ht="38.25">
      <c r="A21" t="s">
        <v>57</v>
      </c>
      <c r="E21" s="35" t="s">
        <v>66</v>
      </c>
    </row>
    <row r="22" spans="1:16" ht="12.75">
      <c r="A22" s="24" t="s">
        <v>49</v>
      </c>
      <c s="29" t="s">
        <v>37</v>
      </c>
      <c s="29" t="s">
        <v>67</v>
      </c>
      <c s="24" t="s">
        <v>51</v>
      </c>
      <c s="30" t="s">
        <v>68</v>
      </c>
      <c s="31" t="s">
        <v>53</v>
      </c>
      <c s="32">
        <v>1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51">
      <c r="A23" s="34" t="s">
        <v>54</v>
      </c>
      <c r="E23" s="35" t="s">
        <v>69</v>
      </c>
    </row>
    <row r="24" spans="1:5" ht="12.75">
      <c r="A24" s="36" t="s">
        <v>56</v>
      </c>
      <c r="E24" s="37" t="s">
        <v>51</v>
      </c>
    </row>
    <row r="25" spans="1:5" ht="12.75">
      <c r="A25" t="s">
        <v>57</v>
      </c>
      <c r="E25" s="35" t="s">
        <v>62</v>
      </c>
    </row>
    <row r="26" spans="1:16" ht="12.75">
      <c r="A26" s="24" t="s">
        <v>49</v>
      </c>
      <c s="29" t="s">
        <v>39</v>
      </c>
      <c s="29" t="s">
        <v>70</v>
      </c>
      <c s="24" t="s">
        <v>51</v>
      </c>
      <c s="30" t="s">
        <v>71</v>
      </c>
      <c s="31" t="s">
        <v>53</v>
      </c>
      <c s="32">
        <v>1</v>
      </c>
      <c s="33">
        <v>0</v>
      </c>
      <c s="33">
        <f>ROUND(ROUND(H26,2)*ROUND(G26,3),2)</f>
      </c>
      <c r="O26">
        <f>(I26*21)/100</f>
      </c>
      <c t="s">
        <v>27</v>
      </c>
    </row>
    <row r="27" spans="1:5" ht="38.25">
      <c r="A27" s="34" t="s">
        <v>54</v>
      </c>
      <c r="E27" s="35" t="s">
        <v>72</v>
      </c>
    </row>
    <row r="28" spans="1:5" ht="12.75">
      <c r="A28" s="36" t="s">
        <v>56</v>
      </c>
      <c r="E28" s="37" t="s">
        <v>51</v>
      </c>
    </row>
    <row r="29" spans="1:5" ht="12.75">
      <c r="A29" t="s">
        <v>57</v>
      </c>
      <c r="E29" s="35" t="s">
        <v>62</v>
      </c>
    </row>
    <row r="30" spans="1:16" ht="12.75">
      <c r="A30" s="24" t="s">
        <v>49</v>
      </c>
      <c s="29" t="s">
        <v>41</v>
      </c>
      <c s="29" t="s">
        <v>73</v>
      </c>
      <c s="24" t="s">
        <v>51</v>
      </c>
      <c s="30" t="s">
        <v>74</v>
      </c>
      <c s="31" t="s">
        <v>53</v>
      </c>
      <c s="32">
        <v>1</v>
      </c>
      <c s="33">
        <v>0</v>
      </c>
      <c s="33">
        <f>ROUND(ROUND(H30,2)*ROUND(G30,3),2)</f>
      </c>
      <c r="O30">
        <f>(I30*21)/100</f>
      </c>
      <c t="s">
        <v>27</v>
      </c>
    </row>
    <row r="31" spans="1:5" ht="102">
      <c r="A31" s="34" t="s">
        <v>54</v>
      </c>
      <c r="E31" s="35" t="s">
        <v>75</v>
      </c>
    </row>
    <row r="32" spans="1:5" ht="12.75">
      <c r="A32" s="36" t="s">
        <v>56</v>
      </c>
      <c r="E32" s="37" t="s">
        <v>51</v>
      </c>
    </row>
    <row r="33" spans="1:5" ht="12.75">
      <c r="A33" t="s">
        <v>57</v>
      </c>
      <c r="E33" s="35" t="s">
        <v>62</v>
      </c>
    </row>
    <row r="34" spans="1:16" ht="12.75">
      <c r="A34" s="24" t="s">
        <v>49</v>
      </c>
      <c s="29" t="s">
        <v>76</v>
      </c>
      <c s="29" t="s">
        <v>77</v>
      </c>
      <c s="24" t="s">
        <v>51</v>
      </c>
      <c s="30" t="s">
        <v>78</v>
      </c>
      <c s="31" t="s">
        <v>53</v>
      </c>
      <c s="32">
        <v>1</v>
      </c>
      <c s="33">
        <v>0</v>
      </c>
      <c s="33">
        <f>ROUND(ROUND(H34,2)*ROUND(G34,3),2)</f>
      </c>
      <c r="O34">
        <f>(I34*21)/100</f>
      </c>
      <c t="s">
        <v>27</v>
      </c>
    </row>
    <row r="35" spans="1:5" ht="76.5">
      <c r="A35" s="34" t="s">
        <v>54</v>
      </c>
      <c r="E35" s="35" t="s">
        <v>79</v>
      </c>
    </row>
    <row r="36" spans="1:5" ht="12.75">
      <c r="A36" s="36" t="s">
        <v>56</v>
      </c>
      <c r="E36" s="37" t="s">
        <v>51</v>
      </c>
    </row>
    <row r="37" spans="1:5" ht="12.75">
      <c r="A37" t="s">
        <v>57</v>
      </c>
      <c r="E37" s="35" t="s">
        <v>62</v>
      </c>
    </row>
    <row r="38" spans="1:16" ht="12.75">
      <c r="A38" s="24" t="s">
        <v>49</v>
      </c>
      <c s="29" t="s">
        <v>80</v>
      </c>
      <c s="29" t="s">
        <v>81</v>
      </c>
      <c s="24" t="s">
        <v>51</v>
      </c>
      <c s="30" t="s">
        <v>82</v>
      </c>
      <c s="31" t="s">
        <v>53</v>
      </c>
      <c s="32">
        <v>1</v>
      </c>
      <c s="33">
        <v>0</v>
      </c>
      <c s="33">
        <f>ROUND(ROUND(H38,2)*ROUND(G38,3),2)</f>
      </c>
      <c r="O38">
        <f>(I38*21)/100</f>
      </c>
      <c t="s">
        <v>27</v>
      </c>
    </row>
    <row r="39" spans="1:5" ht="38.25">
      <c r="A39" s="34" t="s">
        <v>54</v>
      </c>
      <c r="E39" s="35" t="s">
        <v>83</v>
      </c>
    </row>
    <row r="40" spans="1:5" ht="12.75">
      <c r="A40" s="36" t="s">
        <v>56</v>
      </c>
      <c r="E40" s="37" t="s">
        <v>51</v>
      </c>
    </row>
    <row r="41" spans="1:5" ht="63.75">
      <c r="A41" t="s">
        <v>57</v>
      </c>
      <c r="E41" s="35" t="s">
        <v>84</v>
      </c>
    </row>
    <row r="42" spans="1:16" ht="12.75">
      <c r="A42" s="24" t="s">
        <v>49</v>
      </c>
      <c s="29" t="s">
        <v>44</v>
      </c>
      <c s="29" t="s">
        <v>85</v>
      </c>
      <c s="24" t="s">
        <v>51</v>
      </c>
      <c s="30" t="s">
        <v>86</v>
      </c>
      <c s="31" t="s">
        <v>87</v>
      </c>
      <c s="32">
        <v>2</v>
      </c>
      <c s="33">
        <v>0</v>
      </c>
      <c s="33">
        <f>ROUND(ROUND(H42,2)*ROUND(G42,3),2)</f>
      </c>
      <c r="O42">
        <f>(I42*21)/100</f>
      </c>
      <c t="s">
        <v>27</v>
      </c>
    </row>
    <row r="43" spans="1:5" ht="51">
      <c r="A43" s="34" t="s">
        <v>54</v>
      </c>
      <c r="E43" s="35" t="s">
        <v>88</v>
      </c>
    </row>
    <row r="44" spans="1:5" ht="12.75">
      <c r="A44" s="36" t="s">
        <v>56</v>
      </c>
      <c r="E44" s="37" t="s">
        <v>51</v>
      </c>
    </row>
    <row r="45" spans="1:5" ht="89.25">
      <c r="A45" t="s">
        <v>57</v>
      </c>
      <c r="E45" s="35" t="s">
        <v>89</v>
      </c>
    </row>
    <row r="46" spans="1:16" ht="12.75">
      <c r="A46" s="24" t="s">
        <v>49</v>
      </c>
      <c s="29" t="s">
        <v>46</v>
      </c>
      <c s="29" t="s">
        <v>90</v>
      </c>
      <c s="24" t="s">
        <v>51</v>
      </c>
      <c s="30" t="s">
        <v>91</v>
      </c>
      <c s="31" t="s">
        <v>87</v>
      </c>
      <c s="32">
        <v>1</v>
      </c>
      <c s="33">
        <v>0</v>
      </c>
      <c s="33">
        <f>ROUND(ROUND(H46,2)*ROUND(G46,3),2)</f>
      </c>
      <c r="O46">
        <f>(I46*21)/100</f>
      </c>
      <c t="s">
        <v>27</v>
      </c>
    </row>
    <row r="47" spans="1:5" ht="38.25">
      <c r="A47" s="34" t="s">
        <v>54</v>
      </c>
      <c r="E47" s="35" t="s">
        <v>92</v>
      </c>
    </row>
    <row r="48" spans="1:5" ht="12.75">
      <c r="A48" s="36" t="s">
        <v>56</v>
      </c>
      <c r="E48" s="37" t="s">
        <v>51</v>
      </c>
    </row>
    <row r="49" spans="1:5" ht="89.25">
      <c r="A49" t="s">
        <v>57</v>
      </c>
      <c r="E49" s="35" t="s">
        <v>89</v>
      </c>
    </row>
    <row r="50" spans="1:16" ht="12.75">
      <c r="A50" s="24" t="s">
        <v>49</v>
      </c>
      <c s="29" t="s">
        <v>93</v>
      </c>
      <c s="29" t="s">
        <v>94</v>
      </c>
      <c s="24" t="s">
        <v>51</v>
      </c>
      <c s="30" t="s">
        <v>95</v>
      </c>
      <c s="31" t="s">
        <v>53</v>
      </c>
      <c s="32">
        <v>1</v>
      </c>
      <c s="33">
        <v>0</v>
      </c>
      <c s="33">
        <f>ROUND(ROUND(H50,2)*ROUND(G50,3),2)</f>
      </c>
      <c r="O50">
        <f>(I50*21)/100</f>
      </c>
      <c t="s">
        <v>27</v>
      </c>
    </row>
    <row r="51" spans="1:5" ht="102">
      <c r="A51" s="34" t="s">
        <v>54</v>
      </c>
      <c r="E51" s="35" t="s">
        <v>96</v>
      </c>
    </row>
    <row r="52" spans="1:5" ht="12.75">
      <c r="A52" s="36" t="s">
        <v>56</v>
      </c>
      <c r="E52" s="37" t="s">
        <v>51</v>
      </c>
    </row>
    <row r="53" spans="1:5" ht="12.75">
      <c r="A53" t="s">
        <v>57</v>
      </c>
      <c r="E53" s="35" t="s">
        <v>58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0+O9+O26+O159+O184+O217+O262+O339+O344+O349+O374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</v>
      </c>
      <c s="38">
        <f>0+I9+I26+I159+I184+I217+I262+I339+I344+I349+I374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97</v>
      </c>
      <c s="6"/>
      <c s="18" t="s">
        <v>98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0+I10+I14+I18+I22</f>
      </c>
      <c>
        <f>0+O10+O14+O18+O22</f>
      </c>
    </row>
    <row r="10" spans="1:16" ht="12.75">
      <c r="A10" s="24" t="s">
        <v>49</v>
      </c>
      <c s="29" t="s">
        <v>33</v>
      </c>
      <c s="29" t="s">
        <v>99</v>
      </c>
      <c s="24" t="s">
        <v>100</v>
      </c>
      <c s="30" t="s">
        <v>101</v>
      </c>
      <c s="31" t="s">
        <v>102</v>
      </c>
      <c s="32">
        <v>29642.574</v>
      </c>
      <c s="33">
        <v>0</v>
      </c>
      <c s="33">
        <f>ROUND(ROUND(H10,2)*ROUND(G10,3),2)</f>
      </c>
      <c r="O10">
        <f>(I10*21)/100</f>
      </c>
      <c t="s">
        <v>27</v>
      </c>
    </row>
    <row r="11" spans="1:5" ht="12.75">
      <c r="A11" s="34" t="s">
        <v>54</v>
      </c>
      <c r="E11" s="35" t="s">
        <v>103</v>
      </c>
    </row>
    <row r="12" spans="1:5" ht="127.5">
      <c r="A12" s="36" t="s">
        <v>56</v>
      </c>
      <c r="E12" s="37" t="s">
        <v>104</v>
      </c>
    </row>
    <row r="13" spans="1:5" ht="25.5">
      <c r="A13" t="s">
        <v>57</v>
      </c>
      <c r="E13" s="35" t="s">
        <v>105</v>
      </c>
    </row>
    <row r="14" spans="1:16" ht="12.75">
      <c r="A14" s="24" t="s">
        <v>49</v>
      </c>
      <c s="29" t="s">
        <v>27</v>
      </c>
      <c s="29" t="s">
        <v>99</v>
      </c>
      <c s="24" t="s">
        <v>106</v>
      </c>
      <c s="30" t="s">
        <v>101</v>
      </c>
      <c s="31" t="s">
        <v>102</v>
      </c>
      <c s="32">
        <v>6339.6</v>
      </c>
      <c s="33">
        <v>0</v>
      </c>
      <c s="33">
        <f>ROUND(ROUND(H14,2)*ROUND(G14,3),2)</f>
      </c>
      <c r="O14">
        <f>(I14*21)/100</f>
      </c>
      <c t="s">
        <v>27</v>
      </c>
    </row>
    <row r="15" spans="1:5" ht="12.75">
      <c r="A15" s="34" t="s">
        <v>54</v>
      </c>
      <c r="E15" s="35" t="s">
        <v>107</v>
      </c>
    </row>
    <row r="16" spans="1:5" ht="12.75">
      <c r="A16" s="36" t="s">
        <v>56</v>
      </c>
      <c r="E16" s="37" t="s">
        <v>108</v>
      </c>
    </row>
    <row r="17" spans="1:5" ht="25.5">
      <c r="A17" t="s">
        <v>57</v>
      </c>
      <c r="E17" s="35" t="s">
        <v>105</v>
      </c>
    </row>
    <row r="18" spans="1:16" ht="12.75">
      <c r="A18" s="24" t="s">
        <v>49</v>
      </c>
      <c s="29" t="s">
        <v>26</v>
      </c>
      <c s="29" t="s">
        <v>109</v>
      </c>
      <c s="24" t="s">
        <v>51</v>
      </c>
      <c s="30" t="s">
        <v>110</v>
      </c>
      <c s="31" t="s">
        <v>102</v>
      </c>
      <c s="32">
        <v>440.181</v>
      </c>
      <c s="33">
        <v>0</v>
      </c>
      <c s="33">
        <f>ROUND(ROUND(H18,2)*ROUND(G18,3),2)</f>
      </c>
      <c r="O18">
        <f>(I18*21)/100</f>
      </c>
      <c t="s">
        <v>27</v>
      </c>
    </row>
    <row r="19" spans="1:5" ht="12.75">
      <c r="A19" s="34" t="s">
        <v>54</v>
      </c>
      <c r="E19" s="35" t="s">
        <v>111</v>
      </c>
    </row>
    <row r="20" spans="1:5" ht="165.75">
      <c r="A20" s="36" t="s">
        <v>56</v>
      </c>
      <c r="E20" s="37" t="s">
        <v>112</v>
      </c>
    </row>
    <row r="21" spans="1:5" ht="25.5">
      <c r="A21" t="s">
        <v>57</v>
      </c>
      <c r="E21" s="35" t="s">
        <v>105</v>
      </c>
    </row>
    <row r="22" spans="1:16" ht="12.75">
      <c r="A22" s="24" t="s">
        <v>49</v>
      </c>
      <c s="29" t="s">
        <v>37</v>
      </c>
      <c s="29" t="s">
        <v>113</v>
      </c>
      <c s="24" t="s">
        <v>51</v>
      </c>
      <c s="30" t="s">
        <v>114</v>
      </c>
      <c s="31" t="s">
        <v>102</v>
      </c>
      <c s="32">
        <v>6230</v>
      </c>
      <c s="33">
        <v>0</v>
      </c>
      <c s="33">
        <f>ROUND(ROUND(H22,2)*ROUND(G22,3),2)</f>
      </c>
      <c r="O22">
        <f>(I22*21)/100</f>
      </c>
      <c t="s">
        <v>27</v>
      </c>
    </row>
    <row r="23" spans="1:5" ht="12.75">
      <c r="A23" s="34" t="s">
        <v>54</v>
      </c>
      <c r="E23" s="35" t="s">
        <v>115</v>
      </c>
    </row>
    <row r="24" spans="1:5" ht="12.75">
      <c r="A24" s="36" t="s">
        <v>56</v>
      </c>
      <c r="E24" s="37" t="s">
        <v>116</v>
      </c>
    </row>
    <row r="25" spans="1:5" ht="25.5">
      <c r="A25" t="s">
        <v>57</v>
      </c>
      <c r="E25" s="35" t="s">
        <v>105</v>
      </c>
    </row>
    <row r="26" spans="1:18" ht="12.75" customHeight="1">
      <c r="A26" s="6" t="s">
        <v>47</v>
      </c>
      <c s="6"/>
      <c s="40" t="s">
        <v>33</v>
      </c>
      <c s="6"/>
      <c s="27" t="s">
        <v>117</v>
      </c>
      <c s="6"/>
      <c s="6"/>
      <c s="6"/>
      <c s="41">
        <f>0+Q26</f>
      </c>
      <c r="O26">
        <f>0+R26</f>
      </c>
      <c r="Q26">
        <f>0+I27+I31+I35+I39+I43+I47+I51+I55+I59+I63+I67+I71+I75+I79+I83+I87+I91+I95+I99+I103+I107+I111+I115+I119+I123+I127+I131+I135+I139+I143+I147+I151+I155</f>
      </c>
      <c>
        <f>0+O27+O31+O35+O39+O43+O47+O51+O55+O59+O63+O67+O71+O75+O79+O83+O87+O91+O95+O99+O103+O107+O111+O115+O119+O123+O127+O131+O135+O139+O143+O147+O151+O155</f>
      </c>
    </row>
    <row r="27" spans="1:16" ht="12.75">
      <c r="A27" s="24" t="s">
        <v>49</v>
      </c>
      <c s="29" t="s">
        <v>39</v>
      </c>
      <c s="29" t="s">
        <v>118</v>
      </c>
      <c s="24" t="s">
        <v>51</v>
      </c>
      <c s="30" t="s">
        <v>119</v>
      </c>
      <c s="31" t="s">
        <v>120</v>
      </c>
      <c s="32">
        <v>156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25.5">
      <c r="A28" s="34" t="s">
        <v>54</v>
      </c>
      <c r="E28" s="35" t="s">
        <v>121</v>
      </c>
    </row>
    <row r="29" spans="1:5" ht="25.5">
      <c r="A29" s="36" t="s">
        <v>56</v>
      </c>
      <c r="E29" s="37" t="s">
        <v>122</v>
      </c>
    </row>
    <row r="30" spans="1:5" ht="38.25">
      <c r="A30" t="s">
        <v>57</v>
      </c>
      <c r="E30" s="35" t="s">
        <v>123</v>
      </c>
    </row>
    <row r="31" spans="1:16" ht="12.75">
      <c r="A31" s="24" t="s">
        <v>49</v>
      </c>
      <c s="29" t="s">
        <v>41</v>
      </c>
      <c s="29" t="s">
        <v>124</v>
      </c>
      <c s="24" t="s">
        <v>51</v>
      </c>
      <c s="30" t="s">
        <v>125</v>
      </c>
      <c s="31" t="s">
        <v>87</v>
      </c>
      <c s="32">
        <v>49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25.5">
      <c r="A32" s="34" t="s">
        <v>54</v>
      </c>
      <c r="E32" s="35" t="s">
        <v>126</v>
      </c>
    </row>
    <row r="33" spans="1:5" ht="63.75">
      <c r="A33" s="36" t="s">
        <v>56</v>
      </c>
      <c r="E33" s="37" t="s">
        <v>127</v>
      </c>
    </row>
    <row r="34" spans="1:5" ht="165.75">
      <c r="A34" t="s">
        <v>57</v>
      </c>
      <c r="E34" s="35" t="s">
        <v>128</v>
      </c>
    </row>
    <row r="35" spans="1:16" ht="12.75">
      <c r="A35" s="24" t="s">
        <v>49</v>
      </c>
      <c s="29" t="s">
        <v>76</v>
      </c>
      <c s="29" t="s">
        <v>129</v>
      </c>
      <c s="24" t="s">
        <v>51</v>
      </c>
      <c s="30" t="s">
        <v>130</v>
      </c>
      <c s="31" t="s">
        <v>87</v>
      </c>
      <c s="32">
        <v>68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25.5">
      <c r="A36" s="34" t="s">
        <v>54</v>
      </c>
      <c r="E36" s="35" t="s">
        <v>126</v>
      </c>
    </row>
    <row r="37" spans="1:5" ht="89.25">
      <c r="A37" s="36" t="s">
        <v>56</v>
      </c>
      <c r="E37" s="37" t="s">
        <v>131</v>
      </c>
    </row>
    <row r="38" spans="1:5" ht="165.75">
      <c r="A38" t="s">
        <v>57</v>
      </c>
      <c r="E38" s="35" t="s">
        <v>128</v>
      </c>
    </row>
    <row r="39" spans="1:16" ht="12.75">
      <c r="A39" s="24" t="s">
        <v>49</v>
      </c>
      <c s="29" t="s">
        <v>80</v>
      </c>
      <c s="29" t="s">
        <v>132</v>
      </c>
      <c s="24" t="s">
        <v>51</v>
      </c>
      <c s="30" t="s">
        <v>133</v>
      </c>
      <c s="31" t="s">
        <v>87</v>
      </c>
      <c s="32">
        <v>19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25.5">
      <c r="A40" s="34" t="s">
        <v>54</v>
      </c>
      <c r="E40" s="35" t="s">
        <v>126</v>
      </c>
    </row>
    <row r="41" spans="1:5" ht="114.75">
      <c r="A41" s="36" t="s">
        <v>56</v>
      </c>
      <c r="E41" s="37" t="s">
        <v>134</v>
      </c>
    </row>
    <row r="42" spans="1:5" ht="165.75">
      <c r="A42" t="s">
        <v>57</v>
      </c>
      <c r="E42" s="35" t="s">
        <v>128</v>
      </c>
    </row>
    <row r="43" spans="1:16" ht="12.75">
      <c r="A43" s="24" t="s">
        <v>49</v>
      </c>
      <c s="29" t="s">
        <v>44</v>
      </c>
      <c s="29" t="s">
        <v>135</v>
      </c>
      <c s="24" t="s">
        <v>51</v>
      </c>
      <c s="30" t="s">
        <v>136</v>
      </c>
      <c s="31" t="s">
        <v>87</v>
      </c>
      <c s="32">
        <v>88</v>
      </c>
      <c s="33">
        <v>0</v>
      </c>
      <c s="33">
        <f>ROUND(ROUND(H43,2)*ROUND(G43,3),2)</f>
      </c>
      <c r="O43">
        <f>(I43*21)/100</f>
      </c>
      <c t="s">
        <v>27</v>
      </c>
    </row>
    <row r="44" spans="1:5" ht="25.5">
      <c r="A44" s="34" t="s">
        <v>54</v>
      </c>
      <c r="E44" s="35" t="s">
        <v>126</v>
      </c>
    </row>
    <row r="45" spans="1:5" ht="63.75">
      <c r="A45" s="36" t="s">
        <v>56</v>
      </c>
      <c r="E45" s="37" t="s">
        <v>137</v>
      </c>
    </row>
    <row r="46" spans="1:5" ht="165.75">
      <c r="A46" t="s">
        <v>57</v>
      </c>
      <c r="E46" s="35" t="s">
        <v>138</v>
      </c>
    </row>
    <row r="47" spans="1:16" ht="12.75">
      <c r="A47" s="24" t="s">
        <v>49</v>
      </c>
      <c s="29" t="s">
        <v>46</v>
      </c>
      <c s="29" t="s">
        <v>139</v>
      </c>
      <c s="24" t="s">
        <v>51</v>
      </c>
      <c s="30" t="s">
        <v>140</v>
      </c>
      <c s="31" t="s">
        <v>87</v>
      </c>
      <c s="32">
        <v>9</v>
      </c>
      <c s="33">
        <v>0</v>
      </c>
      <c s="33">
        <f>ROUND(ROUND(H47,2)*ROUND(G47,3),2)</f>
      </c>
      <c r="O47">
        <f>(I47*21)/100</f>
      </c>
      <c t="s">
        <v>27</v>
      </c>
    </row>
    <row r="48" spans="1:5" ht="25.5">
      <c r="A48" s="34" t="s">
        <v>54</v>
      </c>
      <c r="E48" s="35" t="s">
        <v>141</v>
      </c>
    </row>
    <row r="49" spans="1:5" ht="63.75">
      <c r="A49" s="36" t="s">
        <v>56</v>
      </c>
      <c r="E49" s="37" t="s">
        <v>142</v>
      </c>
    </row>
    <row r="50" spans="1:5" ht="89.25">
      <c r="A50" t="s">
        <v>57</v>
      </c>
      <c r="E50" s="35" t="s">
        <v>143</v>
      </c>
    </row>
    <row r="51" spans="1:16" ht="12.75">
      <c r="A51" s="24" t="s">
        <v>49</v>
      </c>
      <c s="29" t="s">
        <v>93</v>
      </c>
      <c s="29" t="s">
        <v>144</v>
      </c>
      <c s="24" t="s">
        <v>51</v>
      </c>
      <c s="30" t="s">
        <v>145</v>
      </c>
      <c s="31" t="s">
        <v>87</v>
      </c>
      <c s="32">
        <v>21</v>
      </c>
      <c s="33">
        <v>0</v>
      </c>
      <c s="33">
        <f>ROUND(ROUND(H51,2)*ROUND(G51,3),2)</f>
      </c>
      <c r="O51">
        <f>(I51*21)/100</f>
      </c>
      <c t="s">
        <v>27</v>
      </c>
    </row>
    <row r="52" spans="1:5" ht="25.5">
      <c r="A52" s="34" t="s">
        <v>54</v>
      </c>
      <c r="E52" s="35" t="s">
        <v>141</v>
      </c>
    </row>
    <row r="53" spans="1:5" ht="76.5">
      <c r="A53" s="36" t="s">
        <v>56</v>
      </c>
      <c r="E53" s="37" t="s">
        <v>146</v>
      </c>
    </row>
    <row r="54" spans="1:5" ht="89.25">
      <c r="A54" t="s">
        <v>57</v>
      </c>
      <c r="E54" s="35" t="s">
        <v>143</v>
      </c>
    </row>
    <row r="55" spans="1:16" ht="12.75">
      <c r="A55" s="24" t="s">
        <v>49</v>
      </c>
      <c s="29" t="s">
        <v>147</v>
      </c>
      <c s="29" t="s">
        <v>148</v>
      </c>
      <c s="24" t="s">
        <v>51</v>
      </c>
      <c s="30" t="s">
        <v>149</v>
      </c>
      <c s="31" t="s">
        <v>87</v>
      </c>
      <c s="32">
        <v>6</v>
      </c>
      <c s="33">
        <v>0</v>
      </c>
      <c s="33">
        <f>ROUND(ROUND(H55,2)*ROUND(G55,3),2)</f>
      </c>
      <c r="O55">
        <f>(I55*21)/100</f>
      </c>
      <c t="s">
        <v>27</v>
      </c>
    </row>
    <row r="56" spans="1:5" ht="25.5">
      <c r="A56" s="34" t="s">
        <v>54</v>
      </c>
      <c r="E56" s="35" t="s">
        <v>141</v>
      </c>
    </row>
    <row r="57" spans="1:5" ht="76.5">
      <c r="A57" s="36" t="s">
        <v>56</v>
      </c>
      <c r="E57" s="37" t="s">
        <v>150</v>
      </c>
    </row>
    <row r="58" spans="1:5" ht="89.25">
      <c r="A58" t="s">
        <v>57</v>
      </c>
      <c r="E58" s="35" t="s">
        <v>143</v>
      </c>
    </row>
    <row r="59" spans="1:16" ht="25.5">
      <c r="A59" s="24" t="s">
        <v>49</v>
      </c>
      <c s="29" t="s">
        <v>151</v>
      </c>
      <c s="29" t="s">
        <v>152</v>
      </c>
      <c s="24" t="s">
        <v>51</v>
      </c>
      <c s="30" t="s">
        <v>153</v>
      </c>
      <c s="31" t="s">
        <v>154</v>
      </c>
      <c s="32">
        <v>82.8</v>
      </c>
      <c s="33">
        <v>0</v>
      </c>
      <c s="33">
        <f>ROUND(ROUND(H59,2)*ROUND(G59,3),2)</f>
      </c>
      <c r="O59">
        <f>(I59*21)/100</f>
      </c>
      <c t="s">
        <v>27</v>
      </c>
    </row>
    <row r="60" spans="1:5" ht="25.5">
      <c r="A60" s="34" t="s">
        <v>54</v>
      </c>
      <c r="E60" s="35" t="s">
        <v>155</v>
      </c>
    </row>
    <row r="61" spans="1:5" ht="25.5">
      <c r="A61" s="36" t="s">
        <v>56</v>
      </c>
      <c r="E61" s="37" t="s">
        <v>156</v>
      </c>
    </row>
    <row r="62" spans="1:5" ht="63.75">
      <c r="A62" t="s">
        <v>57</v>
      </c>
      <c r="E62" s="35" t="s">
        <v>157</v>
      </c>
    </row>
    <row r="63" spans="1:16" ht="12.75">
      <c r="A63" s="24" t="s">
        <v>49</v>
      </c>
      <c s="29" t="s">
        <v>158</v>
      </c>
      <c s="29" t="s">
        <v>159</v>
      </c>
      <c s="24" t="s">
        <v>51</v>
      </c>
      <c s="30" t="s">
        <v>160</v>
      </c>
      <c s="31" t="s">
        <v>154</v>
      </c>
      <c s="32">
        <v>7165.5</v>
      </c>
      <c s="33">
        <v>0</v>
      </c>
      <c s="33">
        <f>ROUND(ROUND(H63,2)*ROUND(G63,3),2)</f>
      </c>
      <c r="O63">
        <f>(I63*21)/100</f>
      </c>
      <c t="s">
        <v>27</v>
      </c>
    </row>
    <row r="64" spans="1:5" ht="25.5">
      <c r="A64" s="34" t="s">
        <v>54</v>
      </c>
      <c r="E64" s="35" t="s">
        <v>161</v>
      </c>
    </row>
    <row r="65" spans="1:5" ht="102">
      <c r="A65" s="36" t="s">
        <v>56</v>
      </c>
      <c r="E65" s="37" t="s">
        <v>162</v>
      </c>
    </row>
    <row r="66" spans="1:5" ht="63.75">
      <c r="A66" t="s">
        <v>57</v>
      </c>
      <c r="E66" s="35" t="s">
        <v>157</v>
      </c>
    </row>
    <row r="67" spans="1:16" ht="12.75">
      <c r="A67" s="24" t="s">
        <v>49</v>
      </c>
      <c s="29" t="s">
        <v>163</v>
      </c>
      <c s="29" t="s">
        <v>164</v>
      </c>
      <c s="24" t="s">
        <v>51</v>
      </c>
      <c s="30" t="s">
        <v>165</v>
      </c>
      <c s="31" t="s">
        <v>154</v>
      </c>
      <c s="32">
        <v>25.5</v>
      </c>
      <c s="33">
        <v>0</v>
      </c>
      <c s="33">
        <f>ROUND(ROUND(H67,2)*ROUND(G67,3),2)</f>
      </c>
      <c r="O67">
        <f>(I67*21)/100</f>
      </c>
      <c t="s">
        <v>27</v>
      </c>
    </row>
    <row r="68" spans="1:5" ht="25.5">
      <c r="A68" s="34" t="s">
        <v>54</v>
      </c>
      <c r="E68" s="35" t="s">
        <v>155</v>
      </c>
    </row>
    <row r="69" spans="1:5" ht="25.5">
      <c r="A69" s="36" t="s">
        <v>56</v>
      </c>
      <c r="E69" s="37" t="s">
        <v>166</v>
      </c>
    </row>
    <row r="70" spans="1:5" ht="63.75">
      <c r="A70" t="s">
        <v>57</v>
      </c>
      <c r="E70" s="35" t="s">
        <v>157</v>
      </c>
    </row>
    <row r="71" spans="1:16" ht="12.75">
      <c r="A71" s="24" t="s">
        <v>49</v>
      </c>
      <c s="29" t="s">
        <v>167</v>
      </c>
      <c s="29" t="s">
        <v>168</v>
      </c>
      <c s="24" t="s">
        <v>51</v>
      </c>
      <c s="30" t="s">
        <v>169</v>
      </c>
      <c s="31" t="s">
        <v>154</v>
      </c>
      <c s="32">
        <v>873.28</v>
      </c>
      <c s="33">
        <v>0</v>
      </c>
      <c s="33">
        <f>ROUND(ROUND(H71,2)*ROUND(G71,3),2)</f>
      </c>
      <c r="O71">
        <f>(I71*21)/100</f>
      </c>
      <c t="s">
        <v>27</v>
      </c>
    </row>
    <row r="72" spans="1:5" ht="38.25">
      <c r="A72" s="34" t="s">
        <v>54</v>
      </c>
      <c r="E72" s="35" t="s">
        <v>170</v>
      </c>
    </row>
    <row r="73" spans="1:5" ht="89.25">
      <c r="A73" s="36" t="s">
        <v>56</v>
      </c>
      <c r="E73" s="37" t="s">
        <v>171</v>
      </c>
    </row>
    <row r="74" spans="1:5" ht="63.75">
      <c r="A74" t="s">
        <v>57</v>
      </c>
      <c r="E74" s="35" t="s">
        <v>157</v>
      </c>
    </row>
    <row r="75" spans="1:16" ht="12.75">
      <c r="A75" s="24" t="s">
        <v>49</v>
      </c>
      <c s="29" t="s">
        <v>172</v>
      </c>
      <c s="29" t="s">
        <v>173</v>
      </c>
      <c s="24" t="s">
        <v>100</v>
      </c>
      <c s="30" t="s">
        <v>174</v>
      </c>
      <c s="31" t="s">
        <v>154</v>
      </c>
      <c s="32">
        <v>1018</v>
      </c>
      <c s="33">
        <v>0</v>
      </c>
      <c s="33">
        <f>ROUND(ROUND(H75,2)*ROUND(G75,3),2)</f>
      </c>
      <c r="O75">
        <f>(I75*21)/100</f>
      </c>
      <c t="s">
        <v>27</v>
      </c>
    </row>
    <row r="76" spans="1:5" ht="25.5">
      <c r="A76" s="34" t="s">
        <v>54</v>
      </c>
      <c r="E76" s="35" t="s">
        <v>175</v>
      </c>
    </row>
    <row r="77" spans="1:5" ht="25.5">
      <c r="A77" s="36" t="s">
        <v>56</v>
      </c>
      <c r="E77" s="37" t="s">
        <v>176</v>
      </c>
    </row>
    <row r="78" spans="1:5" ht="38.25">
      <c r="A78" t="s">
        <v>57</v>
      </c>
      <c r="E78" s="35" t="s">
        <v>177</v>
      </c>
    </row>
    <row r="79" spans="1:16" ht="12.75">
      <c r="A79" s="24" t="s">
        <v>49</v>
      </c>
      <c s="29" t="s">
        <v>178</v>
      </c>
      <c s="29" t="s">
        <v>173</v>
      </c>
      <c s="24" t="s">
        <v>106</v>
      </c>
      <c s="30" t="s">
        <v>174</v>
      </c>
      <c s="31" t="s">
        <v>154</v>
      </c>
      <c s="32">
        <v>3522</v>
      </c>
      <c s="33">
        <v>0</v>
      </c>
      <c s="33">
        <f>ROUND(ROUND(H79,2)*ROUND(G79,3),2)</f>
      </c>
      <c r="O79">
        <f>(I79*21)/100</f>
      </c>
      <c t="s">
        <v>27</v>
      </c>
    </row>
    <row r="80" spans="1:5" ht="25.5">
      <c r="A80" s="34" t="s">
        <v>54</v>
      </c>
      <c r="E80" s="35" t="s">
        <v>179</v>
      </c>
    </row>
    <row r="81" spans="1:5" ht="25.5">
      <c r="A81" s="36" t="s">
        <v>56</v>
      </c>
      <c r="E81" s="37" t="s">
        <v>180</v>
      </c>
    </row>
    <row r="82" spans="1:5" ht="38.25">
      <c r="A82" t="s">
        <v>57</v>
      </c>
      <c r="E82" s="35" t="s">
        <v>177</v>
      </c>
    </row>
    <row r="83" spans="1:16" ht="12.75">
      <c r="A83" s="24" t="s">
        <v>49</v>
      </c>
      <c s="29" t="s">
        <v>181</v>
      </c>
      <c s="29" t="s">
        <v>182</v>
      </c>
      <c s="24" t="s">
        <v>100</v>
      </c>
      <c s="30" t="s">
        <v>183</v>
      </c>
      <c s="31" t="s">
        <v>154</v>
      </c>
      <c s="32">
        <v>1743</v>
      </c>
      <c s="33">
        <v>0</v>
      </c>
      <c s="33">
        <f>ROUND(ROUND(H83,2)*ROUND(G83,3),2)</f>
      </c>
      <c r="O83">
        <f>(I83*21)/100</f>
      </c>
      <c t="s">
        <v>27</v>
      </c>
    </row>
    <row r="84" spans="1:5" ht="25.5">
      <c r="A84" s="34" t="s">
        <v>54</v>
      </c>
      <c r="E84" s="35" t="s">
        <v>184</v>
      </c>
    </row>
    <row r="85" spans="1:5" ht="25.5">
      <c r="A85" s="36" t="s">
        <v>56</v>
      </c>
      <c r="E85" s="37" t="s">
        <v>185</v>
      </c>
    </row>
    <row r="86" spans="1:5" ht="369.75">
      <c r="A86" t="s">
        <v>57</v>
      </c>
      <c r="E86" s="35" t="s">
        <v>186</v>
      </c>
    </row>
    <row r="87" spans="1:16" ht="12.75">
      <c r="A87" s="24" t="s">
        <v>49</v>
      </c>
      <c s="29" t="s">
        <v>187</v>
      </c>
      <c s="29" t="s">
        <v>182</v>
      </c>
      <c s="24" t="s">
        <v>106</v>
      </c>
      <c s="30" t="s">
        <v>183</v>
      </c>
      <c s="31" t="s">
        <v>154</v>
      </c>
      <c s="32">
        <v>8908</v>
      </c>
      <c s="33">
        <v>0</v>
      </c>
      <c s="33">
        <f>ROUND(ROUND(H87,2)*ROUND(G87,3),2)</f>
      </c>
      <c r="O87">
        <f>(I87*21)/100</f>
      </c>
      <c t="s">
        <v>27</v>
      </c>
    </row>
    <row r="88" spans="1:5" ht="25.5">
      <c r="A88" s="34" t="s">
        <v>54</v>
      </c>
      <c r="E88" s="35" t="s">
        <v>188</v>
      </c>
    </row>
    <row r="89" spans="1:5" ht="114.75">
      <c r="A89" s="36" t="s">
        <v>56</v>
      </c>
      <c r="E89" s="37" t="s">
        <v>189</v>
      </c>
    </row>
    <row r="90" spans="1:5" ht="369.75">
      <c r="A90" t="s">
        <v>57</v>
      </c>
      <c r="E90" s="35" t="s">
        <v>186</v>
      </c>
    </row>
    <row r="91" spans="1:16" ht="12.75">
      <c r="A91" s="24" t="s">
        <v>49</v>
      </c>
      <c s="29" t="s">
        <v>190</v>
      </c>
      <c s="29" t="s">
        <v>182</v>
      </c>
      <c s="24" t="s">
        <v>191</v>
      </c>
      <c s="30" t="s">
        <v>183</v>
      </c>
      <c s="31" t="s">
        <v>154</v>
      </c>
      <c s="32">
        <v>1396</v>
      </c>
      <c s="33">
        <v>0</v>
      </c>
      <c s="33">
        <f>ROUND(ROUND(H91,2)*ROUND(G91,3),2)</f>
      </c>
      <c r="O91">
        <f>(I91*21)/100</f>
      </c>
      <c t="s">
        <v>27</v>
      </c>
    </row>
    <row r="92" spans="1:5" ht="38.25">
      <c r="A92" s="34" t="s">
        <v>54</v>
      </c>
      <c r="E92" s="35" t="s">
        <v>192</v>
      </c>
    </row>
    <row r="93" spans="1:5" ht="25.5">
      <c r="A93" s="36" t="s">
        <v>56</v>
      </c>
      <c r="E93" s="37" t="s">
        <v>193</v>
      </c>
    </row>
    <row r="94" spans="1:5" ht="369.75">
      <c r="A94" t="s">
        <v>57</v>
      </c>
      <c r="E94" s="35" t="s">
        <v>186</v>
      </c>
    </row>
    <row r="95" spans="1:16" ht="12.75">
      <c r="A95" s="24" t="s">
        <v>49</v>
      </c>
      <c s="29" t="s">
        <v>194</v>
      </c>
      <c s="29" t="s">
        <v>195</v>
      </c>
      <c s="24" t="s">
        <v>51</v>
      </c>
      <c s="30" t="s">
        <v>196</v>
      </c>
      <c s="31" t="s">
        <v>154</v>
      </c>
      <c s="32">
        <v>2761</v>
      </c>
      <c s="33">
        <v>0</v>
      </c>
      <c s="33">
        <f>ROUND(ROUND(H95,2)*ROUND(G95,3),2)</f>
      </c>
      <c r="O95">
        <f>(I95*21)/100</f>
      </c>
      <c t="s">
        <v>27</v>
      </c>
    </row>
    <row r="96" spans="1:5" ht="12.75">
      <c r="A96" s="34" t="s">
        <v>54</v>
      </c>
      <c r="E96" s="35" t="s">
        <v>197</v>
      </c>
    </row>
    <row r="97" spans="1:5" ht="89.25">
      <c r="A97" s="36" t="s">
        <v>56</v>
      </c>
      <c r="E97" s="37" t="s">
        <v>198</v>
      </c>
    </row>
    <row r="98" spans="1:5" ht="306">
      <c r="A98" t="s">
        <v>57</v>
      </c>
      <c r="E98" s="35" t="s">
        <v>199</v>
      </c>
    </row>
    <row r="99" spans="1:16" ht="12.75">
      <c r="A99" s="24" t="s">
        <v>49</v>
      </c>
      <c s="29" t="s">
        <v>200</v>
      </c>
      <c s="29" t="s">
        <v>201</v>
      </c>
      <c s="24" t="s">
        <v>51</v>
      </c>
      <c s="30" t="s">
        <v>202</v>
      </c>
      <c s="31" t="s">
        <v>120</v>
      </c>
      <c s="32">
        <v>3330</v>
      </c>
      <c s="33">
        <v>0</v>
      </c>
      <c s="33">
        <f>ROUND(ROUND(H99,2)*ROUND(G99,3),2)</f>
      </c>
      <c r="O99">
        <f>(I99*21)/100</f>
      </c>
      <c t="s">
        <v>27</v>
      </c>
    </row>
    <row r="100" spans="1:5" ht="25.5">
      <c r="A100" s="34" t="s">
        <v>54</v>
      </c>
      <c r="E100" s="35" t="s">
        <v>155</v>
      </c>
    </row>
    <row r="101" spans="1:5" ht="25.5">
      <c r="A101" s="36" t="s">
        <v>56</v>
      </c>
      <c r="E101" s="37" t="s">
        <v>203</v>
      </c>
    </row>
    <row r="102" spans="1:5" ht="25.5">
      <c r="A102" t="s">
        <v>57</v>
      </c>
      <c r="E102" s="35" t="s">
        <v>204</v>
      </c>
    </row>
    <row r="103" spans="1:16" ht="12.75">
      <c r="A103" s="24" t="s">
        <v>49</v>
      </c>
      <c s="29" t="s">
        <v>205</v>
      </c>
      <c s="29" t="s">
        <v>206</v>
      </c>
      <c s="24" t="s">
        <v>51</v>
      </c>
      <c s="30" t="s">
        <v>207</v>
      </c>
      <c s="31" t="s">
        <v>154</v>
      </c>
      <c s="32">
        <v>121.5</v>
      </c>
      <c s="33">
        <v>0</v>
      </c>
      <c s="33">
        <f>ROUND(ROUND(H103,2)*ROUND(G103,3),2)</f>
      </c>
      <c r="O103">
        <f>(I103*21)/100</f>
      </c>
      <c t="s">
        <v>27</v>
      </c>
    </row>
    <row r="104" spans="1:5" ht="25.5">
      <c r="A104" s="34" t="s">
        <v>54</v>
      </c>
      <c r="E104" s="35" t="s">
        <v>208</v>
      </c>
    </row>
    <row r="105" spans="1:5" ht="89.25">
      <c r="A105" s="36" t="s">
        <v>56</v>
      </c>
      <c r="E105" s="37" t="s">
        <v>209</v>
      </c>
    </row>
    <row r="106" spans="1:5" ht="318.75">
      <c r="A106" t="s">
        <v>57</v>
      </c>
      <c r="E106" s="35" t="s">
        <v>210</v>
      </c>
    </row>
    <row r="107" spans="1:16" ht="12.75">
      <c r="A107" s="24" t="s">
        <v>49</v>
      </c>
      <c s="29" t="s">
        <v>211</v>
      </c>
      <c s="29" t="s">
        <v>212</v>
      </c>
      <c s="24" t="s">
        <v>51</v>
      </c>
      <c s="30" t="s">
        <v>213</v>
      </c>
      <c s="31" t="s">
        <v>154</v>
      </c>
      <c s="32">
        <v>1260.919</v>
      </c>
      <c s="33">
        <v>0</v>
      </c>
      <c s="33">
        <f>ROUND(ROUND(H107,2)*ROUND(G107,3),2)</f>
      </c>
      <c r="O107">
        <f>(I107*21)/100</f>
      </c>
      <c t="s">
        <v>27</v>
      </c>
    </row>
    <row r="108" spans="1:5" ht="25.5">
      <c r="A108" s="34" t="s">
        <v>54</v>
      </c>
      <c r="E108" s="35" t="s">
        <v>214</v>
      </c>
    </row>
    <row r="109" spans="1:5" ht="409.5">
      <c r="A109" s="36" t="s">
        <v>56</v>
      </c>
      <c r="E109" s="37" t="s">
        <v>215</v>
      </c>
    </row>
    <row r="110" spans="1:5" ht="318.75">
      <c r="A110" t="s">
        <v>57</v>
      </c>
      <c r="E110" s="35" t="s">
        <v>210</v>
      </c>
    </row>
    <row r="111" spans="1:16" ht="12.75">
      <c r="A111" s="24" t="s">
        <v>49</v>
      </c>
      <c s="29" t="s">
        <v>216</v>
      </c>
      <c s="29" t="s">
        <v>217</v>
      </c>
      <c s="24" t="s">
        <v>51</v>
      </c>
      <c s="30" t="s">
        <v>218</v>
      </c>
      <c s="31" t="s">
        <v>154</v>
      </c>
      <c s="32">
        <v>1743</v>
      </c>
      <c s="33">
        <v>0</v>
      </c>
      <c s="33">
        <f>ROUND(ROUND(H111,2)*ROUND(G111,3),2)</f>
      </c>
      <c r="O111">
        <f>(I111*21)/100</f>
      </c>
      <c t="s">
        <v>27</v>
      </c>
    </row>
    <row r="112" spans="1:5" ht="25.5">
      <c r="A112" s="34" t="s">
        <v>54</v>
      </c>
      <c r="E112" s="35" t="s">
        <v>219</v>
      </c>
    </row>
    <row r="113" spans="1:5" ht="12.75">
      <c r="A113" s="36" t="s">
        <v>56</v>
      </c>
      <c r="E113" s="37" t="s">
        <v>220</v>
      </c>
    </row>
    <row r="114" spans="1:5" ht="267.75">
      <c r="A114" t="s">
        <v>57</v>
      </c>
      <c r="E114" s="35" t="s">
        <v>221</v>
      </c>
    </row>
    <row r="115" spans="1:16" ht="12.75">
      <c r="A115" s="24" t="s">
        <v>49</v>
      </c>
      <c s="29" t="s">
        <v>222</v>
      </c>
      <c s="29" t="s">
        <v>223</v>
      </c>
      <c s="24" t="s">
        <v>51</v>
      </c>
      <c s="30" t="s">
        <v>224</v>
      </c>
      <c s="31" t="s">
        <v>154</v>
      </c>
      <c s="32">
        <v>17969.419</v>
      </c>
      <c s="33">
        <v>0</v>
      </c>
      <c s="33">
        <f>ROUND(ROUND(H115,2)*ROUND(G115,3),2)</f>
      </c>
      <c r="O115">
        <f>(I115*21)/100</f>
      </c>
      <c t="s">
        <v>27</v>
      </c>
    </row>
    <row r="116" spans="1:5" ht="12.75">
      <c r="A116" s="34" t="s">
        <v>54</v>
      </c>
      <c r="E116" s="35" t="s">
        <v>225</v>
      </c>
    </row>
    <row r="117" spans="1:5" ht="114.75">
      <c r="A117" s="36" t="s">
        <v>56</v>
      </c>
      <c r="E117" s="37" t="s">
        <v>226</v>
      </c>
    </row>
    <row r="118" spans="1:5" ht="191.25">
      <c r="A118" t="s">
        <v>57</v>
      </c>
      <c r="E118" s="35" t="s">
        <v>227</v>
      </c>
    </row>
    <row r="119" spans="1:16" ht="12.75">
      <c r="A119" s="24" t="s">
        <v>49</v>
      </c>
      <c s="29" t="s">
        <v>228</v>
      </c>
      <c s="29" t="s">
        <v>229</v>
      </c>
      <c s="24" t="s">
        <v>51</v>
      </c>
      <c s="30" t="s">
        <v>230</v>
      </c>
      <c s="31" t="s">
        <v>154</v>
      </c>
      <c s="32">
        <v>1105.08</v>
      </c>
      <c s="33">
        <v>0</v>
      </c>
      <c s="33">
        <f>ROUND(ROUND(H119,2)*ROUND(G119,3),2)</f>
      </c>
      <c r="O119">
        <f>(I119*21)/100</f>
      </c>
      <c t="s">
        <v>27</v>
      </c>
    </row>
    <row r="120" spans="1:5" ht="12.75">
      <c r="A120" s="34" t="s">
        <v>54</v>
      </c>
      <c r="E120" s="35" t="s">
        <v>231</v>
      </c>
    </row>
    <row r="121" spans="1:5" ht="38.25">
      <c r="A121" s="36" t="s">
        <v>56</v>
      </c>
      <c r="E121" s="37" t="s">
        <v>232</v>
      </c>
    </row>
    <row r="122" spans="1:5" ht="242.25">
      <c r="A122" t="s">
        <v>57</v>
      </c>
      <c r="E122" s="35" t="s">
        <v>233</v>
      </c>
    </row>
    <row r="123" spans="1:16" ht="12.75">
      <c r="A123" s="24" t="s">
        <v>49</v>
      </c>
      <c s="29" t="s">
        <v>234</v>
      </c>
      <c s="29" t="s">
        <v>235</v>
      </c>
      <c s="24" t="s">
        <v>51</v>
      </c>
      <c s="30" t="s">
        <v>236</v>
      </c>
      <c s="31" t="s">
        <v>154</v>
      </c>
      <c s="32">
        <v>826.312</v>
      </c>
      <c s="33">
        <v>0</v>
      </c>
      <c s="33">
        <f>ROUND(ROUND(H123,2)*ROUND(G123,3),2)</f>
      </c>
      <c r="O123">
        <f>(I123*21)/100</f>
      </c>
      <c t="s">
        <v>27</v>
      </c>
    </row>
    <row r="124" spans="1:5" ht="12.75">
      <c r="A124" s="34" t="s">
        <v>54</v>
      </c>
      <c r="E124" s="35" t="s">
        <v>237</v>
      </c>
    </row>
    <row r="125" spans="1:5" ht="409.5">
      <c r="A125" s="36" t="s">
        <v>56</v>
      </c>
      <c r="E125" s="37" t="s">
        <v>238</v>
      </c>
    </row>
    <row r="126" spans="1:5" ht="229.5">
      <c r="A126" t="s">
        <v>57</v>
      </c>
      <c r="E126" s="35" t="s">
        <v>239</v>
      </c>
    </row>
    <row r="127" spans="1:16" ht="12.75">
      <c r="A127" s="24" t="s">
        <v>49</v>
      </c>
      <c s="29" t="s">
        <v>240</v>
      </c>
      <c s="29" t="s">
        <v>241</v>
      </c>
      <c s="24" t="s">
        <v>51</v>
      </c>
      <c s="30" t="s">
        <v>242</v>
      </c>
      <c s="31" t="s">
        <v>154</v>
      </c>
      <c s="32">
        <v>193.608</v>
      </c>
      <c s="33">
        <v>0</v>
      </c>
      <c s="33">
        <f>ROUND(ROUND(H127,2)*ROUND(G127,3),2)</f>
      </c>
      <c r="O127">
        <f>(I127*21)/100</f>
      </c>
      <c t="s">
        <v>27</v>
      </c>
    </row>
    <row r="128" spans="1:5" ht="25.5">
      <c r="A128" s="34" t="s">
        <v>54</v>
      </c>
      <c r="E128" s="35" t="s">
        <v>243</v>
      </c>
    </row>
    <row r="129" spans="1:5" ht="153">
      <c r="A129" s="36" t="s">
        <v>56</v>
      </c>
      <c r="E129" s="37" t="s">
        <v>244</v>
      </c>
    </row>
    <row r="130" spans="1:5" ht="293.25">
      <c r="A130" t="s">
        <v>57</v>
      </c>
      <c r="E130" s="35" t="s">
        <v>245</v>
      </c>
    </row>
    <row r="131" spans="1:16" ht="12.75">
      <c r="A131" s="24" t="s">
        <v>49</v>
      </c>
      <c s="29" t="s">
        <v>246</v>
      </c>
      <c s="29" t="s">
        <v>247</v>
      </c>
      <c s="24" t="s">
        <v>51</v>
      </c>
      <c s="30" t="s">
        <v>248</v>
      </c>
      <c s="31" t="s">
        <v>120</v>
      </c>
      <c s="32">
        <v>30754</v>
      </c>
      <c s="33">
        <v>0</v>
      </c>
      <c s="33">
        <f>ROUND(ROUND(H131,2)*ROUND(G131,3),2)</f>
      </c>
      <c r="O131">
        <f>(I131*21)/100</f>
      </c>
      <c t="s">
        <v>27</v>
      </c>
    </row>
    <row r="132" spans="1:5" ht="12.75">
      <c r="A132" s="34" t="s">
        <v>54</v>
      </c>
      <c r="E132" s="35" t="s">
        <v>249</v>
      </c>
    </row>
    <row r="133" spans="1:5" ht="242.25">
      <c r="A133" s="36" t="s">
        <v>56</v>
      </c>
      <c r="E133" s="37" t="s">
        <v>250</v>
      </c>
    </row>
    <row r="134" spans="1:5" ht="25.5">
      <c r="A134" t="s">
        <v>57</v>
      </c>
      <c r="E134" s="35" t="s">
        <v>251</v>
      </c>
    </row>
    <row r="135" spans="1:16" ht="12.75">
      <c r="A135" s="24" t="s">
        <v>49</v>
      </c>
      <c s="29" t="s">
        <v>252</v>
      </c>
      <c s="29" t="s">
        <v>253</v>
      </c>
      <c s="24" t="s">
        <v>51</v>
      </c>
      <c s="30" t="s">
        <v>254</v>
      </c>
      <c s="31" t="s">
        <v>120</v>
      </c>
      <c s="32">
        <v>10180</v>
      </c>
      <c s="33">
        <v>0</v>
      </c>
      <c s="33">
        <f>ROUND(ROUND(H135,2)*ROUND(G135,3),2)</f>
      </c>
      <c r="O135">
        <f>(I135*21)/100</f>
      </c>
      <c t="s">
        <v>27</v>
      </c>
    </row>
    <row r="136" spans="1:5" ht="12.75">
      <c r="A136" s="34" t="s">
        <v>54</v>
      </c>
      <c r="E136" s="35" t="s">
        <v>249</v>
      </c>
    </row>
    <row r="137" spans="1:5" ht="25.5">
      <c r="A137" s="36" t="s">
        <v>56</v>
      </c>
      <c r="E137" s="37" t="s">
        <v>255</v>
      </c>
    </row>
    <row r="138" spans="1:5" ht="12.75">
      <c r="A138" t="s">
        <v>57</v>
      </c>
      <c r="E138" s="35" t="s">
        <v>256</v>
      </c>
    </row>
    <row r="139" spans="1:16" ht="12.75">
      <c r="A139" s="24" t="s">
        <v>49</v>
      </c>
      <c s="29" t="s">
        <v>257</v>
      </c>
      <c s="29" t="s">
        <v>258</v>
      </c>
      <c s="24" t="s">
        <v>51</v>
      </c>
      <c s="30" t="s">
        <v>259</v>
      </c>
      <c s="31" t="s">
        <v>120</v>
      </c>
      <c s="32">
        <v>7877</v>
      </c>
      <c s="33">
        <v>0</v>
      </c>
      <c s="33">
        <f>ROUND(ROUND(H139,2)*ROUND(G139,3),2)</f>
      </c>
      <c r="O139">
        <f>(I139*21)/100</f>
      </c>
      <c t="s">
        <v>27</v>
      </c>
    </row>
    <row r="140" spans="1:5" ht="12.75">
      <c r="A140" s="34" t="s">
        <v>54</v>
      </c>
      <c r="E140" s="35" t="s">
        <v>249</v>
      </c>
    </row>
    <row r="141" spans="1:5" ht="12.75">
      <c r="A141" s="36" t="s">
        <v>56</v>
      </c>
      <c r="E141" s="37" t="s">
        <v>260</v>
      </c>
    </row>
    <row r="142" spans="1:5" ht="38.25">
      <c r="A142" t="s">
        <v>57</v>
      </c>
      <c r="E142" s="35" t="s">
        <v>261</v>
      </c>
    </row>
    <row r="143" spans="1:16" ht="12.75">
      <c r="A143" s="24" t="s">
        <v>49</v>
      </c>
      <c s="29" t="s">
        <v>262</v>
      </c>
      <c s="29" t="s">
        <v>263</v>
      </c>
      <c s="24" t="s">
        <v>51</v>
      </c>
      <c s="30" t="s">
        <v>264</v>
      </c>
      <c s="31" t="s">
        <v>120</v>
      </c>
      <c s="32">
        <v>2303</v>
      </c>
      <c s="33">
        <v>0</v>
      </c>
      <c s="33">
        <f>ROUND(ROUND(H143,2)*ROUND(G143,3),2)</f>
      </c>
      <c r="O143">
        <f>(I143*21)/100</f>
      </c>
      <c t="s">
        <v>27</v>
      </c>
    </row>
    <row r="144" spans="1:5" ht="12.75">
      <c r="A144" s="34" t="s">
        <v>54</v>
      </c>
      <c r="E144" s="35" t="s">
        <v>249</v>
      </c>
    </row>
    <row r="145" spans="1:5" ht="12.75">
      <c r="A145" s="36" t="s">
        <v>56</v>
      </c>
      <c r="E145" s="37" t="s">
        <v>265</v>
      </c>
    </row>
    <row r="146" spans="1:5" ht="38.25">
      <c r="A146" t="s">
        <v>57</v>
      </c>
      <c r="E146" s="35" t="s">
        <v>266</v>
      </c>
    </row>
    <row r="147" spans="1:16" ht="12.75">
      <c r="A147" s="24" t="s">
        <v>49</v>
      </c>
      <c s="29" t="s">
        <v>267</v>
      </c>
      <c s="29" t="s">
        <v>268</v>
      </c>
      <c s="24" t="s">
        <v>51</v>
      </c>
      <c s="30" t="s">
        <v>269</v>
      </c>
      <c s="31" t="s">
        <v>120</v>
      </c>
      <c s="32">
        <v>10180</v>
      </c>
      <c s="33">
        <v>0</v>
      </c>
      <c s="33">
        <f>ROUND(ROUND(H147,2)*ROUND(G147,3),2)</f>
      </c>
      <c r="O147">
        <f>(I147*21)/100</f>
      </c>
      <c t="s">
        <v>27</v>
      </c>
    </row>
    <row r="148" spans="1:5" ht="12.75">
      <c r="A148" s="34" t="s">
        <v>54</v>
      </c>
      <c r="E148" s="35" t="s">
        <v>249</v>
      </c>
    </row>
    <row r="149" spans="1:5" ht="25.5">
      <c r="A149" s="36" t="s">
        <v>56</v>
      </c>
      <c r="E149" s="37" t="s">
        <v>270</v>
      </c>
    </row>
    <row r="150" spans="1:5" ht="25.5">
      <c r="A150" t="s">
        <v>57</v>
      </c>
      <c r="E150" s="35" t="s">
        <v>271</v>
      </c>
    </row>
    <row r="151" spans="1:16" ht="12.75">
      <c r="A151" s="24" t="s">
        <v>49</v>
      </c>
      <c s="29" t="s">
        <v>272</v>
      </c>
      <c s="29" t="s">
        <v>273</v>
      </c>
      <c s="24" t="s">
        <v>51</v>
      </c>
      <c s="30" t="s">
        <v>274</v>
      </c>
      <c s="31" t="s">
        <v>120</v>
      </c>
      <c s="32">
        <v>40720</v>
      </c>
      <c s="33">
        <v>0</v>
      </c>
      <c s="33">
        <f>ROUND(ROUND(H151,2)*ROUND(G151,3),2)</f>
      </c>
      <c r="O151">
        <f>(I151*21)/100</f>
      </c>
      <c t="s">
        <v>27</v>
      </c>
    </row>
    <row r="152" spans="1:5" ht="12.75">
      <c r="A152" s="34" t="s">
        <v>54</v>
      </c>
      <c r="E152" s="35" t="s">
        <v>249</v>
      </c>
    </row>
    <row r="153" spans="1:5" ht="25.5">
      <c r="A153" s="36" t="s">
        <v>56</v>
      </c>
      <c r="E153" s="37" t="s">
        <v>275</v>
      </c>
    </row>
    <row r="154" spans="1:5" ht="38.25">
      <c r="A154" t="s">
        <v>57</v>
      </c>
      <c r="E154" s="35" t="s">
        <v>276</v>
      </c>
    </row>
    <row r="155" spans="1:16" ht="12.75">
      <c r="A155" s="24" t="s">
        <v>49</v>
      </c>
      <c s="29" t="s">
        <v>277</v>
      </c>
      <c s="29" t="s">
        <v>278</v>
      </c>
      <c s="24" t="s">
        <v>51</v>
      </c>
      <c s="30" t="s">
        <v>279</v>
      </c>
      <c s="31" t="s">
        <v>120</v>
      </c>
      <c s="32">
        <v>10180</v>
      </c>
      <c s="33">
        <v>0</v>
      </c>
      <c s="33">
        <f>ROUND(ROUND(H155,2)*ROUND(G155,3),2)</f>
      </c>
      <c r="O155">
        <f>(I155*21)/100</f>
      </c>
      <c t="s">
        <v>27</v>
      </c>
    </row>
    <row r="156" spans="1:5" ht="12.75">
      <c r="A156" s="34" t="s">
        <v>54</v>
      </c>
      <c r="E156" s="35" t="s">
        <v>249</v>
      </c>
    </row>
    <row r="157" spans="1:5" ht="25.5">
      <c r="A157" s="36" t="s">
        <v>56</v>
      </c>
      <c r="E157" s="37" t="s">
        <v>270</v>
      </c>
    </row>
    <row r="158" spans="1:5" ht="25.5">
      <c r="A158" t="s">
        <v>57</v>
      </c>
      <c r="E158" s="35" t="s">
        <v>280</v>
      </c>
    </row>
    <row r="159" spans="1:18" ht="12.75" customHeight="1">
      <c r="A159" s="6" t="s">
        <v>47</v>
      </c>
      <c s="6"/>
      <c s="40" t="s">
        <v>27</v>
      </c>
      <c s="6"/>
      <c s="27" t="s">
        <v>281</v>
      </c>
      <c s="6"/>
      <c s="6"/>
      <c s="6"/>
      <c s="41">
        <f>0+Q159</f>
      </c>
      <c r="O159">
        <f>0+R159</f>
      </c>
      <c r="Q159">
        <f>0+I160+I164+I168+I172+I176+I180</f>
      </c>
      <c>
        <f>0+O160+O164+O168+O172+O176+O180</f>
      </c>
    </row>
    <row r="160" spans="1:16" ht="12.75">
      <c r="A160" s="24" t="s">
        <v>49</v>
      </c>
      <c s="29" t="s">
        <v>282</v>
      </c>
      <c s="29" t="s">
        <v>283</v>
      </c>
      <c s="24" t="s">
        <v>51</v>
      </c>
      <c s="30" t="s">
        <v>284</v>
      </c>
      <c s="31" t="s">
        <v>120</v>
      </c>
      <c s="32">
        <v>5431.84</v>
      </c>
      <c s="33">
        <v>0</v>
      </c>
      <c s="33">
        <f>ROUND(ROUND(H160,2)*ROUND(G160,3),2)</f>
      </c>
      <c r="O160">
        <f>(I160*21)/100</f>
      </c>
      <c t="s">
        <v>27</v>
      </c>
    </row>
    <row r="161" spans="1:5" ht="25.5">
      <c r="A161" s="34" t="s">
        <v>54</v>
      </c>
      <c r="E161" s="35" t="s">
        <v>285</v>
      </c>
    </row>
    <row r="162" spans="1:5" ht="25.5">
      <c r="A162" s="36" t="s">
        <v>56</v>
      </c>
      <c r="E162" s="37" t="s">
        <v>286</v>
      </c>
    </row>
    <row r="163" spans="1:5" ht="25.5">
      <c r="A163" t="s">
        <v>57</v>
      </c>
      <c r="E163" s="35" t="s">
        <v>287</v>
      </c>
    </row>
    <row r="164" spans="1:16" ht="12.75">
      <c r="A164" s="24" t="s">
        <v>49</v>
      </c>
      <c s="29" t="s">
        <v>288</v>
      </c>
      <c s="29" t="s">
        <v>289</v>
      </c>
      <c s="24" t="s">
        <v>51</v>
      </c>
      <c s="30" t="s">
        <v>290</v>
      </c>
      <c s="31" t="s">
        <v>291</v>
      </c>
      <c s="32">
        <v>3394.9</v>
      </c>
      <c s="33">
        <v>0</v>
      </c>
      <c s="33">
        <f>ROUND(ROUND(H164,2)*ROUND(G164,3),2)</f>
      </c>
      <c r="O164">
        <f>(I164*21)/100</f>
      </c>
      <c t="s">
        <v>27</v>
      </c>
    </row>
    <row r="165" spans="1:5" ht="25.5">
      <c r="A165" s="34" t="s">
        <v>54</v>
      </c>
      <c r="E165" s="35" t="s">
        <v>292</v>
      </c>
    </row>
    <row r="166" spans="1:5" ht="38.25">
      <c r="A166" s="36" t="s">
        <v>56</v>
      </c>
      <c r="E166" s="37" t="s">
        <v>293</v>
      </c>
    </row>
    <row r="167" spans="1:5" ht="165.75">
      <c r="A167" t="s">
        <v>57</v>
      </c>
      <c r="E167" s="35" t="s">
        <v>294</v>
      </c>
    </row>
    <row r="168" spans="1:16" ht="12.75">
      <c r="A168" s="24" t="s">
        <v>49</v>
      </c>
      <c s="29" t="s">
        <v>295</v>
      </c>
      <c s="29" t="s">
        <v>296</v>
      </c>
      <c s="24" t="s">
        <v>100</v>
      </c>
      <c s="30" t="s">
        <v>297</v>
      </c>
      <c s="31" t="s">
        <v>154</v>
      </c>
      <c s="32">
        <v>1469.2</v>
      </c>
      <c s="33">
        <v>0</v>
      </c>
      <c s="33">
        <f>ROUND(ROUND(H168,2)*ROUND(G168,3),2)</f>
      </c>
      <c r="O168">
        <f>(I168*21)/100</f>
      </c>
      <c t="s">
        <v>27</v>
      </c>
    </row>
    <row r="169" spans="1:5" ht="25.5">
      <c r="A169" s="34" t="s">
        <v>54</v>
      </c>
      <c r="E169" s="35" t="s">
        <v>298</v>
      </c>
    </row>
    <row r="170" spans="1:5" ht="38.25">
      <c r="A170" s="36" t="s">
        <v>56</v>
      </c>
      <c r="E170" s="37" t="s">
        <v>299</v>
      </c>
    </row>
    <row r="171" spans="1:5" ht="38.25">
      <c r="A171" t="s">
        <v>57</v>
      </c>
      <c r="E171" s="35" t="s">
        <v>300</v>
      </c>
    </row>
    <row r="172" spans="1:16" ht="12.75">
      <c r="A172" s="24" t="s">
        <v>49</v>
      </c>
      <c s="29" t="s">
        <v>301</v>
      </c>
      <c s="29" t="s">
        <v>296</v>
      </c>
      <c s="24" t="s">
        <v>106</v>
      </c>
      <c s="30" t="s">
        <v>297</v>
      </c>
      <c s="31" t="s">
        <v>154</v>
      </c>
      <c s="32">
        <v>2203.8</v>
      </c>
      <c s="33">
        <v>0</v>
      </c>
      <c s="33">
        <f>ROUND(ROUND(H172,2)*ROUND(G172,3),2)</f>
      </c>
      <c r="O172">
        <f>(I172*21)/100</f>
      </c>
      <c t="s">
        <v>27</v>
      </c>
    </row>
    <row r="173" spans="1:5" ht="25.5">
      <c r="A173" s="34" t="s">
        <v>54</v>
      </c>
      <c r="E173" s="35" t="s">
        <v>302</v>
      </c>
    </row>
    <row r="174" spans="1:5" ht="38.25">
      <c r="A174" s="36" t="s">
        <v>56</v>
      </c>
      <c r="E174" s="37" t="s">
        <v>303</v>
      </c>
    </row>
    <row r="175" spans="1:5" ht="38.25">
      <c r="A175" t="s">
        <v>57</v>
      </c>
      <c r="E175" s="35" t="s">
        <v>300</v>
      </c>
    </row>
    <row r="176" spans="1:16" ht="12.75">
      <c r="A176" s="24" t="s">
        <v>49</v>
      </c>
      <c s="29" t="s">
        <v>304</v>
      </c>
      <c s="29" t="s">
        <v>305</v>
      </c>
      <c s="24" t="s">
        <v>51</v>
      </c>
      <c s="30" t="s">
        <v>306</v>
      </c>
      <c s="31" t="s">
        <v>154</v>
      </c>
      <c s="32">
        <v>24.052</v>
      </c>
      <c s="33">
        <v>0</v>
      </c>
      <c s="33">
        <f>ROUND(ROUND(H176,2)*ROUND(G176,3),2)</f>
      </c>
      <c r="O176">
        <f>(I176*21)/100</f>
      </c>
      <c t="s">
        <v>27</v>
      </c>
    </row>
    <row r="177" spans="1:5" ht="12.75">
      <c r="A177" s="34" t="s">
        <v>54</v>
      </c>
      <c r="E177" s="35" t="s">
        <v>307</v>
      </c>
    </row>
    <row r="178" spans="1:5" ht="280.5">
      <c r="A178" s="36" t="s">
        <v>56</v>
      </c>
      <c r="E178" s="37" t="s">
        <v>308</v>
      </c>
    </row>
    <row r="179" spans="1:5" ht="369.75">
      <c r="A179" t="s">
        <v>57</v>
      </c>
      <c r="E179" s="35" t="s">
        <v>309</v>
      </c>
    </row>
    <row r="180" spans="1:16" ht="12.75">
      <c r="A180" s="24" t="s">
        <v>49</v>
      </c>
      <c s="29" t="s">
        <v>310</v>
      </c>
      <c s="29" t="s">
        <v>311</v>
      </c>
      <c s="24" t="s">
        <v>51</v>
      </c>
      <c s="30" t="s">
        <v>312</v>
      </c>
      <c s="31" t="s">
        <v>120</v>
      </c>
      <c s="32">
        <v>10138</v>
      </c>
      <c s="33">
        <v>0</v>
      </c>
      <c s="33">
        <f>ROUND(ROUND(H180,2)*ROUND(G180,3),2)</f>
      </c>
      <c r="O180">
        <f>(I180*21)/100</f>
      </c>
      <c t="s">
        <v>27</v>
      </c>
    </row>
    <row r="181" spans="1:5" ht="25.5">
      <c r="A181" s="34" t="s">
        <v>54</v>
      </c>
      <c r="E181" s="35" t="s">
        <v>313</v>
      </c>
    </row>
    <row r="182" spans="1:5" ht="25.5">
      <c r="A182" s="36" t="s">
        <v>56</v>
      </c>
      <c r="E182" s="37" t="s">
        <v>314</v>
      </c>
    </row>
    <row r="183" spans="1:5" ht="102">
      <c r="A183" t="s">
        <v>57</v>
      </c>
      <c r="E183" s="35" t="s">
        <v>315</v>
      </c>
    </row>
    <row r="184" spans="1:18" ht="12.75" customHeight="1">
      <c r="A184" s="6" t="s">
        <v>47</v>
      </c>
      <c s="6"/>
      <c s="40" t="s">
        <v>26</v>
      </c>
      <c s="6"/>
      <c s="27" t="s">
        <v>316</v>
      </c>
      <c s="6"/>
      <c s="6"/>
      <c s="6"/>
      <c s="41">
        <f>0+Q184</f>
      </c>
      <c r="O184">
        <f>0+R184</f>
      </c>
      <c r="Q184">
        <f>0+I185+I189+I193+I197+I201+I205+I209+I213</f>
      </c>
      <c>
        <f>0+O185+O189+O193+O197+O201+O205+O209+O213</f>
      </c>
    </row>
    <row r="185" spans="1:16" ht="12.75">
      <c r="A185" s="24" t="s">
        <v>49</v>
      </c>
      <c s="29" t="s">
        <v>317</v>
      </c>
      <c s="29" t="s">
        <v>318</v>
      </c>
      <c s="24" t="s">
        <v>51</v>
      </c>
      <c s="30" t="s">
        <v>319</v>
      </c>
      <c s="31" t="s">
        <v>154</v>
      </c>
      <c s="32">
        <v>0.315</v>
      </c>
      <c s="33">
        <v>0</v>
      </c>
      <c s="33">
        <f>ROUND(ROUND(H185,2)*ROUND(G185,3),2)</f>
      </c>
      <c r="O185">
        <f>(I185*21)/100</f>
      </c>
      <c t="s">
        <v>27</v>
      </c>
    </row>
    <row r="186" spans="1:5" ht="12.75">
      <c r="A186" s="34" t="s">
        <v>54</v>
      </c>
      <c r="E186" s="35" t="s">
        <v>320</v>
      </c>
    </row>
    <row r="187" spans="1:5" ht="25.5">
      <c r="A187" s="36" t="s">
        <v>56</v>
      </c>
      <c r="E187" s="37" t="s">
        <v>321</v>
      </c>
    </row>
    <row r="188" spans="1:5" ht="25.5">
      <c r="A188" t="s">
        <v>57</v>
      </c>
      <c r="E188" s="35" t="s">
        <v>322</v>
      </c>
    </row>
    <row r="189" spans="1:16" ht="12.75">
      <c r="A189" s="24" t="s">
        <v>49</v>
      </c>
      <c s="29" t="s">
        <v>323</v>
      </c>
      <c s="29" t="s">
        <v>324</v>
      </c>
      <c s="24" t="s">
        <v>191</v>
      </c>
      <c s="30" t="s">
        <v>325</v>
      </c>
      <c s="31" t="s">
        <v>154</v>
      </c>
      <c s="32">
        <v>2</v>
      </c>
      <c s="33">
        <v>0</v>
      </c>
      <c s="33">
        <f>ROUND(ROUND(H189,2)*ROUND(G189,3),2)</f>
      </c>
      <c r="O189">
        <f>(I189*21)/100</f>
      </c>
      <c t="s">
        <v>27</v>
      </c>
    </row>
    <row r="190" spans="1:5" ht="12.75">
      <c r="A190" s="34" t="s">
        <v>54</v>
      </c>
      <c r="E190" s="35" t="s">
        <v>320</v>
      </c>
    </row>
    <row r="191" spans="1:5" ht="25.5">
      <c r="A191" s="36" t="s">
        <v>56</v>
      </c>
      <c r="E191" s="37" t="s">
        <v>326</v>
      </c>
    </row>
    <row r="192" spans="1:5" ht="38.25">
      <c r="A192" t="s">
        <v>57</v>
      </c>
      <c r="E192" s="35" t="s">
        <v>327</v>
      </c>
    </row>
    <row r="193" spans="1:16" ht="12.75">
      <c r="A193" s="24" t="s">
        <v>49</v>
      </c>
      <c s="29" t="s">
        <v>328</v>
      </c>
      <c s="29" t="s">
        <v>329</v>
      </c>
      <c s="24" t="s">
        <v>51</v>
      </c>
      <c s="30" t="s">
        <v>330</v>
      </c>
      <c s="31" t="s">
        <v>154</v>
      </c>
      <c s="32">
        <v>9.68</v>
      </c>
      <c s="33">
        <v>0</v>
      </c>
      <c s="33">
        <f>ROUND(ROUND(H193,2)*ROUND(G193,3),2)</f>
      </c>
      <c r="O193">
        <f>(I193*21)/100</f>
      </c>
      <c t="s">
        <v>27</v>
      </c>
    </row>
    <row r="194" spans="1:5" ht="12.75">
      <c r="A194" s="34" t="s">
        <v>54</v>
      </c>
      <c r="E194" s="35" t="s">
        <v>331</v>
      </c>
    </row>
    <row r="195" spans="1:5" ht="25.5">
      <c r="A195" s="36" t="s">
        <v>56</v>
      </c>
      <c r="E195" s="37" t="s">
        <v>332</v>
      </c>
    </row>
    <row r="196" spans="1:5" ht="369.75">
      <c r="A196" t="s">
        <v>57</v>
      </c>
      <c r="E196" s="35" t="s">
        <v>333</v>
      </c>
    </row>
    <row r="197" spans="1:16" ht="12.75">
      <c r="A197" s="24" t="s">
        <v>49</v>
      </c>
      <c s="29" t="s">
        <v>334</v>
      </c>
      <c s="29" t="s">
        <v>335</v>
      </c>
      <c s="24" t="s">
        <v>51</v>
      </c>
      <c s="30" t="s">
        <v>336</v>
      </c>
      <c s="31" t="s">
        <v>102</v>
      </c>
      <c s="32">
        <v>0.474</v>
      </c>
      <c s="33">
        <v>0</v>
      </c>
      <c s="33">
        <f>ROUND(ROUND(H197,2)*ROUND(G197,3),2)</f>
      </c>
      <c r="O197">
        <f>(I197*21)/100</f>
      </c>
      <c t="s">
        <v>27</v>
      </c>
    </row>
    <row r="198" spans="1:5" ht="12.75">
      <c r="A198" s="34" t="s">
        <v>54</v>
      </c>
      <c r="E198" s="35" t="s">
        <v>331</v>
      </c>
    </row>
    <row r="199" spans="1:5" ht="25.5">
      <c r="A199" s="36" t="s">
        <v>56</v>
      </c>
      <c r="E199" s="37" t="s">
        <v>337</v>
      </c>
    </row>
    <row r="200" spans="1:5" ht="267.75">
      <c r="A200" t="s">
        <v>57</v>
      </c>
      <c r="E200" s="35" t="s">
        <v>338</v>
      </c>
    </row>
    <row r="201" spans="1:16" ht="12.75">
      <c r="A201" s="24" t="s">
        <v>49</v>
      </c>
      <c s="29" t="s">
        <v>339</v>
      </c>
      <c s="29" t="s">
        <v>340</v>
      </c>
      <c s="24" t="s">
        <v>51</v>
      </c>
      <c s="30" t="s">
        <v>341</v>
      </c>
      <c s="31" t="s">
        <v>102</v>
      </c>
      <c s="32">
        <v>0.126</v>
      </c>
      <c s="33">
        <v>0</v>
      </c>
      <c s="33">
        <f>ROUND(ROUND(H201,2)*ROUND(G201,3),2)</f>
      </c>
      <c r="O201">
        <f>(I201*21)/100</f>
      </c>
      <c t="s">
        <v>27</v>
      </c>
    </row>
    <row r="202" spans="1:5" ht="12.75">
      <c r="A202" s="34" t="s">
        <v>54</v>
      </c>
      <c r="E202" s="35" t="s">
        <v>331</v>
      </c>
    </row>
    <row r="203" spans="1:5" ht="25.5">
      <c r="A203" s="36" t="s">
        <v>56</v>
      </c>
      <c r="E203" s="37" t="s">
        <v>342</v>
      </c>
    </row>
    <row r="204" spans="1:5" ht="267.75">
      <c r="A204" t="s">
        <v>57</v>
      </c>
      <c r="E204" s="35" t="s">
        <v>338</v>
      </c>
    </row>
    <row r="205" spans="1:16" ht="12.75">
      <c r="A205" s="24" t="s">
        <v>49</v>
      </c>
      <c s="29" t="s">
        <v>343</v>
      </c>
      <c s="29" t="s">
        <v>344</v>
      </c>
      <c s="24" t="s">
        <v>191</v>
      </c>
      <c s="30" t="s">
        <v>345</v>
      </c>
      <c s="31" t="s">
        <v>154</v>
      </c>
      <c s="32">
        <v>0.35</v>
      </c>
      <c s="33">
        <v>0</v>
      </c>
      <c s="33">
        <f>ROUND(ROUND(H205,2)*ROUND(G205,3),2)</f>
      </c>
      <c r="O205">
        <f>(I205*21)/100</f>
      </c>
      <c t="s">
        <v>27</v>
      </c>
    </row>
    <row r="206" spans="1:5" ht="12.75">
      <c r="A206" s="34" t="s">
        <v>54</v>
      </c>
      <c r="E206" s="35" t="s">
        <v>320</v>
      </c>
    </row>
    <row r="207" spans="1:5" ht="25.5">
      <c r="A207" s="36" t="s">
        <v>56</v>
      </c>
      <c r="E207" s="37" t="s">
        <v>346</v>
      </c>
    </row>
    <row r="208" spans="1:5" ht="51">
      <c r="A208" t="s">
        <v>57</v>
      </c>
      <c r="E208" s="35" t="s">
        <v>347</v>
      </c>
    </row>
    <row r="209" spans="1:16" ht="25.5">
      <c r="A209" s="24" t="s">
        <v>49</v>
      </c>
      <c s="29" t="s">
        <v>348</v>
      </c>
      <c s="29" t="s">
        <v>349</v>
      </c>
      <c s="24" t="s">
        <v>191</v>
      </c>
      <c s="30" t="s">
        <v>350</v>
      </c>
      <c s="31" t="s">
        <v>87</v>
      </c>
      <c s="32">
        <v>1</v>
      </c>
      <c s="33">
        <v>0</v>
      </c>
      <c s="33">
        <f>ROUND(ROUND(H209,2)*ROUND(G209,3),2)</f>
      </c>
      <c r="O209">
        <f>(I209*21)/100</f>
      </c>
      <c t="s">
        <v>27</v>
      </c>
    </row>
    <row r="210" spans="1:5" ht="12.75">
      <c r="A210" s="34" t="s">
        <v>54</v>
      </c>
      <c r="E210" s="35" t="s">
        <v>320</v>
      </c>
    </row>
    <row r="211" spans="1:5" ht="25.5">
      <c r="A211" s="36" t="s">
        <v>56</v>
      </c>
      <c r="E211" s="37" t="s">
        <v>351</v>
      </c>
    </row>
    <row r="212" spans="1:5" ht="38.25">
      <c r="A212" t="s">
        <v>57</v>
      </c>
      <c r="E212" s="35" t="s">
        <v>352</v>
      </c>
    </row>
    <row r="213" spans="1:16" ht="25.5">
      <c r="A213" s="24" t="s">
        <v>49</v>
      </c>
      <c s="29" t="s">
        <v>353</v>
      </c>
      <c s="29" t="s">
        <v>354</v>
      </c>
      <c s="24" t="s">
        <v>51</v>
      </c>
      <c s="30" t="s">
        <v>355</v>
      </c>
      <c s="31" t="s">
        <v>102</v>
      </c>
      <c s="32">
        <v>0.055</v>
      </c>
      <c s="33">
        <v>0</v>
      </c>
      <c s="33">
        <f>ROUND(ROUND(H213,2)*ROUND(G213,3),2)</f>
      </c>
      <c r="O213">
        <f>(I213*21)/100</f>
      </c>
      <c t="s">
        <v>27</v>
      </c>
    </row>
    <row r="214" spans="1:5" ht="25.5">
      <c r="A214" s="34" t="s">
        <v>54</v>
      </c>
      <c r="E214" s="35" t="s">
        <v>356</v>
      </c>
    </row>
    <row r="215" spans="1:5" ht="25.5">
      <c r="A215" s="36" t="s">
        <v>56</v>
      </c>
      <c r="E215" s="37" t="s">
        <v>357</v>
      </c>
    </row>
    <row r="216" spans="1:5" ht="38.25">
      <c r="A216" t="s">
        <v>57</v>
      </c>
      <c r="E216" s="35" t="s">
        <v>352</v>
      </c>
    </row>
    <row r="217" spans="1:18" ht="12.75" customHeight="1">
      <c r="A217" s="6" t="s">
        <v>47</v>
      </c>
      <c s="6"/>
      <c s="40" t="s">
        <v>37</v>
      </c>
      <c s="6"/>
      <c s="27" t="s">
        <v>358</v>
      </c>
      <c s="6"/>
      <c s="6"/>
      <c s="6"/>
      <c s="41">
        <f>0+Q217</f>
      </c>
      <c r="O217">
        <f>0+R217</f>
      </c>
      <c r="Q217">
        <f>0+I218+I222+I226+I230+I234+I238+I242+I246+I250+I254+I258</f>
      </c>
      <c>
        <f>0+O218+O222+O226+O230+O234+O238+O242+O246+O250+O254+O258</f>
      </c>
    </row>
    <row r="218" spans="1:16" ht="12.75">
      <c r="A218" s="24" t="s">
        <v>49</v>
      </c>
      <c s="29" t="s">
        <v>359</v>
      </c>
      <c s="29" t="s">
        <v>360</v>
      </c>
      <c s="24" t="s">
        <v>51</v>
      </c>
      <c s="30" t="s">
        <v>361</v>
      </c>
      <c s="31" t="s">
        <v>154</v>
      </c>
      <c s="32">
        <v>24.604</v>
      </c>
      <c s="33">
        <v>0</v>
      </c>
      <c s="33">
        <f>ROUND(ROUND(H218,2)*ROUND(G218,3),2)</f>
      </c>
      <c r="O218">
        <f>(I218*21)/100</f>
      </c>
      <c t="s">
        <v>27</v>
      </c>
    </row>
    <row r="219" spans="1:5" ht="12.75">
      <c r="A219" s="34" t="s">
        <v>54</v>
      </c>
      <c r="E219" s="35" t="s">
        <v>362</v>
      </c>
    </row>
    <row r="220" spans="1:5" ht="293.25">
      <c r="A220" s="36" t="s">
        <v>56</v>
      </c>
      <c r="E220" s="37" t="s">
        <v>363</v>
      </c>
    </row>
    <row r="221" spans="1:5" ht="369.75">
      <c r="A221" t="s">
        <v>57</v>
      </c>
      <c r="E221" s="35" t="s">
        <v>333</v>
      </c>
    </row>
    <row r="222" spans="1:16" ht="12.75">
      <c r="A222" s="24" t="s">
        <v>49</v>
      </c>
      <c s="29" t="s">
        <v>364</v>
      </c>
      <c s="29" t="s">
        <v>365</v>
      </c>
      <c s="24" t="s">
        <v>51</v>
      </c>
      <c s="30" t="s">
        <v>366</v>
      </c>
      <c s="31" t="s">
        <v>154</v>
      </c>
      <c s="32">
        <v>1.41</v>
      </c>
      <c s="33">
        <v>0</v>
      </c>
      <c s="33">
        <f>ROUND(ROUND(H222,2)*ROUND(G222,3),2)</f>
      </c>
      <c r="O222">
        <f>(I222*21)/100</f>
      </c>
      <c t="s">
        <v>27</v>
      </c>
    </row>
    <row r="223" spans="1:5" ht="12.75">
      <c r="A223" s="34" t="s">
        <v>54</v>
      </c>
      <c r="E223" s="35" t="s">
        <v>320</v>
      </c>
    </row>
    <row r="224" spans="1:5" ht="25.5">
      <c r="A224" s="36" t="s">
        <v>56</v>
      </c>
      <c r="E224" s="37" t="s">
        <v>367</v>
      </c>
    </row>
    <row r="225" spans="1:5" ht="369.75">
      <c r="A225" t="s">
        <v>57</v>
      </c>
      <c r="E225" s="35" t="s">
        <v>333</v>
      </c>
    </row>
    <row r="226" spans="1:16" ht="12.75">
      <c r="A226" s="24" t="s">
        <v>49</v>
      </c>
      <c s="29" t="s">
        <v>368</v>
      </c>
      <c s="29" t="s">
        <v>369</v>
      </c>
      <c s="24" t="s">
        <v>51</v>
      </c>
      <c s="30" t="s">
        <v>370</v>
      </c>
      <c s="31" t="s">
        <v>154</v>
      </c>
      <c s="32">
        <v>8.448</v>
      </c>
      <c s="33">
        <v>0</v>
      </c>
      <c s="33">
        <f>ROUND(ROUND(H226,2)*ROUND(G226,3),2)</f>
      </c>
      <c r="O226">
        <f>(I226*21)/100</f>
      </c>
      <c t="s">
        <v>27</v>
      </c>
    </row>
    <row r="227" spans="1:5" ht="12.75">
      <c r="A227" s="34" t="s">
        <v>54</v>
      </c>
      <c r="E227" s="35" t="s">
        <v>320</v>
      </c>
    </row>
    <row r="228" spans="1:5" ht="25.5">
      <c r="A228" s="36" t="s">
        <v>56</v>
      </c>
      <c r="E228" s="37" t="s">
        <v>371</v>
      </c>
    </row>
    <row r="229" spans="1:5" ht="369.75">
      <c r="A229" t="s">
        <v>57</v>
      </c>
      <c r="E229" s="35" t="s">
        <v>333</v>
      </c>
    </row>
    <row r="230" spans="1:16" ht="12.75">
      <c r="A230" s="24" t="s">
        <v>49</v>
      </c>
      <c s="29" t="s">
        <v>372</v>
      </c>
      <c s="29" t="s">
        <v>373</v>
      </c>
      <c s="24" t="s">
        <v>51</v>
      </c>
      <c s="30" t="s">
        <v>374</v>
      </c>
      <c s="31" t="s">
        <v>154</v>
      </c>
      <c s="32">
        <v>399.65</v>
      </c>
      <c s="33">
        <v>0</v>
      </c>
      <c s="33">
        <f>ROUND(ROUND(H230,2)*ROUND(G230,3),2)</f>
      </c>
      <c r="O230">
        <f>(I230*21)/100</f>
      </c>
      <c t="s">
        <v>27</v>
      </c>
    </row>
    <row r="231" spans="1:5" ht="12.75">
      <c r="A231" s="34" t="s">
        <v>54</v>
      </c>
      <c r="E231" s="35" t="s">
        <v>375</v>
      </c>
    </row>
    <row r="232" spans="1:5" ht="89.25">
      <c r="A232" s="36" t="s">
        <v>56</v>
      </c>
      <c r="E232" s="37" t="s">
        <v>376</v>
      </c>
    </row>
    <row r="233" spans="1:5" ht="369.75">
      <c r="A233" t="s">
        <v>57</v>
      </c>
      <c r="E233" s="35" t="s">
        <v>333</v>
      </c>
    </row>
    <row r="234" spans="1:16" ht="12.75">
      <c r="A234" s="24" t="s">
        <v>49</v>
      </c>
      <c s="29" t="s">
        <v>377</v>
      </c>
      <c s="29" t="s">
        <v>378</v>
      </c>
      <c s="24" t="s">
        <v>51</v>
      </c>
      <c s="30" t="s">
        <v>379</v>
      </c>
      <c s="31" t="s">
        <v>102</v>
      </c>
      <c s="32">
        <v>0.682</v>
      </c>
      <c s="33">
        <v>0</v>
      </c>
      <c s="33">
        <f>ROUND(ROUND(H234,2)*ROUND(G234,3),2)</f>
      </c>
      <c r="O234">
        <f>(I234*21)/100</f>
      </c>
      <c t="s">
        <v>27</v>
      </c>
    </row>
    <row r="235" spans="1:5" ht="12.75">
      <c r="A235" s="34" t="s">
        <v>54</v>
      </c>
      <c r="E235" s="35" t="s">
        <v>320</v>
      </c>
    </row>
    <row r="236" spans="1:5" ht="89.25">
      <c r="A236" s="36" t="s">
        <v>56</v>
      </c>
      <c r="E236" s="37" t="s">
        <v>380</v>
      </c>
    </row>
    <row r="237" spans="1:5" ht="178.5">
      <c r="A237" t="s">
        <v>57</v>
      </c>
      <c r="E237" s="35" t="s">
        <v>381</v>
      </c>
    </row>
    <row r="238" spans="1:16" ht="12.75">
      <c r="A238" s="24" t="s">
        <v>49</v>
      </c>
      <c s="29" t="s">
        <v>382</v>
      </c>
      <c s="29" t="s">
        <v>383</v>
      </c>
      <c s="24" t="s">
        <v>51</v>
      </c>
      <c s="30" t="s">
        <v>384</v>
      </c>
      <c s="31" t="s">
        <v>154</v>
      </c>
      <c s="32">
        <v>5.64</v>
      </c>
      <c s="33">
        <v>0</v>
      </c>
      <c s="33">
        <f>ROUND(ROUND(H238,2)*ROUND(G238,3),2)</f>
      </c>
      <c r="O238">
        <f>(I238*21)/100</f>
      </c>
      <c t="s">
        <v>27</v>
      </c>
    </row>
    <row r="239" spans="1:5" ht="12.75">
      <c r="A239" s="34" t="s">
        <v>54</v>
      </c>
      <c r="E239" s="35" t="s">
        <v>320</v>
      </c>
    </row>
    <row r="240" spans="1:5" ht="89.25">
      <c r="A240" s="36" t="s">
        <v>56</v>
      </c>
      <c r="E240" s="37" t="s">
        <v>385</v>
      </c>
    </row>
    <row r="241" spans="1:5" ht="38.25">
      <c r="A241" t="s">
        <v>57</v>
      </c>
      <c r="E241" s="35" t="s">
        <v>386</v>
      </c>
    </row>
    <row r="242" spans="1:16" ht="12.75">
      <c r="A242" s="24" t="s">
        <v>49</v>
      </c>
      <c s="29" t="s">
        <v>387</v>
      </c>
      <c s="29" t="s">
        <v>388</v>
      </c>
      <c s="24" t="s">
        <v>51</v>
      </c>
      <c s="30" t="s">
        <v>389</v>
      </c>
      <c s="31" t="s">
        <v>154</v>
      </c>
      <c s="32">
        <v>21.45</v>
      </c>
      <c s="33">
        <v>0</v>
      </c>
      <c s="33">
        <f>ROUND(ROUND(H242,2)*ROUND(G242,3),2)</f>
      </c>
      <c r="O242">
        <f>(I242*21)/100</f>
      </c>
      <c t="s">
        <v>27</v>
      </c>
    </row>
    <row r="243" spans="1:5" ht="12.75">
      <c r="A243" s="34" t="s">
        <v>54</v>
      </c>
      <c r="E243" s="35" t="s">
        <v>231</v>
      </c>
    </row>
    <row r="244" spans="1:5" ht="51">
      <c r="A244" s="36" t="s">
        <v>56</v>
      </c>
      <c r="E244" s="37" t="s">
        <v>390</v>
      </c>
    </row>
    <row r="245" spans="1:5" ht="51">
      <c r="A245" t="s">
        <v>57</v>
      </c>
      <c r="E245" s="35" t="s">
        <v>391</v>
      </c>
    </row>
    <row r="246" spans="1:16" ht="12.75">
      <c r="A246" s="24" t="s">
        <v>49</v>
      </c>
      <c s="29" t="s">
        <v>392</v>
      </c>
      <c s="29" t="s">
        <v>393</v>
      </c>
      <c s="24" t="s">
        <v>51</v>
      </c>
      <c s="30" t="s">
        <v>394</v>
      </c>
      <c s="31" t="s">
        <v>154</v>
      </c>
      <c s="32">
        <v>1701.787</v>
      </c>
      <c s="33">
        <v>0</v>
      </c>
      <c s="33">
        <f>ROUND(ROUND(H246,2)*ROUND(G246,3),2)</f>
      </c>
      <c r="O246">
        <f>(I246*21)/100</f>
      </c>
      <c t="s">
        <v>27</v>
      </c>
    </row>
    <row r="247" spans="1:5" ht="12.75">
      <c r="A247" s="34" t="s">
        <v>54</v>
      </c>
      <c r="E247" s="35" t="s">
        <v>231</v>
      </c>
    </row>
    <row r="248" spans="1:5" ht="89.25">
      <c r="A248" s="36" t="s">
        <v>56</v>
      </c>
      <c r="E248" s="37" t="s">
        <v>395</v>
      </c>
    </row>
    <row r="249" spans="1:5" ht="51">
      <c r="A249" t="s">
        <v>57</v>
      </c>
      <c r="E249" s="35" t="s">
        <v>396</v>
      </c>
    </row>
    <row r="250" spans="1:16" ht="12.75">
      <c r="A250" s="24" t="s">
        <v>49</v>
      </c>
      <c s="29" t="s">
        <v>397</v>
      </c>
      <c s="29" t="s">
        <v>398</v>
      </c>
      <c s="24" t="s">
        <v>51</v>
      </c>
      <c s="30" t="s">
        <v>399</v>
      </c>
      <c s="31" t="s">
        <v>154</v>
      </c>
      <c s="32">
        <v>3</v>
      </c>
      <c s="33">
        <v>0</v>
      </c>
      <c s="33">
        <f>ROUND(ROUND(H250,2)*ROUND(G250,3),2)</f>
      </c>
      <c r="O250">
        <f>(I250*21)/100</f>
      </c>
      <c t="s">
        <v>27</v>
      </c>
    </row>
    <row r="251" spans="1:5" ht="12.75">
      <c r="A251" s="34" t="s">
        <v>54</v>
      </c>
      <c r="E251" s="35" t="s">
        <v>249</v>
      </c>
    </row>
    <row r="252" spans="1:5" ht="25.5">
      <c r="A252" s="36" t="s">
        <v>56</v>
      </c>
      <c r="E252" s="37" t="s">
        <v>400</v>
      </c>
    </row>
    <row r="253" spans="1:5" ht="76.5">
      <c r="A253" t="s">
        <v>57</v>
      </c>
      <c r="E253" s="35" t="s">
        <v>401</v>
      </c>
    </row>
    <row r="254" spans="1:16" ht="12.75">
      <c r="A254" s="24" t="s">
        <v>49</v>
      </c>
      <c s="29" t="s">
        <v>402</v>
      </c>
      <c s="29" t="s">
        <v>403</v>
      </c>
      <c s="24" t="s">
        <v>51</v>
      </c>
      <c s="30" t="s">
        <v>404</v>
      </c>
      <c s="31" t="s">
        <v>154</v>
      </c>
      <c s="32">
        <v>751.94</v>
      </c>
      <c s="33">
        <v>0</v>
      </c>
      <c s="33">
        <f>ROUND(ROUND(H254,2)*ROUND(G254,3),2)</f>
      </c>
      <c r="O254">
        <f>(I254*21)/100</f>
      </c>
      <c t="s">
        <v>27</v>
      </c>
    </row>
    <row r="255" spans="1:5" ht="12.75">
      <c r="A255" s="34" t="s">
        <v>54</v>
      </c>
      <c r="E255" s="35" t="s">
        <v>375</v>
      </c>
    </row>
    <row r="256" spans="1:5" ht="89.25">
      <c r="A256" s="36" t="s">
        <v>56</v>
      </c>
      <c r="E256" s="37" t="s">
        <v>405</v>
      </c>
    </row>
    <row r="257" spans="1:5" ht="102">
      <c r="A257" t="s">
        <v>57</v>
      </c>
      <c r="E257" s="35" t="s">
        <v>406</v>
      </c>
    </row>
    <row r="258" spans="1:16" ht="12.75">
      <c r="A258" s="24" t="s">
        <v>49</v>
      </c>
      <c s="29" t="s">
        <v>407</v>
      </c>
      <c s="29" t="s">
        <v>408</v>
      </c>
      <c s="24" t="s">
        <v>51</v>
      </c>
      <c s="30" t="s">
        <v>409</v>
      </c>
      <c s="31" t="s">
        <v>154</v>
      </c>
      <c s="32">
        <v>63</v>
      </c>
      <c s="33">
        <v>0</v>
      </c>
      <c s="33">
        <f>ROUND(ROUND(H258,2)*ROUND(G258,3),2)</f>
      </c>
      <c r="O258">
        <f>(I258*21)/100</f>
      </c>
      <c t="s">
        <v>27</v>
      </c>
    </row>
    <row r="259" spans="1:5" ht="12.75">
      <c r="A259" s="34" t="s">
        <v>54</v>
      </c>
      <c r="E259" s="35" t="s">
        <v>410</v>
      </c>
    </row>
    <row r="260" spans="1:5" ht="63.75">
      <c r="A260" s="36" t="s">
        <v>56</v>
      </c>
      <c r="E260" s="37" t="s">
        <v>411</v>
      </c>
    </row>
    <row r="261" spans="1:5" ht="357">
      <c r="A261" t="s">
        <v>57</v>
      </c>
      <c r="E261" s="35" t="s">
        <v>412</v>
      </c>
    </row>
    <row r="262" spans="1:18" ht="12.75" customHeight="1">
      <c r="A262" s="6" t="s">
        <v>47</v>
      </c>
      <c s="6"/>
      <c s="40" t="s">
        <v>39</v>
      </c>
      <c s="6"/>
      <c s="27" t="s">
        <v>413</v>
      </c>
      <c s="6"/>
      <c s="6"/>
      <c s="6"/>
      <c s="41">
        <f>0+Q262</f>
      </c>
      <c r="O262">
        <f>0+R262</f>
      </c>
      <c r="Q262">
        <f>0+I263+I267+I271+I275+I279+I283+I287+I291+I295+I299+I303+I307+I311+I315+I319+I323+I327+I331+I335</f>
      </c>
      <c>
        <f>0+O263+O267+O271+O275+O279+O283+O287+O291+O295+O299+O303+O307+O311+O315+O319+O323+O327+O331+O335</f>
      </c>
    </row>
    <row r="263" spans="1:16" ht="12.75">
      <c r="A263" s="24" t="s">
        <v>49</v>
      </c>
      <c s="29" t="s">
        <v>414</v>
      </c>
      <c s="29" t="s">
        <v>415</v>
      </c>
      <c s="24" t="s">
        <v>51</v>
      </c>
      <c s="30" t="s">
        <v>416</v>
      </c>
      <c s="31" t="s">
        <v>154</v>
      </c>
      <c s="32">
        <v>4460.5</v>
      </c>
      <c s="33">
        <v>0</v>
      </c>
      <c s="33">
        <f>ROUND(ROUND(H263,2)*ROUND(G263,3),2)</f>
      </c>
      <c r="O263">
        <f>(I263*21)/100</f>
      </c>
      <c t="s">
        <v>27</v>
      </c>
    </row>
    <row r="264" spans="1:5" ht="25.5">
      <c r="A264" s="34" t="s">
        <v>54</v>
      </c>
      <c r="E264" s="35" t="s">
        <v>417</v>
      </c>
    </row>
    <row r="265" spans="1:5" ht="89.25">
      <c r="A265" s="36" t="s">
        <v>56</v>
      </c>
      <c r="E265" s="37" t="s">
        <v>418</v>
      </c>
    </row>
    <row r="266" spans="1:5" ht="51">
      <c r="A266" t="s">
        <v>57</v>
      </c>
      <c r="E266" s="35" t="s">
        <v>419</v>
      </c>
    </row>
    <row r="267" spans="1:16" ht="12.75">
      <c r="A267" s="24" t="s">
        <v>49</v>
      </c>
      <c s="29" t="s">
        <v>420</v>
      </c>
      <c s="29" t="s">
        <v>421</v>
      </c>
      <c s="24" t="s">
        <v>51</v>
      </c>
      <c s="30" t="s">
        <v>422</v>
      </c>
      <c s="31" t="s">
        <v>120</v>
      </c>
      <c s="32">
        <v>124</v>
      </c>
      <c s="33">
        <v>0</v>
      </c>
      <c s="33">
        <f>ROUND(ROUND(H267,2)*ROUND(G267,3),2)</f>
      </c>
      <c r="O267">
        <f>(I267*21)/100</f>
      </c>
      <c t="s">
        <v>27</v>
      </c>
    </row>
    <row r="268" spans="1:5" ht="25.5">
      <c r="A268" s="34" t="s">
        <v>54</v>
      </c>
      <c r="E268" s="35" t="s">
        <v>298</v>
      </c>
    </row>
    <row r="269" spans="1:5" ht="25.5">
      <c r="A269" s="36" t="s">
        <v>56</v>
      </c>
      <c r="E269" s="37" t="s">
        <v>423</v>
      </c>
    </row>
    <row r="270" spans="1:5" ht="51">
      <c r="A270" t="s">
        <v>57</v>
      </c>
      <c r="E270" s="35" t="s">
        <v>419</v>
      </c>
    </row>
    <row r="271" spans="1:16" ht="12.75">
      <c r="A271" s="24" t="s">
        <v>49</v>
      </c>
      <c s="29" t="s">
        <v>424</v>
      </c>
      <c s="29" t="s">
        <v>425</v>
      </c>
      <c s="24" t="s">
        <v>100</v>
      </c>
      <c s="30" t="s">
        <v>426</v>
      </c>
      <c s="31" t="s">
        <v>120</v>
      </c>
      <c s="32">
        <v>14325</v>
      </c>
      <c s="33">
        <v>0</v>
      </c>
      <c s="33">
        <f>ROUND(ROUND(H271,2)*ROUND(G271,3),2)</f>
      </c>
      <c r="O271">
        <f>(I271*21)/100</f>
      </c>
      <c t="s">
        <v>27</v>
      </c>
    </row>
    <row r="272" spans="1:5" ht="25.5">
      <c r="A272" s="34" t="s">
        <v>54</v>
      </c>
      <c r="E272" s="35" t="s">
        <v>298</v>
      </c>
    </row>
    <row r="273" spans="1:5" ht="89.25">
      <c r="A273" s="36" t="s">
        <v>56</v>
      </c>
      <c r="E273" s="37" t="s">
        <v>427</v>
      </c>
    </row>
    <row r="274" spans="1:5" ht="51">
      <c r="A274" t="s">
        <v>57</v>
      </c>
      <c r="E274" s="35" t="s">
        <v>419</v>
      </c>
    </row>
    <row r="275" spans="1:16" ht="12.75">
      <c r="A275" s="24" t="s">
        <v>49</v>
      </c>
      <c s="29" t="s">
        <v>428</v>
      </c>
      <c s="29" t="s">
        <v>425</v>
      </c>
      <c s="24" t="s">
        <v>106</v>
      </c>
      <c s="30" t="s">
        <v>426</v>
      </c>
      <c s="31" t="s">
        <v>120</v>
      </c>
      <c s="32">
        <v>67</v>
      </c>
      <c s="33">
        <v>0</v>
      </c>
      <c s="33">
        <f>ROUND(ROUND(H275,2)*ROUND(G275,3),2)</f>
      </c>
      <c r="O275">
        <f>(I275*21)/100</f>
      </c>
      <c t="s">
        <v>27</v>
      </c>
    </row>
    <row r="276" spans="1:5" ht="25.5">
      <c r="A276" s="34" t="s">
        <v>54</v>
      </c>
      <c r="E276" s="35" t="s">
        <v>417</v>
      </c>
    </row>
    <row r="277" spans="1:5" ht="25.5">
      <c r="A277" s="36" t="s">
        <v>56</v>
      </c>
      <c r="E277" s="37" t="s">
        <v>429</v>
      </c>
    </row>
    <row r="278" spans="1:5" ht="51">
      <c r="A278" t="s">
        <v>57</v>
      </c>
      <c r="E278" s="35" t="s">
        <v>419</v>
      </c>
    </row>
    <row r="279" spans="1:16" ht="12.75">
      <c r="A279" s="24" t="s">
        <v>49</v>
      </c>
      <c s="29" t="s">
        <v>430</v>
      </c>
      <c s="29" t="s">
        <v>431</v>
      </c>
      <c s="24" t="s">
        <v>51</v>
      </c>
      <c s="30" t="s">
        <v>432</v>
      </c>
      <c s="31" t="s">
        <v>120</v>
      </c>
      <c s="32">
        <v>124</v>
      </c>
      <c s="33">
        <v>0</v>
      </c>
      <c s="33">
        <f>ROUND(ROUND(H279,2)*ROUND(G279,3),2)</f>
      </c>
      <c r="O279">
        <f>(I279*21)/100</f>
      </c>
      <c t="s">
        <v>27</v>
      </c>
    </row>
    <row r="280" spans="1:5" ht="25.5">
      <c r="A280" s="34" t="s">
        <v>54</v>
      </c>
      <c r="E280" s="35" t="s">
        <v>298</v>
      </c>
    </row>
    <row r="281" spans="1:5" ht="25.5">
      <c r="A281" s="36" t="s">
        <v>56</v>
      </c>
      <c r="E281" s="37" t="s">
        <v>433</v>
      </c>
    </row>
    <row r="282" spans="1:5" ht="51">
      <c r="A282" t="s">
        <v>57</v>
      </c>
      <c r="E282" s="35" t="s">
        <v>419</v>
      </c>
    </row>
    <row r="283" spans="1:16" ht="12.75">
      <c r="A283" s="24" t="s">
        <v>49</v>
      </c>
      <c s="29" t="s">
        <v>434</v>
      </c>
      <c s="29" t="s">
        <v>435</v>
      </c>
      <c s="24" t="s">
        <v>51</v>
      </c>
      <c s="30" t="s">
        <v>436</v>
      </c>
      <c s="31" t="s">
        <v>120</v>
      </c>
      <c s="32">
        <v>150</v>
      </c>
      <c s="33">
        <v>0</v>
      </c>
      <c s="33">
        <f>ROUND(ROUND(H283,2)*ROUND(G283,3),2)</f>
      </c>
      <c r="O283">
        <f>(I283*21)/100</f>
      </c>
      <c t="s">
        <v>27</v>
      </c>
    </row>
    <row r="284" spans="1:5" ht="25.5">
      <c r="A284" s="34" t="s">
        <v>54</v>
      </c>
      <c r="E284" s="35" t="s">
        <v>298</v>
      </c>
    </row>
    <row r="285" spans="1:5" ht="25.5">
      <c r="A285" s="36" t="s">
        <v>56</v>
      </c>
      <c r="E285" s="37" t="s">
        <v>437</v>
      </c>
    </row>
    <row r="286" spans="1:5" ht="51">
      <c r="A286" t="s">
        <v>57</v>
      </c>
      <c r="E286" s="35" t="s">
        <v>419</v>
      </c>
    </row>
    <row r="287" spans="1:16" ht="12.75">
      <c r="A287" s="24" t="s">
        <v>49</v>
      </c>
      <c s="29" t="s">
        <v>438</v>
      </c>
      <c s="29" t="s">
        <v>439</v>
      </c>
      <c s="24" t="s">
        <v>51</v>
      </c>
      <c s="30" t="s">
        <v>440</v>
      </c>
      <c s="31" t="s">
        <v>120</v>
      </c>
      <c s="32">
        <v>113</v>
      </c>
      <c s="33">
        <v>0</v>
      </c>
      <c s="33">
        <f>ROUND(ROUND(H287,2)*ROUND(G287,3),2)</f>
      </c>
      <c r="O287">
        <f>(I287*21)/100</f>
      </c>
      <c t="s">
        <v>27</v>
      </c>
    </row>
    <row r="288" spans="1:5" ht="25.5">
      <c r="A288" s="34" t="s">
        <v>54</v>
      </c>
      <c r="E288" s="35" t="s">
        <v>441</v>
      </c>
    </row>
    <row r="289" spans="1:5" ht="25.5">
      <c r="A289" s="36" t="s">
        <v>56</v>
      </c>
      <c r="E289" s="37" t="s">
        <v>442</v>
      </c>
    </row>
    <row r="290" spans="1:5" ht="102">
      <c r="A290" t="s">
        <v>57</v>
      </c>
      <c r="E290" s="35" t="s">
        <v>443</v>
      </c>
    </row>
    <row r="291" spans="1:16" ht="12.75">
      <c r="A291" s="24" t="s">
        <v>49</v>
      </c>
      <c s="29" t="s">
        <v>444</v>
      </c>
      <c s="29" t="s">
        <v>445</v>
      </c>
      <c s="24" t="s">
        <v>51</v>
      </c>
      <c s="30" t="s">
        <v>446</v>
      </c>
      <c s="31" t="s">
        <v>120</v>
      </c>
      <c s="32">
        <v>10195</v>
      </c>
      <c s="33">
        <v>0</v>
      </c>
      <c s="33">
        <f>ROUND(ROUND(H291,2)*ROUND(G291,3),2)</f>
      </c>
      <c r="O291">
        <f>(I291*21)/100</f>
      </c>
      <c t="s">
        <v>27</v>
      </c>
    </row>
    <row r="292" spans="1:5" ht="38.25">
      <c r="A292" s="34" t="s">
        <v>54</v>
      </c>
      <c r="E292" s="35" t="s">
        <v>447</v>
      </c>
    </row>
    <row r="293" spans="1:5" ht="89.25">
      <c r="A293" s="36" t="s">
        <v>56</v>
      </c>
      <c r="E293" s="37" t="s">
        <v>448</v>
      </c>
    </row>
    <row r="294" spans="1:5" ht="76.5">
      <c r="A294" t="s">
        <v>57</v>
      </c>
      <c r="E294" s="35" t="s">
        <v>449</v>
      </c>
    </row>
    <row r="295" spans="1:16" ht="12.75">
      <c r="A295" s="24" t="s">
        <v>49</v>
      </c>
      <c s="29" t="s">
        <v>450</v>
      </c>
      <c s="29" t="s">
        <v>451</v>
      </c>
      <c s="24" t="s">
        <v>51</v>
      </c>
      <c s="30" t="s">
        <v>452</v>
      </c>
      <c s="31" t="s">
        <v>120</v>
      </c>
      <c s="32">
        <v>3299</v>
      </c>
      <c s="33">
        <v>0</v>
      </c>
      <c s="33">
        <f>ROUND(ROUND(H295,2)*ROUND(G295,3),2)</f>
      </c>
      <c r="O295">
        <f>(I295*21)/100</f>
      </c>
      <c t="s">
        <v>27</v>
      </c>
    </row>
    <row r="296" spans="1:5" ht="25.5">
      <c r="A296" s="34" t="s">
        <v>54</v>
      </c>
      <c r="E296" s="35" t="s">
        <v>453</v>
      </c>
    </row>
    <row r="297" spans="1:5" ht="38.25">
      <c r="A297" s="36" t="s">
        <v>56</v>
      </c>
      <c r="E297" s="37" t="s">
        <v>454</v>
      </c>
    </row>
    <row r="298" spans="1:5" ht="38.25">
      <c r="A298" t="s">
        <v>57</v>
      </c>
      <c r="E298" s="35" t="s">
        <v>455</v>
      </c>
    </row>
    <row r="299" spans="1:16" ht="12.75">
      <c r="A299" s="24" t="s">
        <v>49</v>
      </c>
      <c s="29" t="s">
        <v>456</v>
      </c>
      <c s="29" t="s">
        <v>457</v>
      </c>
      <c s="24" t="s">
        <v>51</v>
      </c>
      <c s="30" t="s">
        <v>458</v>
      </c>
      <c s="31" t="s">
        <v>120</v>
      </c>
      <c s="32">
        <v>10195</v>
      </c>
      <c s="33">
        <v>0</v>
      </c>
      <c s="33">
        <f>ROUND(ROUND(H299,2)*ROUND(G299,3),2)</f>
      </c>
      <c r="O299">
        <f>(I299*21)/100</f>
      </c>
      <c t="s">
        <v>27</v>
      </c>
    </row>
    <row r="300" spans="1:5" ht="12.75">
      <c r="A300" s="34" t="s">
        <v>54</v>
      </c>
      <c r="E300" s="35" t="s">
        <v>249</v>
      </c>
    </row>
    <row r="301" spans="1:5" ht="89.25">
      <c r="A301" s="36" t="s">
        <v>56</v>
      </c>
      <c r="E301" s="37" t="s">
        <v>448</v>
      </c>
    </row>
    <row r="302" spans="1:5" ht="51">
      <c r="A302" t="s">
        <v>57</v>
      </c>
      <c r="E302" s="35" t="s">
        <v>459</v>
      </c>
    </row>
    <row r="303" spans="1:16" ht="12.75">
      <c r="A303" s="24" t="s">
        <v>49</v>
      </c>
      <c s="29" t="s">
        <v>460</v>
      </c>
      <c s="29" t="s">
        <v>461</v>
      </c>
      <c s="24" t="s">
        <v>100</v>
      </c>
      <c s="30" t="s">
        <v>462</v>
      </c>
      <c s="31" t="s">
        <v>120</v>
      </c>
      <c s="32">
        <v>23026</v>
      </c>
      <c s="33">
        <v>0</v>
      </c>
      <c s="33">
        <f>ROUND(ROUND(H303,2)*ROUND(G303,3),2)</f>
      </c>
      <c r="O303">
        <f>(I303*21)/100</f>
      </c>
      <c t="s">
        <v>27</v>
      </c>
    </row>
    <row r="304" spans="1:5" ht="25.5">
      <c r="A304" s="34" t="s">
        <v>54</v>
      </c>
      <c r="E304" s="35" t="s">
        <v>463</v>
      </c>
    </row>
    <row r="305" spans="1:5" ht="204">
      <c r="A305" s="36" t="s">
        <v>56</v>
      </c>
      <c r="E305" s="37" t="s">
        <v>464</v>
      </c>
    </row>
    <row r="306" spans="1:5" ht="51">
      <c r="A306" t="s">
        <v>57</v>
      </c>
      <c r="E306" s="35" t="s">
        <v>459</v>
      </c>
    </row>
    <row r="307" spans="1:16" ht="12.75">
      <c r="A307" s="24" t="s">
        <v>49</v>
      </c>
      <c s="29" t="s">
        <v>465</v>
      </c>
      <c s="29" t="s">
        <v>461</v>
      </c>
      <c s="24" t="s">
        <v>106</v>
      </c>
      <c s="30" t="s">
        <v>462</v>
      </c>
      <c s="31" t="s">
        <v>120</v>
      </c>
      <c s="32">
        <v>23424</v>
      </c>
      <c s="33">
        <v>0</v>
      </c>
      <c s="33">
        <f>ROUND(ROUND(H307,2)*ROUND(G307,3),2)</f>
      </c>
      <c r="O307">
        <f>(I307*21)/100</f>
      </c>
      <c t="s">
        <v>27</v>
      </c>
    </row>
    <row r="308" spans="1:5" ht="25.5">
      <c r="A308" s="34" t="s">
        <v>54</v>
      </c>
      <c r="E308" s="35" t="s">
        <v>466</v>
      </c>
    </row>
    <row r="309" spans="1:5" ht="204">
      <c r="A309" s="36" t="s">
        <v>56</v>
      </c>
      <c r="E309" s="37" t="s">
        <v>467</v>
      </c>
    </row>
    <row r="310" spans="1:5" ht="51">
      <c r="A310" t="s">
        <v>57</v>
      </c>
      <c r="E310" s="35" t="s">
        <v>459</v>
      </c>
    </row>
    <row r="311" spans="1:16" ht="12.75">
      <c r="A311" s="24" t="s">
        <v>49</v>
      </c>
      <c s="29" t="s">
        <v>468</v>
      </c>
      <c s="29" t="s">
        <v>469</v>
      </c>
      <c s="24" t="s">
        <v>51</v>
      </c>
      <c s="30" t="s">
        <v>470</v>
      </c>
      <c s="31" t="s">
        <v>120</v>
      </c>
      <c s="32">
        <v>113</v>
      </c>
      <c s="33">
        <v>0</v>
      </c>
      <c s="33">
        <f>ROUND(ROUND(H311,2)*ROUND(G311,3),2)</f>
      </c>
      <c r="O311">
        <f>(I311*21)/100</f>
      </c>
      <c t="s">
        <v>27</v>
      </c>
    </row>
    <row r="312" spans="1:5" ht="12.75">
      <c r="A312" s="34" t="s">
        <v>54</v>
      </c>
      <c r="E312" s="35" t="s">
        <v>249</v>
      </c>
    </row>
    <row r="313" spans="1:5" ht="25.5">
      <c r="A313" s="36" t="s">
        <v>56</v>
      </c>
      <c r="E313" s="37" t="s">
        <v>442</v>
      </c>
    </row>
    <row r="314" spans="1:5" ht="51">
      <c r="A314" t="s">
        <v>57</v>
      </c>
      <c r="E314" s="35" t="s">
        <v>471</v>
      </c>
    </row>
    <row r="315" spans="1:16" ht="12.75">
      <c r="A315" s="24" t="s">
        <v>49</v>
      </c>
      <c s="29" t="s">
        <v>472</v>
      </c>
      <c s="29" t="s">
        <v>473</v>
      </c>
      <c s="24" t="s">
        <v>51</v>
      </c>
      <c s="30" t="s">
        <v>474</v>
      </c>
      <c s="31" t="s">
        <v>120</v>
      </c>
      <c s="32">
        <v>22541</v>
      </c>
      <c s="33">
        <v>0</v>
      </c>
      <c s="33">
        <f>ROUND(ROUND(H315,2)*ROUND(G315,3),2)</f>
      </c>
      <c r="O315">
        <f>(I315*21)/100</f>
      </c>
      <c t="s">
        <v>27</v>
      </c>
    </row>
    <row r="316" spans="1:5" ht="25.5">
      <c r="A316" s="34" t="s">
        <v>54</v>
      </c>
      <c r="E316" s="35" t="s">
        <v>475</v>
      </c>
    </row>
    <row r="317" spans="1:5" ht="242.25">
      <c r="A317" s="36" t="s">
        <v>56</v>
      </c>
      <c r="E317" s="37" t="s">
        <v>476</v>
      </c>
    </row>
    <row r="318" spans="1:5" ht="140.25">
      <c r="A318" t="s">
        <v>57</v>
      </c>
      <c r="E318" s="35" t="s">
        <v>477</v>
      </c>
    </row>
    <row r="319" spans="1:16" ht="12.75">
      <c r="A319" s="24" t="s">
        <v>49</v>
      </c>
      <c s="29" t="s">
        <v>478</v>
      </c>
      <c s="29" t="s">
        <v>479</v>
      </c>
      <c s="24" t="s">
        <v>51</v>
      </c>
      <c s="30" t="s">
        <v>480</v>
      </c>
      <c s="31" t="s">
        <v>154</v>
      </c>
      <c s="32">
        <v>4.2</v>
      </c>
      <c s="33">
        <v>0</v>
      </c>
      <c s="33">
        <f>ROUND(ROUND(H319,2)*ROUND(G319,3),2)</f>
      </c>
      <c r="O319">
        <f>(I319*21)/100</f>
      </c>
      <c t="s">
        <v>27</v>
      </c>
    </row>
    <row r="320" spans="1:5" ht="25.5">
      <c r="A320" s="34" t="s">
        <v>54</v>
      </c>
      <c r="E320" s="35" t="s">
        <v>481</v>
      </c>
    </row>
    <row r="321" spans="1:5" ht="25.5">
      <c r="A321" s="36" t="s">
        <v>56</v>
      </c>
      <c r="E321" s="37" t="s">
        <v>482</v>
      </c>
    </row>
    <row r="322" spans="1:5" ht="140.25">
      <c r="A322" t="s">
        <v>57</v>
      </c>
      <c r="E322" s="35" t="s">
        <v>477</v>
      </c>
    </row>
    <row r="323" spans="1:16" ht="12.75">
      <c r="A323" s="24" t="s">
        <v>49</v>
      </c>
      <c s="29" t="s">
        <v>483</v>
      </c>
      <c s="29" t="s">
        <v>484</v>
      </c>
      <c s="24" t="s">
        <v>51</v>
      </c>
      <c s="30" t="s">
        <v>485</v>
      </c>
      <c s="31" t="s">
        <v>120</v>
      </c>
      <c s="32">
        <v>22896</v>
      </c>
      <c s="33">
        <v>0</v>
      </c>
      <c s="33">
        <f>ROUND(ROUND(H323,2)*ROUND(G323,3),2)</f>
      </c>
      <c r="O323">
        <f>(I323*21)/100</f>
      </c>
      <c t="s">
        <v>27</v>
      </c>
    </row>
    <row r="324" spans="1:5" ht="25.5">
      <c r="A324" s="34" t="s">
        <v>54</v>
      </c>
      <c r="E324" s="35" t="s">
        <v>486</v>
      </c>
    </row>
    <row r="325" spans="1:5" ht="127.5">
      <c r="A325" s="36" t="s">
        <v>56</v>
      </c>
      <c r="E325" s="37" t="s">
        <v>487</v>
      </c>
    </row>
    <row r="326" spans="1:5" ht="140.25">
      <c r="A326" t="s">
        <v>57</v>
      </c>
      <c r="E326" s="35" t="s">
        <v>477</v>
      </c>
    </row>
    <row r="327" spans="1:16" ht="12.75">
      <c r="A327" s="24" t="s">
        <v>49</v>
      </c>
      <c s="29" t="s">
        <v>488</v>
      </c>
      <c s="29" t="s">
        <v>489</v>
      </c>
      <c s="24" t="s">
        <v>51</v>
      </c>
      <c s="30" t="s">
        <v>490</v>
      </c>
      <c s="31" t="s">
        <v>120</v>
      </c>
      <c s="32">
        <v>60</v>
      </c>
      <c s="33">
        <v>0</v>
      </c>
      <c s="33">
        <f>ROUND(ROUND(H327,2)*ROUND(G327,3),2)</f>
      </c>
      <c r="O327">
        <f>(I327*21)/100</f>
      </c>
      <c t="s">
        <v>27</v>
      </c>
    </row>
    <row r="328" spans="1:5" ht="25.5">
      <c r="A328" s="34" t="s">
        <v>54</v>
      </c>
      <c r="E328" s="35" t="s">
        <v>491</v>
      </c>
    </row>
    <row r="329" spans="1:5" ht="25.5">
      <c r="A329" s="36" t="s">
        <v>56</v>
      </c>
      <c r="E329" s="37" t="s">
        <v>492</v>
      </c>
    </row>
    <row r="330" spans="1:5" ht="140.25">
      <c r="A330" t="s">
        <v>57</v>
      </c>
      <c r="E330" s="35" t="s">
        <v>477</v>
      </c>
    </row>
    <row r="331" spans="1:16" ht="12.75">
      <c r="A331" s="24" t="s">
        <v>49</v>
      </c>
      <c s="29" t="s">
        <v>493</v>
      </c>
      <c s="29" t="s">
        <v>494</v>
      </c>
      <c s="24" t="s">
        <v>51</v>
      </c>
      <c s="30" t="s">
        <v>495</v>
      </c>
      <c s="31" t="s">
        <v>120</v>
      </c>
      <c s="32">
        <v>23350</v>
      </c>
      <c s="33">
        <v>0</v>
      </c>
      <c s="33">
        <f>ROUND(ROUND(H331,2)*ROUND(G331,3),2)</f>
      </c>
      <c r="O331">
        <f>(I331*21)/100</f>
      </c>
      <c t="s">
        <v>27</v>
      </c>
    </row>
    <row r="332" spans="1:5" ht="25.5">
      <c r="A332" s="34" t="s">
        <v>54</v>
      </c>
      <c r="E332" s="35" t="s">
        <v>496</v>
      </c>
    </row>
    <row r="333" spans="1:5" ht="127.5">
      <c r="A333" s="36" t="s">
        <v>56</v>
      </c>
      <c r="E333" s="37" t="s">
        <v>497</v>
      </c>
    </row>
    <row r="334" spans="1:5" ht="140.25">
      <c r="A334" t="s">
        <v>57</v>
      </c>
      <c r="E334" s="35" t="s">
        <v>477</v>
      </c>
    </row>
    <row r="335" spans="1:16" ht="12.75">
      <c r="A335" s="24" t="s">
        <v>49</v>
      </c>
      <c s="29" t="s">
        <v>498</v>
      </c>
      <c s="29" t="s">
        <v>499</v>
      </c>
      <c s="24" t="s">
        <v>51</v>
      </c>
      <c s="30" t="s">
        <v>500</v>
      </c>
      <c s="31" t="s">
        <v>291</v>
      </c>
      <c s="32">
        <v>29.3</v>
      </c>
      <c s="33">
        <v>0</v>
      </c>
      <c s="33">
        <f>ROUND(ROUND(H335,2)*ROUND(G335,3),2)</f>
      </c>
      <c r="O335">
        <f>(I335*21)/100</f>
      </c>
      <c t="s">
        <v>27</v>
      </c>
    </row>
    <row r="336" spans="1:5" ht="12.75">
      <c r="A336" s="34" t="s">
        <v>54</v>
      </c>
      <c r="E336" s="35" t="s">
        <v>249</v>
      </c>
    </row>
    <row r="337" spans="1:5" ht="25.5">
      <c r="A337" s="36" t="s">
        <v>56</v>
      </c>
      <c r="E337" s="37" t="s">
        <v>501</v>
      </c>
    </row>
    <row r="338" spans="1:5" ht="38.25">
      <c r="A338" t="s">
        <v>57</v>
      </c>
      <c r="E338" s="35" t="s">
        <v>502</v>
      </c>
    </row>
    <row r="339" spans="1:18" ht="12.75" customHeight="1">
      <c r="A339" s="6" t="s">
        <v>47</v>
      </c>
      <c s="6"/>
      <c s="40" t="s">
        <v>41</v>
      </c>
      <c s="6"/>
      <c s="27" t="s">
        <v>503</v>
      </c>
      <c s="6"/>
      <c s="6"/>
      <c s="6"/>
      <c s="41">
        <f>0+Q339</f>
      </c>
      <c r="O339">
        <f>0+R339</f>
      </c>
      <c r="Q339">
        <f>0+I340</f>
      </c>
      <c>
        <f>0+O340</f>
      </c>
    </row>
    <row r="340" spans="1:16" ht="12.75">
      <c r="A340" s="24" t="s">
        <v>49</v>
      </c>
      <c s="29" t="s">
        <v>504</v>
      </c>
      <c s="29" t="s">
        <v>505</v>
      </c>
      <c s="24" t="s">
        <v>51</v>
      </c>
      <c s="30" t="s">
        <v>506</v>
      </c>
      <c s="31" t="s">
        <v>120</v>
      </c>
      <c s="32">
        <v>3.2</v>
      </c>
      <c s="33">
        <v>0</v>
      </c>
      <c s="33">
        <f>ROUND(ROUND(H340,2)*ROUND(G340,3),2)</f>
      </c>
      <c r="O340">
        <f>(I340*21)/100</f>
      </c>
      <c t="s">
        <v>27</v>
      </c>
    </row>
    <row r="341" spans="1:5" ht="12.75">
      <c r="A341" s="34" t="s">
        <v>54</v>
      </c>
      <c r="E341" s="35" t="s">
        <v>320</v>
      </c>
    </row>
    <row r="342" spans="1:5" ht="25.5">
      <c r="A342" s="36" t="s">
        <v>56</v>
      </c>
      <c r="E342" s="37" t="s">
        <v>507</v>
      </c>
    </row>
    <row r="343" spans="1:5" ht="89.25">
      <c r="A343" t="s">
        <v>57</v>
      </c>
      <c r="E343" s="35" t="s">
        <v>508</v>
      </c>
    </row>
    <row r="344" spans="1:18" ht="12.75" customHeight="1">
      <c r="A344" s="6" t="s">
        <v>47</v>
      </c>
      <c s="6"/>
      <c s="40" t="s">
        <v>76</v>
      </c>
      <c s="6"/>
      <c s="27" t="s">
        <v>509</v>
      </c>
      <c s="6"/>
      <c s="6"/>
      <c s="6"/>
      <c s="41">
        <f>0+Q344</f>
      </c>
      <c r="O344">
        <f>0+R344</f>
      </c>
      <c r="Q344">
        <f>0+I345</f>
      </c>
      <c>
        <f>0+O345</f>
      </c>
    </row>
    <row r="345" spans="1:16" ht="12.75">
      <c r="A345" s="24" t="s">
        <v>49</v>
      </c>
      <c s="29" t="s">
        <v>510</v>
      </c>
      <c s="29" t="s">
        <v>511</v>
      </c>
      <c s="24" t="s">
        <v>51</v>
      </c>
      <c s="30" t="s">
        <v>512</v>
      </c>
      <c s="31" t="s">
        <v>120</v>
      </c>
      <c s="32">
        <v>28.8</v>
      </c>
      <c s="33">
        <v>0</v>
      </c>
      <c s="33">
        <f>ROUND(ROUND(H345,2)*ROUND(G345,3),2)</f>
      </c>
      <c r="O345">
        <f>(I345*21)/100</f>
      </c>
      <c t="s">
        <v>27</v>
      </c>
    </row>
    <row r="346" spans="1:5" ht="12.75">
      <c r="A346" s="34" t="s">
        <v>54</v>
      </c>
      <c r="E346" s="35" t="s">
        <v>249</v>
      </c>
    </row>
    <row r="347" spans="1:5" ht="25.5">
      <c r="A347" s="36" t="s">
        <v>56</v>
      </c>
      <c r="E347" s="37" t="s">
        <v>513</v>
      </c>
    </row>
    <row r="348" spans="1:5" ht="102">
      <c r="A348" t="s">
        <v>57</v>
      </c>
      <c r="E348" s="35" t="s">
        <v>514</v>
      </c>
    </row>
    <row r="349" spans="1:18" ht="12.75" customHeight="1">
      <c r="A349" s="6" t="s">
        <v>47</v>
      </c>
      <c s="6"/>
      <c s="40" t="s">
        <v>80</v>
      </c>
      <c s="6"/>
      <c s="27" t="s">
        <v>515</v>
      </c>
      <c s="6"/>
      <c s="6"/>
      <c s="6"/>
      <c s="41">
        <f>0+Q349</f>
      </c>
      <c r="O349">
        <f>0+R349</f>
      </c>
      <c r="Q349">
        <f>0+I350+I354+I358+I362+I366+I370</f>
      </c>
      <c>
        <f>0+O350+O354+O358+O362+O366+O370</f>
      </c>
    </row>
    <row r="350" spans="1:16" ht="12.75">
      <c r="A350" s="24" t="s">
        <v>49</v>
      </c>
      <c s="29" t="s">
        <v>516</v>
      </c>
      <c s="29" t="s">
        <v>517</v>
      </c>
      <c s="24" t="s">
        <v>51</v>
      </c>
      <c s="30" t="s">
        <v>518</v>
      </c>
      <c s="31" t="s">
        <v>291</v>
      </c>
      <c s="32">
        <v>62.4</v>
      </c>
      <c s="33">
        <v>0</v>
      </c>
      <c s="33">
        <f>ROUND(ROUND(H350,2)*ROUND(G350,3),2)</f>
      </c>
      <c r="O350">
        <f>(I350*21)/100</f>
      </c>
      <c t="s">
        <v>27</v>
      </c>
    </row>
    <row r="351" spans="1:5" ht="25.5">
      <c r="A351" s="34" t="s">
        <v>54</v>
      </c>
      <c r="E351" s="35" t="s">
        <v>519</v>
      </c>
    </row>
    <row r="352" spans="1:5" ht="25.5">
      <c r="A352" s="36" t="s">
        <v>56</v>
      </c>
      <c r="E352" s="37" t="s">
        <v>520</v>
      </c>
    </row>
    <row r="353" spans="1:5" ht="255">
      <c r="A353" t="s">
        <v>57</v>
      </c>
      <c r="E353" s="35" t="s">
        <v>521</v>
      </c>
    </row>
    <row r="354" spans="1:16" ht="12.75">
      <c r="A354" s="24" t="s">
        <v>49</v>
      </c>
      <c s="29" t="s">
        <v>522</v>
      </c>
      <c s="29" t="s">
        <v>523</v>
      </c>
      <c s="24" t="s">
        <v>51</v>
      </c>
      <c s="30" t="s">
        <v>524</v>
      </c>
      <c s="31" t="s">
        <v>291</v>
      </c>
      <c s="32">
        <v>23</v>
      </c>
      <c s="33">
        <v>0</v>
      </c>
      <c s="33">
        <f>ROUND(ROUND(H354,2)*ROUND(G354,3),2)</f>
      </c>
      <c r="O354">
        <f>(I354*21)/100</f>
      </c>
      <c t="s">
        <v>27</v>
      </c>
    </row>
    <row r="355" spans="1:5" ht="25.5">
      <c r="A355" s="34" t="s">
        <v>54</v>
      </c>
      <c r="E355" s="35" t="s">
        <v>525</v>
      </c>
    </row>
    <row r="356" spans="1:5" ht="12.75">
      <c r="A356" s="36" t="s">
        <v>56</v>
      </c>
      <c r="E356" s="37" t="s">
        <v>526</v>
      </c>
    </row>
    <row r="357" spans="1:5" ht="242.25">
      <c r="A357" t="s">
        <v>57</v>
      </c>
      <c r="E357" s="35" t="s">
        <v>527</v>
      </c>
    </row>
    <row r="358" spans="1:16" ht="12.75">
      <c r="A358" s="24" t="s">
        <v>49</v>
      </c>
      <c s="29" t="s">
        <v>528</v>
      </c>
      <c s="29" t="s">
        <v>529</v>
      </c>
      <c s="24" t="s">
        <v>51</v>
      </c>
      <c s="30" t="s">
        <v>530</v>
      </c>
      <c s="31" t="s">
        <v>87</v>
      </c>
      <c s="32">
        <v>41</v>
      </c>
      <c s="33">
        <v>0</v>
      </c>
      <c s="33">
        <f>ROUND(ROUND(H358,2)*ROUND(G358,3),2)</f>
      </c>
      <c r="O358">
        <f>(I358*21)/100</f>
      </c>
      <c t="s">
        <v>27</v>
      </c>
    </row>
    <row r="359" spans="1:5" ht="25.5">
      <c r="A359" s="34" t="s">
        <v>54</v>
      </c>
      <c r="E359" s="35" t="s">
        <v>531</v>
      </c>
    </row>
    <row r="360" spans="1:5" ht="12.75">
      <c r="A360" s="36" t="s">
        <v>56</v>
      </c>
      <c r="E360" s="37" t="s">
        <v>532</v>
      </c>
    </row>
    <row r="361" spans="1:5" ht="89.25">
      <c r="A361" t="s">
        <v>57</v>
      </c>
      <c r="E361" s="35" t="s">
        <v>533</v>
      </c>
    </row>
    <row r="362" spans="1:16" ht="12.75">
      <c r="A362" s="24" t="s">
        <v>49</v>
      </c>
      <c s="29" t="s">
        <v>534</v>
      </c>
      <c s="29" t="s">
        <v>535</v>
      </c>
      <c s="24" t="s">
        <v>51</v>
      </c>
      <c s="30" t="s">
        <v>536</v>
      </c>
      <c s="31" t="s">
        <v>87</v>
      </c>
      <c s="32">
        <v>6</v>
      </c>
      <c s="33">
        <v>0</v>
      </c>
      <c s="33">
        <f>ROUND(ROUND(H362,2)*ROUND(G362,3),2)</f>
      </c>
      <c r="O362">
        <f>(I362*21)/100</f>
      </c>
      <c t="s">
        <v>27</v>
      </c>
    </row>
    <row r="363" spans="1:5" ht="12.75">
      <c r="A363" s="34" t="s">
        <v>54</v>
      </c>
      <c r="E363" s="35" t="s">
        <v>537</v>
      </c>
    </row>
    <row r="364" spans="1:5" ht="25.5">
      <c r="A364" s="36" t="s">
        <v>56</v>
      </c>
      <c r="E364" s="37" t="s">
        <v>538</v>
      </c>
    </row>
    <row r="365" spans="1:5" ht="76.5">
      <c r="A365" t="s">
        <v>57</v>
      </c>
      <c r="E365" s="35" t="s">
        <v>539</v>
      </c>
    </row>
    <row r="366" spans="1:16" ht="12.75">
      <c r="A366" s="24" t="s">
        <v>49</v>
      </c>
      <c s="29" t="s">
        <v>540</v>
      </c>
      <c s="29" t="s">
        <v>541</v>
      </c>
      <c s="24" t="s">
        <v>51</v>
      </c>
      <c s="30" t="s">
        <v>542</v>
      </c>
      <c s="31" t="s">
        <v>154</v>
      </c>
      <c s="32">
        <v>6.4</v>
      </c>
      <c s="33">
        <v>0</v>
      </c>
      <c s="33">
        <f>ROUND(ROUND(H366,2)*ROUND(G366,3),2)</f>
      </c>
      <c r="O366">
        <f>(I366*21)/100</f>
      </c>
      <c t="s">
        <v>27</v>
      </c>
    </row>
    <row r="367" spans="1:5" ht="12.75">
      <c r="A367" s="34" t="s">
        <v>54</v>
      </c>
      <c r="E367" s="35" t="s">
        <v>320</v>
      </c>
    </row>
    <row r="368" spans="1:5" ht="25.5">
      <c r="A368" s="36" t="s">
        <v>56</v>
      </c>
      <c r="E368" s="37" t="s">
        <v>543</v>
      </c>
    </row>
    <row r="369" spans="1:5" ht="369.75">
      <c r="A369" t="s">
        <v>57</v>
      </c>
      <c r="E369" s="35" t="s">
        <v>333</v>
      </c>
    </row>
    <row r="370" spans="1:16" ht="12.75">
      <c r="A370" s="24" t="s">
        <v>49</v>
      </c>
      <c s="29" t="s">
        <v>544</v>
      </c>
      <c s="29" t="s">
        <v>545</v>
      </c>
      <c s="24" t="s">
        <v>51</v>
      </c>
      <c s="30" t="s">
        <v>546</v>
      </c>
      <c s="31" t="s">
        <v>154</v>
      </c>
      <c s="32">
        <v>56.084</v>
      </c>
      <c s="33">
        <v>0</v>
      </c>
      <c s="33">
        <f>ROUND(ROUND(H370,2)*ROUND(G370,3),2)</f>
      </c>
      <c r="O370">
        <f>(I370*21)/100</f>
      </c>
      <c t="s">
        <v>27</v>
      </c>
    </row>
    <row r="371" spans="1:5" ht="12.75">
      <c r="A371" s="34" t="s">
        <v>54</v>
      </c>
      <c r="E371" s="35" t="s">
        <v>547</v>
      </c>
    </row>
    <row r="372" spans="1:5" ht="165.75">
      <c r="A372" s="36" t="s">
        <v>56</v>
      </c>
      <c r="E372" s="37" t="s">
        <v>548</v>
      </c>
    </row>
    <row r="373" spans="1:5" ht="369.75">
      <c r="A373" t="s">
        <v>57</v>
      </c>
      <c r="E373" s="35" t="s">
        <v>333</v>
      </c>
    </row>
    <row r="374" spans="1:18" ht="12.75" customHeight="1">
      <c r="A374" s="6" t="s">
        <v>47</v>
      </c>
      <c s="6"/>
      <c s="40" t="s">
        <v>44</v>
      </c>
      <c s="6"/>
      <c s="27" t="s">
        <v>549</v>
      </c>
      <c s="6"/>
      <c s="6"/>
      <c s="6"/>
      <c s="41">
        <f>0+Q374</f>
      </c>
      <c r="O374">
        <f>0+R374</f>
      </c>
      <c r="Q374">
        <f>0+I375+I379+I383+I387+I391+I395+I399+I403+I407+I411+I415+I419+I423+I427+I431+I435+I439+I443+I447+I451+I455+I459+I463+I467+I471+I475+I479+I483+I487+I491+I495+I499+I503+I507+I511+I515+I519+I523+I527+I531+I535+I539+I543+I547+I551</f>
      </c>
      <c>
        <f>0+O375+O379+O383+O387+O391+O395+O399+O403+O407+O411+O415+O419+O423+O427+O431+O435+O439+O443+O447+O451+O455+O459+O463+O467+O471+O475+O479+O483+O487+O491+O495+O499+O503+O507+O511+O515+O519+O523+O527+O531+O535+O539+O543+O547+O551</f>
      </c>
    </row>
    <row r="375" spans="1:16" ht="12.75">
      <c r="A375" s="24" t="s">
        <v>49</v>
      </c>
      <c s="29" t="s">
        <v>550</v>
      </c>
      <c s="29" t="s">
        <v>551</v>
      </c>
      <c s="24" t="s">
        <v>106</v>
      </c>
      <c s="30" t="s">
        <v>552</v>
      </c>
      <c s="31" t="s">
        <v>291</v>
      </c>
      <c s="32">
        <v>36.4</v>
      </c>
      <c s="33">
        <v>0</v>
      </c>
      <c s="33">
        <f>ROUND(ROUND(H375,2)*ROUND(G375,3),2)</f>
      </c>
      <c r="O375">
        <f>(I375*21)/100</f>
      </c>
      <c t="s">
        <v>27</v>
      </c>
    </row>
    <row r="376" spans="1:5" ht="25.5">
      <c r="A376" s="34" t="s">
        <v>54</v>
      </c>
      <c r="E376" s="35" t="s">
        <v>553</v>
      </c>
    </row>
    <row r="377" spans="1:5" ht="280.5">
      <c r="A377" s="36" t="s">
        <v>56</v>
      </c>
      <c r="E377" s="37" t="s">
        <v>554</v>
      </c>
    </row>
    <row r="378" spans="1:5" ht="63.75">
      <c r="A378" t="s">
        <v>57</v>
      </c>
      <c r="E378" s="35" t="s">
        <v>555</v>
      </c>
    </row>
    <row r="379" spans="1:16" ht="12.75">
      <c r="A379" s="24" t="s">
        <v>49</v>
      </c>
      <c s="29" t="s">
        <v>556</v>
      </c>
      <c s="29" t="s">
        <v>557</v>
      </c>
      <c s="24" t="s">
        <v>51</v>
      </c>
      <c s="30" t="s">
        <v>558</v>
      </c>
      <c s="31" t="s">
        <v>291</v>
      </c>
      <c s="32">
        <v>3.5</v>
      </c>
      <c s="33">
        <v>0</v>
      </c>
      <c s="33">
        <f>ROUND(ROUND(H379,2)*ROUND(G379,3),2)</f>
      </c>
      <c r="O379">
        <f>(I379*21)/100</f>
      </c>
      <c t="s">
        <v>27</v>
      </c>
    </row>
    <row r="380" spans="1:5" ht="25.5">
      <c r="A380" s="34" t="s">
        <v>54</v>
      </c>
      <c r="E380" s="35" t="s">
        <v>559</v>
      </c>
    </row>
    <row r="381" spans="1:5" ht="25.5">
      <c r="A381" s="36" t="s">
        <v>56</v>
      </c>
      <c r="E381" s="37" t="s">
        <v>560</v>
      </c>
    </row>
    <row r="382" spans="1:5" ht="38.25">
      <c r="A382" t="s">
        <v>57</v>
      </c>
      <c r="E382" s="35" t="s">
        <v>561</v>
      </c>
    </row>
    <row r="383" spans="1:16" ht="25.5">
      <c r="A383" s="24" t="s">
        <v>49</v>
      </c>
      <c s="29" t="s">
        <v>562</v>
      </c>
      <c s="29" t="s">
        <v>563</v>
      </c>
      <c s="24" t="s">
        <v>51</v>
      </c>
      <c s="30" t="s">
        <v>564</v>
      </c>
      <c s="31" t="s">
        <v>291</v>
      </c>
      <c s="32">
        <v>2767.8</v>
      </c>
      <c s="33">
        <v>0</v>
      </c>
      <c s="33">
        <f>ROUND(ROUND(H383,2)*ROUND(G383,3),2)</f>
      </c>
      <c r="O383">
        <f>(I383*21)/100</f>
      </c>
      <c t="s">
        <v>27</v>
      </c>
    </row>
    <row r="384" spans="1:5" ht="12.75">
      <c r="A384" s="34" t="s">
        <v>54</v>
      </c>
      <c r="E384" s="35" t="s">
        <v>565</v>
      </c>
    </row>
    <row r="385" spans="1:5" ht="51">
      <c r="A385" s="36" t="s">
        <v>56</v>
      </c>
      <c r="E385" s="37" t="s">
        <v>566</v>
      </c>
    </row>
    <row r="386" spans="1:5" ht="127.5">
      <c r="A386" t="s">
        <v>57</v>
      </c>
      <c r="E386" s="35" t="s">
        <v>567</v>
      </c>
    </row>
    <row r="387" spans="1:16" ht="25.5">
      <c r="A387" s="24" t="s">
        <v>49</v>
      </c>
      <c s="29" t="s">
        <v>568</v>
      </c>
      <c s="29" t="s">
        <v>569</v>
      </c>
      <c s="24" t="s">
        <v>51</v>
      </c>
      <c s="30" t="s">
        <v>570</v>
      </c>
      <c s="31" t="s">
        <v>291</v>
      </c>
      <c s="32">
        <v>897</v>
      </c>
      <c s="33">
        <v>0</v>
      </c>
      <c s="33">
        <f>ROUND(ROUND(H387,2)*ROUND(G387,3),2)</f>
      </c>
      <c r="O387">
        <f>(I387*21)/100</f>
      </c>
      <c t="s">
        <v>27</v>
      </c>
    </row>
    <row r="388" spans="1:5" ht="25.5">
      <c r="A388" s="34" t="s">
        <v>54</v>
      </c>
      <c r="E388" s="35" t="s">
        <v>571</v>
      </c>
    </row>
    <row r="389" spans="1:5" ht="25.5">
      <c r="A389" s="36" t="s">
        <v>56</v>
      </c>
      <c r="E389" s="37" t="s">
        <v>572</v>
      </c>
    </row>
    <row r="390" spans="1:5" ht="38.25">
      <c r="A390" t="s">
        <v>57</v>
      </c>
      <c r="E390" s="35" t="s">
        <v>561</v>
      </c>
    </row>
    <row r="391" spans="1:16" ht="12.75">
      <c r="A391" s="24" t="s">
        <v>49</v>
      </c>
      <c s="29" t="s">
        <v>573</v>
      </c>
      <c s="29" t="s">
        <v>574</v>
      </c>
      <c s="24" t="s">
        <v>51</v>
      </c>
      <c s="30" t="s">
        <v>575</v>
      </c>
      <c s="31" t="s">
        <v>291</v>
      </c>
      <c s="32">
        <v>8</v>
      </c>
      <c s="33">
        <v>0</v>
      </c>
      <c s="33">
        <f>ROUND(ROUND(H391,2)*ROUND(G391,3),2)</f>
      </c>
      <c r="O391">
        <f>(I391*21)/100</f>
      </c>
      <c t="s">
        <v>27</v>
      </c>
    </row>
    <row r="392" spans="1:5" ht="12.75">
      <c r="A392" s="34" t="s">
        <v>54</v>
      </c>
      <c r="E392" s="35" t="s">
        <v>565</v>
      </c>
    </row>
    <row r="393" spans="1:5" ht="25.5">
      <c r="A393" s="36" t="s">
        <v>56</v>
      </c>
      <c r="E393" s="37" t="s">
        <v>576</v>
      </c>
    </row>
    <row r="394" spans="1:5" ht="114.75">
      <c r="A394" t="s">
        <v>57</v>
      </c>
      <c r="E394" s="35" t="s">
        <v>577</v>
      </c>
    </row>
    <row r="395" spans="1:16" ht="12.75">
      <c r="A395" s="24" t="s">
        <v>49</v>
      </c>
      <c s="29" t="s">
        <v>578</v>
      </c>
      <c s="29" t="s">
        <v>579</v>
      </c>
      <c s="24" t="s">
        <v>100</v>
      </c>
      <c s="30" t="s">
        <v>580</v>
      </c>
      <c s="31" t="s">
        <v>87</v>
      </c>
      <c s="32">
        <v>236</v>
      </c>
      <c s="33">
        <v>0</v>
      </c>
      <c s="33">
        <f>ROUND(ROUND(H395,2)*ROUND(G395,3),2)</f>
      </c>
      <c r="O395">
        <f>(I395*21)/100</f>
      </c>
      <c t="s">
        <v>27</v>
      </c>
    </row>
    <row r="396" spans="1:5" ht="25.5">
      <c r="A396" s="34" t="s">
        <v>54</v>
      </c>
      <c r="E396" s="35" t="s">
        <v>581</v>
      </c>
    </row>
    <row r="397" spans="1:5" ht="12.75">
      <c r="A397" s="36" t="s">
        <v>56</v>
      </c>
      <c r="E397" s="37" t="s">
        <v>582</v>
      </c>
    </row>
    <row r="398" spans="1:5" ht="51">
      <c r="A398" t="s">
        <v>57</v>
      </c>
      <c r="E398" s="35" t="s">
        <v>583</v>
      </c>
    </row>
    <row r="399" spans="1:16" ht="12.75">
      <c r="A399" s="24" t="s">
        <v>49</v>
      </c>
      <c s="29" t="s">
        <v>584</v>
      </c>
      <c s="29" t="s">
        <v>579</v>
      </c>
      <c s="24" t="s">
        <v>106</v>
      </c>
      <c s="30" t="s">
        <v>580</v>
      </c>
      <c s="31" t="s">
        <v>87</v>
      </c>
      <c s="32">
        <v>10</v>
      </c>
      <c s="33">
        <v>0</v>
      </c>
      <c s="33">
        <f>ROUND(ROUND(H399,2)*ROUND(G399,3),2)</f>
      </c>
      <c r="O399">
        <f>(I399*21)/100</f>
      </c>
      <c t="s">
        <v>27</v>
      </c>
    </row>
    <row r="400" spans="1:5" ht="25.5">
      <c r="A400" s="34" t="s">
        <v>54</v>
      </c>
      <c r="E400" s="35" t="s">
        <v>585</v>
      </c>
    </row>
    <row r="401" spans="1:5" ht="12.75">
      <c r="A401" s="36" t="s">
        <v>56</v>
      </c>
      <c r="E401" s="37" t="s">
        <v>586</v>
      </c>
    </row>
    <row r="402" spans="1:5" ht="51">
      <c r="A402" t="s">
        <v>57</v>
      </c>
      <c r="E402" s="35" t="s">
        <v>583</v>
      </c>
    </row>
    <row r="403" spans="1:16" ht="25.5">
      <c r="A403" s="24" t="s">
        <v>49</v>
      </c>
      <c s="29" t="s">
        <v>587</v>
      </c>
      <c s="29" t="s">
        <v>588</v>
      </c>
      <c s="24" t="s">
        <v>51</v>
      </c>
      <c s="30" t="s">
        <v>589</v>
      </c>
      <c s="31" t="s">
        <v>87</v>
      </c>
      <c s="32">
        <v>2</v>
      </c>
      <c s="33">
        <v>0</v>
      </c>
      <c s="33">
        <f>ROUND(ROUND(H403,2)*ROUND(G403,3),2)</f>
      </c>
      <c r="O403">
        <f>(I403*21)/100</f>
      </c>
      <c t="s">
        <v>27</v>
      </c>
    </row>
    <row r="404" spans="1:5" ht="25.5">
      <c r="A404" s="34" t="s">
        <v>54</v>
      </c>
      <c r="E404" s="35" t="s">
        <v>585</v>
      </c>
    </row>
    <row r="405" spans="1:5" ht="12.75">
      <c r="A405" s="36" t="s">
        <v>56</v>
      </c>
      <c r="E405" s="37" t="s">
        <v>590</v>
      </c>
    </row>
    <row r="406" spans="1:5" ht="51">
      <c r="A406" t="s">
        <v>57</v>
      </c>
      <c r="E406" s="35" t="s">
        <v>583</v>
      </c>
    </row>
    <row r="407" spans="1:16" ht="12.75">
      <c r="A407" s="24" t="s">
        <v>49</v>
      </c>
      <c s="29" t="s">
        <v>591</v>
      </c>
      <c s="29" t="s">
        <v>592</v>
      </c>
      <c s="24" t="s">
        <v>51</v>
      </c>
      <c s="30" t="s">
        <v>593</v>
      </c>
      <c s="31" t="s">
        <v>87</v>
      </c>
      <c s="32">
        <v>173</v>
      </c>
      <c s="33">
        <v>0</v>
      </c>
      <c s="33">
        <f>ROUND(ROUND(H407,2)*ROUND(G407,3),2)</f>
      </c>
      <c r="O407">
        <f>(I407*21)/100</f>
      </c>
      <c t="s">
        <v>27</v>
      </c>
    </row>
    <row r="408" spans="1:5" ht="12.75">
      <c r="A408" s="34" t="s">
        <v>54</v>
      </c>
      <c r="E408" s="35" t="s">
        <v>565</v>
      </c>
    </row>
    <row r="409" spans="1:5" ht="12.75">
      <c r="A409" s="36" t="s">
        <v>56</v>
      </c>
      <c r="E409" s="37" t="s">
        <v>594</v>
      </c>
    </row>
    <row r="410" spans="1:5" ht="12.75">
      <c r="A410" t="s">
        <v>57</v>
      </c>
      <c r="E410" s="35" t="s">
        <v>595</v>
      </c>
    </row>
    <row r="411" spans="1:16" ht="12.75">
      <c r="A411" s="24" t="s">
        <v>49</v>
      </c>
      <c s="29" t="s">
        <v>596</v>
      </c>
      <c s="29" t="s">
        <v>597</v>
      </c>
      <c s="24" t="s">
        <v>51</v>
      </c>
      <c s="30" t="s">
        <v>598</v>
      </c>
      <c s="31" t="s">
        <v>87</v>
      </c>
      <c s="32">
        <v>3</v>
      </c>
      <c s="33">
        <v>0</v>
      </c>
      <c s="33">
        <f>ROUND(ROUND(H411,2)*ROUND(G411,3),2)</f>
      </c>
      <c r="O411">
        <f>(I411*21)/100</f>
      </c>
      <c t="s">
        <v>27</v>
      </c>
    </row>
    <row r="412" spans="1:5" ht="25.5">
      <c r="A412" s="34" t="s">
        <v>54</v>
      </c>
      <c r="E412" s="35" t="s">
        <v>599</v>
      </c>
    </row>
    <row r="413" spans="1:5" ht="12.75">
      <c r="A413" s="36" t="s">
        <v>56</v>
      </c>
      <c r="E413" s="37" t="s">
        <v>600</v>
      </c>
    </row>
    <row r="414" spans="1:5" ht="38.25">
      <c r="A414" t="s">
        <v>57</v>
      </c>
      <c r="E414" s="35" t="s">
        <v>601</v>
      </c>
    </row>
    <row r="415" spans="1:16" ht="12.75">
      <c r="A415" s="24" t="s">
        <v>49</v>
      </c>
      <c s="29" t="s">
        <v>602</v>
      </c>
      <c s="29" t="s">
        <v>597</v>
      </c>
      <c s="24" t="s">
        <v>191</v>
      </c>
      <c s="30" t="s">
        <v>603</v>
      </c>
      <c s="31" t="s">
        <v>87</v>
      </c>
      <c s="32">
        <v>7</v>
      </c>
      <c s="33">
        <v>0</v>
      </c>
      <c s="33">
        <f>ROUND(ROUND(H415,2)*ROUND(G415,3),2)</f>
      </c>
      <c r="O415">
        <f>(I415*21)/100</f>
      </c>
      <c t="s">
        <v>27</v>
      </c>
    </row>
    <row r="416" spans="1:5" ht="25.5">
      <c r="A416" s="34" t="s">
        <v>54</v>
      </c>
      <c r="E416" s="35" t="s">
        <v>604</v>
      </c>
    </row>
    <row r="417" spans="1:5" ht="12.75">
      <c r="A417" s="36" t="s">
        <v>56</v>
      </c>
      <c r="E417" s="37" t="s">
        <v>605</v>
      </c>
    </row>
    <row r="418" spans="1:5" ht="38.25">
      <c r="A418" t="s">
        <v>57</v>
      </c>
      <c r="E418" s="35" t="s">
        <v>601</v>
      </c>
    </row>
    <row r="419" spans="1:16" ht="25.5">
      <c r="A419" s="24" t="s">
        <v>49</v>
      </c>
      <c s="29" t="s">
        <v>606</v>
      </c>
      <c s="29" t="s">
        <v>607</v>
      </c>
      <c s="24" t="s">
        <v>51</v>
      </c>
      <c s="30" t="s">
        <v>608</v>
      </c>
      <c s="31" t="s">
        <v>87</v>
      </c>
      <c s="32">
        <v>10</v>
      </c>
      <c s="33">
        <v>0</v>
      </c>
      <c s="33">
        <f>ROUND(ROUND(H419,2)*ROUND(G419,3),2)</f>
      </c>
      <c r="O419">
        <f>(I419*21)/100</f>
      </c>
      <c t="s">
        <v>27</v>
      </c>
    </row>
    <row r="420" spans="1:5" ht="12.75">
      <c r="A420" s="34" t="s">
        <v>54</v>
      </c>
      <c r="E420" s="35" t="s">
        <v>609</v>
      </c>
    </row>
    <row r="421" spans="1:5" ht="114.75">
      <c r="A421" s="36" t="s">
        <v>56</v>
      </c>
      <c r="E421" s="37" t="s">
        <v>610</v>
      </c>
    </row>
    <row r="422" spans="1:5" ht="25.5">
      <c r="A422" t="s">
        <v>57</v>
      </c>
      <c r="E422" s="35" t="s">
        <v>611</v>
      </c>
    </row>
    <row r="423" spans="1:16" ht="12.75">
      <c r="A423" s="24" t="s">
        <v>49</v>
      </c>
      <c s="29" t="s">
        <v>612</v>
      </c>
      <c s="29" t="s">
        <v>613</v>
      </c>
      <c s="24" t="s">
        <v>51</v>
      </c>
      <c s="30" t="s">
        <v>614</v>
      </c>
      <c s="31" t="s">
        <v>87</v>
      </c>
      <c s="32">
        <v>22</v>
      </c>
      <c s="33">
        <v>0</v>
      </c>
      <c s="33">
        <f>ROUND(ROUND(H423,2)*ROUND(G423,3),2)</f>
      </c>
      <c r="O423">
        <f>(I423*21)/100</f>
      </c>
      <c t="s">
        <v>27</v>
      </c>
    </row>
    <row r="424" spans="1:5" ht="25.5">
      <c r="A424" s="34" t="s">
        <v>54</v>
      </c>
      <c r="E424" s="35" t="s">
        <v>615</v>
      </c>
    </row>
    <row r="425" spans="1:5" ht="216.75">
      <c r="A425" s="36" t="s">
        <v>56</v>
      </c>
      <c r="E425" s="37" t="s">
        <v>616</v>
      </c>
    </row>
    <row r="426" spans="1:5" ht="25.5">
      <c r="A426" t="s">
        <v>57</v>
      </c>
      <c r="E426" s="35" t="s">
        <v>617</v>
      </c>
    </row>
    <row r="427" spans="1:16" ht="12.75">
      <c r="A427" s="24" t="s">
        <v>49</v>
      </c>
      <c s="29" t="s">
        <v>618</v>
      </c>
      <c s="29" t="s">
        <v>619</v>
      </c>
      <c s="24" t="s">
        <v>51</v>
      </c>
      <c s="30" t="s">
        <v>620</v>
      </c>
      <c s="31" t="s">
        <v>87</v>
      </c>
      <c s="32">
        <v>20</v>
      </c>
      <c s="33">
        <v>0</v>
      </c>
      <c s="33">
        <f>ROUND(ROUND(H427,2)*ROUND(G427,3),2)</f>
      </c>
      <c r="O427">
        <f>(I427*21)/100</f>
      </c>
      <c t="s">
        <v>27</v>
      </c>
    </row>
    <row r="428" spans="1:5" ht="12.75">
      <c r="A428" s="34" t="s">
        <v>54</v>
      </c>
      <c r="E428" s="35" t="s">
        <v>609</v>
      </c>
    </row>
    <row r="429" spans="1:5" ht="89.25">
      <c r="A429" s="36" t="s">
        <v>56</v>
      </c>
      <c r="E429" s="37" t="s">
        <v>621</v>
      </c>
    </row>
    <row r="430" spans="1:5" ht="25.5">
      <c r="A430" t="s">
        <v>57</v>
      </c>
      <c r="E430" s="35" t="s">
        <v>611</v>
      </c>
    </row>
    <row r="431" spans="1:16" ht="12.75">
      <c r="A431" s="24" t="s">
        <v>49</v>
      </c>
      <c s="29" t="s">
        <v>622</v>
      </c>
      <c s="29" t="s">
        <v>623</v>
      </c>
      <c s="24" t="s">
        <v>51</v>
      </c>
      <c s="30" t="s">
        <v>624</v>
      </c>
      <c s="31" t="s">
        <v>87</v>
      </c>
      <c s="32">
        <v>8</v>
      </c>
      <c s="33">
        <v>0</v>
      </c>
      <c s="33">
        <f>ROUND(ROUND(H431,2)*ROUND(G431,3),2)</f>
      </c>
      <c r="O431">
        <f>(I431*21)/100</f>
      </c>
      <c t="s">
        <v>27</v>
      </c>
    </row>
    <row r="432" spans="1:5" ht="25.5">
      <c r="A432" s="34" t="s">
        <v>54</v>
      </c>
      <c r="E432" s="35" t="s">
        <v>615</v>
      </c>
    </row>
    <row r="433" spans="1:5" ht="25.5">
      <c r="A433" s="36" t="s">
        <v>56</v>
      </c>
      <c r="E433" s="37" t="s">
        <v>625</v>
      </c>
    </row>
    <row r="434" spans="1:5" ht="25.5">
      <c r="A434" t="s">
        <v>57</v>
      </c>
      <c r="E434" s="35" t="s">
        <v>617</v>
      </c>
    </row>
    <row r="435" spans="1:16" ht="25.5">
      <c r="A435" s="24" t="s">
        <v>49</v>
      </c>
      <c s="29" t="s">
        <v>626</v>
      </c>
      <c s="29" t="s">
        <v>627</v>
      </c>
      <c s="24" t="s">
        <v>51</v>
      </c>
      <c s="30" t="s">
        <v>628</v>
      </c>
      <c s="31" t="s">
        <v>87</v>
      </c>
      <c s="32">
        <v>30</v>
      </c>
      <c s="33">
        <v>0</v>
      </c>
      <c s="33">
        <f>ROUND(ROUND(H435,2)*ROUND(G435,3),2)</f>
      </c>
      <c r="O435">
        <f>(I435*21)/100</f>
      </c>
      <c t="s">
        <v>27</v>
      </c>
    </row>
    <row r="436" spans="1:5" ht="12.75">
      <c r="A436" s="34" t="s">
        <v>54</v>
      </c>
      <c r="E436" s="35" t="s">
        <v>609</v>
      </c>
    </row>
    <row r="437" spans="1:5" ht="89.25">
      <c r="A437" s="36" t="s">
        <v>56</v>
      </c>
      <c r="E437" s="37" t="s">
        <v>629</v>
      </c>
    </row>
    <row r="438" spans="1:5" ht="25.5">
      <c r="A438" t="s">
        <v>57</v>
      </c>
      <c r="E438" s="35" t="s">
        <v>630</v>
      </c>
    </row>
    <row r="439" spans="1:16" ht="12.75">
      <c r="A439" s="24" t="s">
        <v>49</v>
      </c>
      <c s="29" t="s">
        <v>631</v>
      </c>
      <c s="29" t="s">
        <v>632</v>
      </c>
      <c s="24" t="s">
        <v>51</v>
      </c>
      <c s="30" t="s">
        <v>633</v>
      </c>
      <c s="31" t="s">
        <v>87</v>
      </c>
      <c s="32">
        <v>23</v>
      </c>
      <c s="33">
        <v>0</v>
      </c>
      <c s="33">
        <f>ROUND(ROUND(H439,2)*ROUND(G439,3),2)</f>
      </c>
      <c r="O439">
        <f>(I439*21)/100</f>
      </c>
      <c t="s">
        <v>27</v>
      </c>
    </row>
    <row r="440" spans="1:5" ht="25.5">
      <c r="A440" s="34" t="s">
        <v>54</v>
      </c>
      <c r="E440" s="35" t="s">
        <v>615</v>
      </c>
    </row>
    <row r="441" spans="1:5" ht="89.25">
      <c r="A441" s="36" t="s">
        <v>56</v>
      </c>
      <c r="E441" s="37" t="s">
        <v>634</v>
      </c>
    </row>
    <row r="442" spans="1:5" ht="25.5">
      <c r="A442" t="s">
        <v>57</v>
      </c>
      <c r="E442" s="35" t="s">
        <v>617</v>
      </c>
    </row>
    <row r="443" spans="1:16" ht="25.5">
      <c r="A443" s="24" t="s">
        <v>49</v>
      </c>
      <c s="29" t="s">
        <v>635</v>
      </c>
      <c s="29" t="s">
        <v>636</v>
      </c>
      <c s="24" t="s">
        <v>51</v>
      </c>
      <c s="30" t="s">
        <v>637</v>
      </c>
      <c s="31" t="s">
        <v>120</v>
      </c>
      <c s="32">
        <v>1694.1</v>
      </c>
      <c s="33">
        <v>0</v>
      </c>
      <c s="33">
        <f>ROUND(ROUND(H443,2)*ROUND(G443,3),2)</f>
      </c>
      <c r="O443">
        <f>(I443*21)/100</f>
      </c>
      <c t="s">
        <v>27</v>
      </c>
    </row>
    <row r="444" spans="1:5" ht="12.75">
      <c r="A444" s="34" t="s">
        <v>54</v>
      </c>
      <c r="E444" s="35" t="s">
        <v>609</v>
      </c>
    </row>
    <row r="445" spans="1:5" ht="89.25">
      <c r="A445" s="36" t="s">
        <v>56</v>
      </c>
      <c r="E445" s="37" t="s">
        <v>638</v>
      </c>
    </row>
    <row r="446" spans="1:5" ht="38.25">
      <c r="A446" t="s">
        <v>57</v>
      </c>
      <c r="E446" s="35" t="s">
        <v>639</v>
      </c>
    </row>
    <row r="447" spans="1:16" ht="25.5">
      <c r="A447" s="24" t="s">
        <v>49</v>
      </c>
      <c s="29" t="s">
        <v>640</v>
      </c>
      <c s="29" t="s">
        <v>641</v>
      </c>
      <c s="24" t="s">
        <v>51</v>
      </c>
      <c s="30" t="s">
        <v>642</v>
      </c>
      <c s="31" t="s">
        <v>120</v>
      </c>
      <c s="32">
        <v>1694.1</v>
      </c>
      <c s="33">
        <v>0</v>
      </c>
      <c s="33">
        <f>ROUND(ROUND(H447,2)*ROUND(G447,3),2)</f>
      </c>
      <c r="O447">
        <f>(I447*21)/100</f>
      </c>
      <c t="s">
        <v>27</v>
      </c>
    </row>
    <row r="448" spans="1:5" ht="12.75">
      <c r="A448" s="34" t="s">
        <v>54</v>
      </c>
      <c r="E448" s="35" t="s">
        <v>609</v>
      </c>
    </row>
    <row r="449" spans="1:5" ht="89.25">
      <c r="A449" s="36" t="s">
        <v>56</v>
      </c>
      <c r="E449" s="37" t="s">
        <v>638</v>
      </c>
    </row>
    <row r="450" spans="1:5" ht="38.25">
      <c r="A450" t="s">
        <v>57</v>
      </c>
      <c r="E450" s="35" t="s">
        <v>639</v>
      </c>
    </row>
    <row r="451" spans="1:16" ht="12.75">
      <c r="A451" s="24" t="s">
        <v>49</v>
      </c>
      <c s="29" t="s">
        <v>643</v>
      </c>
      <c s="29" t="s">
        <v>644</v>
      </c>
      <c s="24" t="s">
        <v>51</v>
      </c>
      <c s="30" t="s">
        <v>645</v>
      </c>
      <c s="31" t="s">
        <v>87</v>
      </c>
      <c s="32">
        <v>12</v>
      </c>
      <c s="33">
        <v>0</v>
      </c>
      <c s="33">
        <f>ROUND(ROUND(H451,2)*ROUND(G451,3),2)</f>
      </c>
      <c r="O451">
        <f>(I451*21)/100</f>
      </c>
      <c t="s">
        <v>27</v>
      </c>
    </row>
    <row r="452" spans="1:5" ht="25.5">
      <c r="A452" s="34" t="s">
        <v>54</v>
      </c>
      <c r="E452" s="35" t="s">
        <v>646</v>
      </c>
    </row>
    <row r="453" spans="1:5" ht="25.5">
      <c r="A453" s="36" t="s">
        <v>56</v>
      </c>
      <c r="E453" s="37" t="s">
        <v>647</v>
      </c>
    </row>
    <row r="454" spans="1:5" ht="38.25">
      <c r="A454" t="s">
        <v>57</v>
      </c>
      <c r="E454" s="35" t="s">
        <v>648</v>
      </c>
    </row>
    <row r="455" spans="1:16" ht="12.75">
      <c r="A455" s="24" t="s">
        <v>49</v>
      </c>
      <c s="29" t="s">
        <v>649</v>
      </c>
      <c s="29" t="s">
        <v>650</v>
      </c>
      <c s="24" t="s">
        <v>51</v>
      </c>
      <c s="30" t="s">
        <v>651</v>
      </c>
      <c s="31" t="s">
        <v>291</v>
      </c>
      <c s="32">
        <v>429</v>
      </c>
      <c s="33">
        <v>0</v>
      </c>
      <c s="33">
        <f>ROUND(ROUND(H455,2)*ROUND(G455,3),2)</f>
      </c>
      <c r="O455">
        <f>(I455*21)/100</f>
      </c>
      <c t="s">
        <v>27</v>
      </c>
    </row>
    <row r="456" spans="1:5" ht="12.75">
      <c r="A456" s="34" t="s">
        <v>54</v>
      </c>
      <c r="E456" s="35" t="s">
        <v>231</v>
      </c>
    </row>
    <row r="457" spans="1:5" ht="25.5">
      <c r="A457" s="36" t="s">
        <v>56</v>
      </c>
      <c r="E457" s="37" t="s">
        <v>652</v>
      </c>
    </row>
    <row r="458" spans="1:5" ht="51">
      <c r="A458" t="s">
        <v>57</v>
      </c>
      <c r="E458" s="35" t="s">
        <v>653</v>
      </c>
    </row>
    <row r="459" spans="1:16" ht="12.75">
      <c r="A459" s="24" t="s">
        <v>49</v>
      </c>
      <c s="29" t="s">
        <v>654</v>
      </c>
      <c s="29" t="s">
        <v>655</v>
      </c>
      <c s="24" t="s">
        <v>51</v>
      </c>
      <c s="30" t="s">
        <v>656</v>
      </c>
      <c s="31" t="s">
        <v>291</v>
      </c>
      <c s="32">
        <v>10.2</v>
      </c>
      <c s="33">
        <v>0</v>
      </c>
      <c s="33">
        <f>ROUND(ROUND(H459,2)*ROUND(G459,3),2)</f>
      </c>
      <c r="O459">
        <f>(I459*21)/100</f>
      </c>
      <c t="s">
        <v>27</v>
      </c>
    </row>
    <row r="460" spans="1:5" ht="12.75">
      <c r="A460" s="34" t="s">
        <v>54</v>
      </c>
      <c r="E460" s="35" t="s">
        <v>249</v>
      </c>
    </row>
    <row r="461" spans="1:5" ht="38.25">
      <c r="A461" s="36" t="s">
        <v>56</v>
      </c>
      <c r="E461" s="37" t="s">
        <v>657</v>
      </c>
    </row>
    <row r="462" spans="1:5" ht="51">
      <c r="A462" t="s">
        <v>57</v>
      </c>
      <c r="E462" s="35" t="s">
        <v>658</v>
      </c>
    </row>
    <row r="463" spans="1:16" ht="12.75">
      <c r="A463" s="24" t="s">
        <v>49</v>
      </c>
      <c s="29" t="s">
        <v>659</v>
      </c>
      <c s="29" t="s">
        <v>660</v>
      </c>
      <c s="24" t="s">
        <v>191</v>
      </c>
      <c s="30" t="s">
        <v>661</v>
      </c>
      <c s="31" t="s">
        <v>87</v>
      </c>
      <c s="32">
        <v>4</v>
      </c>
      <c s="33">
        <v>0</v>
      </c>
      <c s="33">
        <f>ROUND(ROUND(H463,2)*ROUND(G463,3),2)</f>
      </c>
      <c r="O463">
        <f>(I463*21)/100</f>
      </c>
      <c t="s">
        <v>27</v>
      </c>
    </row>
    <row r="464" spans="1:5" ht="25.5">
      <c r="A464" s="34" t="s">
        <v>54</v>
      </c>
      <c r="E464" s="35" t="s">
        <v>662</v>
      </c>
    </row>
    <row r="465" spans="1:5" ht="89.25">
      <c r="A465" s="36" t="s">
        <v>56</v>
      </c>
      <c r="E465" s="37" t="s">
        <v>663</v>
      </c>
    </row>
    <row r="466" spans="1:5" ht="409.5">
      <c r="A466" t="s">
        <v>57</v>
      </c>
      <c r="E466" s="35" t="s">
        <v>664</v>
      </c>
    </row>
    <row r="467" spans="1:16" ht="12.75">
      <c r="A467" s="24" t="s">
        <v>49</v>
      </c>
      <c s="29" t="s">
        <v>665</v>
      </c>
      <c s="29" t="s">
        <v>666</v>
      </c>
      <c s="24" t="s">
        <v>51</v>
      </c>
      <c s="30" t="s">
        <v>667</v>
      </c>
      <c s="31" t="s">
        <v>87</v>
      </c>
      <c s="32">
        <v>10</v>
      </c>
      <c s="33">
        <v>0</v>
      </c>
      <c s="33">
        <f>ROUND(ROUND(H467,2)*ROUND(G467,3),2)</f>
      </c>
      <c r="O467">
        <f>(I467*21)/100</f>
      </c>
      <c t="s">
        <v>27</v>
      </c>
    </row>
    <row r="468" spans="1:5" ht="25.5">
      <c r="A468" s="34" t="s">
        <v>54</v>
      </c>
      <c r="E468" s="35" t="s">
        <v>668</v>
      </c>
    </row>
    <row r="469" spans="1:5" ht="242.25">
      <c r="A469" s="36" t="s">
        <v>56</v>
      </c>
      <c r="E469" s="37" t="s">
        <v>669</v>
      </c>
    </row>
    <row r="470" spans="1:5" ht="409.5">
      <c r="A470" t="s">
        <v>57</v>
      </c>
      <c r="E470" s="35" t="s">
        <v>664</v>
      </c>
    </row>
    <row r="471" spans="1:16" ht="12.75">
      <c r="A471" s="24" t="s">
        <v>49</v>
      </c>
      <c s="29" t="s">
        <v>670</v>
      </c>
      <c s="29" t="s">
        <v>666</v>
      </c>
      <c s="24" t="s">
        <v>191</v>
      </c>
      <c s="30" t="s">
        <v>671</v>
      </c>
      <c s="31" t="s">
        <v>87</v>
      </c>
      <c s="32">
        <v>4</v>
      </c>
      <c s="33">
        <v>0</v>
      </c>
      <c s="33">
        <f>ROUND(ROUND(H471,2)*ROUND(G471,3),2)</f>
      </c>
      <c r="O471">
        <f>(I471*21)/100</f>
      </c>
      <c t="s">
        <v>27</v>
      </c>
    </row>
    <row r="472" spans="1:5" ht="25.5">
      <c r="A472" s="34" t="s">
        <v>54</v>
      </c>
      <c r="E472" s="35" t="s">
        <v>672</v>
      </c>
    </row>
    <row r="473" spans="1:5" ht="89.25">
      <c r="A473" s="36" t="s">
        <v>56</v>
      </c>
      <c r="E473" s="37" t="s">
        <v>673</v>
      </c>
    </row>
    <row r="474" spans="1:5" ht="409.5">
      <c r="A474" t="s">
        <v>57</v>
      </c>
      <c r="E474" s="35" t="s">
        <v>664</v>
      </c>
    </row>
    <row r="475" spans="1:16" ht="12.75">
      <c r="A475" s="24" t="s">
        <v>49</v>
      </c>
      <c s="29" t="s">
        <v>674</v>
      </c>
      <c s="29" t="s">
        <v>675</v>
      </c>
      <c s="24" t="s">
        <v>51</v>
      </c>
      <c s="30" t="s">
        <v>676</v>
      </c>
      <c s="31" t="s">
        <v>87</v>
      </c>
      <c s="32">
        <v>2</v>
      </c>
      <c s="33">
        <v>0</v>
      </c>
      <c s="33">
        <f>ROUND(ROUND(H475,2)*ROUND(G475,3),2)</f>
      </c>
      <c r="O475">
        <f>(I475*21)/100</f>
      </c>
      <c t="s">
        <v>27</v>
      </c>
    </row>
    <row r="476" spans="1:5" ht="25.5">
      <c r="A476" s="34" t="s">
        <v>54</v>
      </c>
      <c r="E476" s="35" t="s">
        <v>668</v>
      </c>
    </row>
    <row r="477" spans="1:5" ht="25.5">
      <c r="A477" s="36" t="s">
        <v>56</v>
      </c>
      <c r="E477" s="37" t="s">
        <v>677</v>
      </c>
    </row>
    <row r="478" spans="1:5" ht="409.5">
      <c r="A478" t="s">
        <v>57</v>
      </c>
      <c r="E478" s="35" t="s">
        <v>664</v>
      </c>
    </row>
    <row r="479" spans="1:16" ht="25.5">
      <c r="A479" s="24" t="s">
        <v>49</v>
      </c>
      <c s="29" t="s">
        <v>678</v>
      </c>
      <c s="29" t="s">
        <v>679</v>
      </c>
      <c s="24" t="s">
        <v>51</v>
      </c>
      <c s="30" t="s">
        <v>680</v>
      </c>
      <c s="31" t="s">
        <v>87</v>
      </c>
      <c s="32">
        <v>6</v>
      </c>
      <c s="33">
        <v>0</v>
      </c>
      <c s="33">
        <f>ROUND(ROUND(H479,2)*ROUND(G479,3),2)</f>
      </c>
      <c r="O479">
        <f>(I479*21)/100</f>
      </c>
      <c t="s">
        <v>27</v>
      </c>
    </row>
    <row r="480" spans="1:5" ht="25.5">
      <c r="A480" s="34" t="s">
        <v>54</v>
      </c>
      <c r="E480" s="35" t="s">
        <v>681</v>
      </c>
    </row>
    <row r="481" spans="1:5" ht="242.25">
      <c r="A481" s="36" t="s">
        <v>56</v>
      </c>
      <c r="E481" s="37" t="s">
        <v>682</v>
      </c>
    </row>
    <row r="482" spans="1:5" ht="409.5">
      <c r="A482" t="s">
        <v>57</v>
      </c>
      <c r="E482" s="35" t="s">
        <v>683</v>
      </c>
    </row>
    <row r="483" spans="1:16" ht="12.75">
      <c r="A483" s="24" t="s">
        <v>49</v>
      </c>
      <c s="29" t="s">
        <v>684</v>
      </c>
      <c s="29" t="s">
        <v>685</v>
      </c>
      <c s="24" t="s">
        <v>51</v>
      </c>
      <c s="30" t="s">
        <v>686</v>
      </c>
      <c s="31" t="s">
        <v>291</v>
      </c>
      <c s="32">
        <v>15</v>
      </c>
      <c s="33">
        <v>0</v>
      </c>
      <c s="33">
        <f>ROUND(ROUND(H483,2)*ROUND(G483,3),2)</f>
      </c>
      <c r="O483">
        <f>(I483*21)/100</f>
      </c>
      <c t="s">
        <v>27</v>
      </c>
    </row>
    <row r="484" spans="1:5" ht="12.75">
      <c r="A484" s="34" t="s">
        <v>54</v>
      </c>
      <c r="E484" s="35" t="s">
        <v>320</v>
      </c>
    </row>
    <row r="485" spans="1:5" ht="89.25">
      <c r="A485" s="36" t="s">
        <v>56</v>
      </c>
      <c r="E485" s="37" t="s">
        <v>687</v>
      </c>
    </row>
    <row r="486" spans="1:5" ht="63.75">
      <c r="A486" t="s">
        <v>57</v>
      </c>
      <c r="E486" s="35" t="s">
        <v>688</v>
      </c>
    </row>
    <row r="487" spans="1:16" ht="12.75">
      <c r="A487" s="24" t="s">
        <v>49</v>
      </c>
      <c s="29" t="s">
        <v>689</v>
      </c>
      <c s="29" t="s">
        <v>690</v>
      </c>
      <c s="24" t="s">
        <v>100</v>
      </c>
      <c s="30" t="s">
        <v>691</v>
      </c>
      <c s="31" t="s">
        <v>291</v>
      </c>
      <c s="32">
        <v>60.1</v>
      </c>
      <c s="33">
        <v>0</v>
      </c>
      <c s="33">
        <f>ROUND(ROUND(H487,2)*ROUND(G487,3),2)</f>
      </c>
      <c r="O487">
        <f>(I487*21)/100</f>
      </c>
      <c t="s">
        <v>27</v>
      </c>
    </row>
    <row r="488" spans="1:5" ht="25.5">
      <c r="A488" s="34" t="s">
        <v>54</v>
      </c>
      <c r="E488" s="35" t="s">
        <v>692</v>
      </c>
    </row>
    <row r="489" spans="1:5" ht="242.25">
      <c r="A489" s="36" t="s">
        <v>56</v>
      </c>
      <c r="E489" s="37" t="s">
        <v>693</v>
      </c>
    </row>
    <row r="490" spans="1:5" ht="63.75">
      <c r="A490" t="s">
        <v>57</v>
      </c>
      <c r="E490" s="35" t="s">
        <v>688</v>
      </c>
    </row>
    <row r="491" spans="1:16" ht="12.75">
      <c r="A491" s="24" t="s">
        <v>49</v>
      </c>
      <c s="29" t="s">
        <v>694</v>
      </c>
      <c s="29" t="s">
        <v>690</v>
      </c>
      <c s="24" t="s">
        <v>106</v>
      </c>
      <c s="30" t="s">
        <v>695</v>
      </c>
      <c s="31" t="s">
        <v>291</v>
      </c>
      <c s="32">
        <v>20</v>
      </c>
      <c s="33">
        <v>0</v>
      </c>
      <c s="33">
        <f>ROUND(ROUND(H491,2)*ROUND(G491,3),2)</f>
      </c>
      <c r="O491">
        <f>(I491*21)/100</f>
      </c>
      <c t="s">
        <v>27</v>
      </c>
    </row>
    <row r="492" spans="1:5" ht="12.75">
      <c r="A492" s="34" t="s">
        <v>54</v>
      </c>
      <c r="E492" s="35" t="s">
        <v>320</v>
      </c>
    </row>
    <row r="493" spans="1:5" ht="89.25">
      <c r="A493" s="36" t="s">
        <v>56</v>
      </c>
      <c r="E493" s="37" t="s">
        <v>696</v>
      </c>
    </row>
    <row r="494" spans="1:5" ht="63.75">
      <c r="A494" t="s">
        <v>57</v>
      </c>
      <c r="E494" s="35" t="s">
        <v>688</v>
      </c>
    </row>
    <row r="495" spans="1:16" ht="12.75">
      <c r="A495" s="24" t="s">
        <v>49</v>
      </c>
      <c s="29" t="s">
        <v>697</v>
      </c>
      <c s="29" t="s">
        <v>698</v>
      </c>
      <c s="24" t="s">
        <v>51</v>
      </c>
      <c s="30" t="s">
        <v>699</v>
      </c>
      <c s="31" t="s">
        <v>291</v>
      </c>
      <c s="32">
        <v>33</v>
      </c>
      <c s="33">
        <v>0</v>
      </c>
      <c s="33">
        <f>ROUND(ROUND(H495,2)*ROUND(G495,3),2)</f>
      </c>
      <c r="O495">
        <f>(I495*21)/100</f>
      </c>
      <c t="s">
        <v>27</v>
      </c>
    </row>
    <row r="496" spans="1:5" ht="25.5">
      <c r="A496" s="34" t="s">
        <v>54</v>
      </c>
      <c r="E496" s="35" t="s">
        <v>692</v>
      </c>
    </row>
    <row r="497" spans="1:5" ht="25.5">
      <c r="A497" s="36" t="s">
        <v>56</v>
      </c>
      <c r="E497" s="37" t="s">
        <v>700</v>
      </c>
    </row>
    <row r="498" spans="1:5" ht="63.75">
      <c r="A498" t="s">
        <v>57</v>
      </c>
      <c r="E498" s="35" t="s">
        <v>688</v>
      </c>
    </row>
    <row r="499" spans="1:16" ht="12.75">
      <c r="A499" s="24" t="s">
        <v>49</v>
      </c>
      <c s="29" t="s">
        <v>701</v>
      </c>
      <c s="29" t="s">
        <v>702</v>
      </c>
      <c s="24" t="s">
        <v>51</v>
      </c>
      <c s="30" t="s">
        <v>703</v>
      </c>
      <c s="31" t="s">
        <v>291</v>
      </c>
      <c s="32">
        <v>18</v>
      </c>
      <c s="33">
        <v>0</v>
      </c>
      <c s="33">
        <f>ROUND(ROUND(H499,2)*ROUND(G499,3),2)</f>
      </c>
      <c r="O499">
        <f>(I499*21)/100</f>
      </c>
      <c t="s">
        <v>27</v>
      </c>
    </row>
    <row r="500" spans="1:5" ht="25.5">
      <c r="A500" s="34" t="s">
        <v>54</v>
      </c>
      <c r="E500" s="35" t="s">
        <v>692</v>
      </c>
    </row>
    <row r="501" spans="1:5" ht="25.5">
      <c r="A501" s="36" t="s">
        <v>56</v>
      </c>
      <c r="E501" s="37" t="s">
        <v>704</v>
      </c>
    </row>
    <row r="502" spans="1:5" ht="63.75">
      <c r="A502" t="s">
        <v>57</v>
      </c>
      <c r="E502" s="35" t="s">
        <v>688</v>
      </c>
    </row>
    <row r="503" spans="1:16" ht="12.75">
      <c r="A503" s="24" t="s">
        <v>49</v>
      </c>
      <c s="29" t="s">
        <v>705</v>
      </c>
      <c s="29" t="s">
        <v>706</v>
      </c>
      <c s="24" t="s">
        <v>51</v>
      </c>
      <c s="30" t="s">
        <v>707</v>
      </c>
      <c s="31" t="s">
        <v>291</v>
      </c>
      <c s="32">
        <v>29.3</v>
      </c>
      <c s="33">
        <v>0</v>
      </c>
      <c s="33">
        <f>ROUND(ROUND(H503,2)*ROUND(G503,3),2)</f>
      </c>
      <c r="O503">
        <f>(I503*21)/100</f>
      </c>
      <c t="s">
        <v>27</v>
      </c>
    </row>
    <row r="504" spans="1:5" ht="12.75">
      <c r="A504" s="34" t="s">
        <v>54</v>
      </c>
      <c r="E504" s="35" t="s">
        <v>249</v>
      </c>
    </row>
    <row r="505" spans="1:5" ht="25.5">
      <c r="A505" s="36" t="s">
        <v>56</v>
      </c>
      <c r="E505" s="37" t="s">
        <v>501</v>
      </c>
    </row>
    <row r="506" spans="1:5" ht="25.5">
      <c r="A506" t="s">
        <v>57</v>
      </c>
      <c r="E506" s="35" t="s">
        <v>708</v>
      </c>
    </row>
    <row r="507" spans="1:16" ht="12.75">
      <c r="A507" s="24" t="s">
        <v>49</v>
      </c>
      <c s="29" t="s">
        <v>709</v>
      </c>
      <c s="29" t="s">
        <v>710</v>
      </c>
      <c s="24" t="s">
        <v>51</v>
      </c>
      <c s="30" t="s">
        <v>711</v>
      </c>
      <c s="31" t="s">
        <v>120</v>
      </c>
      <c s="32">
        <v>357.7</v>
      </c>
      <c s="33">
        <v>0</v>
      </c>
      <c s="33">
        <f>ROUND(ROUND(H507,2)*ROUND(G507,3),2)</f>
      </c>
      <c r="O507">
        <f>(I507*21)/100</f>
      </c>
      <c t="s">
        <v>27</v>
      </c>
    </row>
    <row r="508" spans="1:5" ht="12.75">
      <c r="A508" s="34" t="s">
        <v>54</v>
      </c>
      <c r="E508" s="35" t="s">
        <v>231</v>
      </c>
    </row>
    <row r="509" spans="1:5" ht="25.5">
      <c r="A509" s="36" t="s">
        <v>56</v>
      </c>
      <c r="E509" s="37" t="s">
        <v>712</v>
      </c>
    </row>
    <row r="510" spans="1:5" ht="102">
      <c r="A510" t="s">
        <v>57</v>
      </c>
      <c r="E510" s="35" t="s">
        <v>713</v>
      </c>
    </row>
    <row r="511" spans="1:16" ht="12.75">
      <c r="A511" s="24" t="s">
        <v>49</v>
      </c>
      <c s="29" t="s">
        <v>714</v>
      </c>
      <c s="29" t="s">
        <v>715</v>
      </c>
      <c s="24" t="s">
        <v>51</v>
      </c>
      <c s="30" t="s">
        <v>716</v>
      </c>
      <c s="31" t="s">
        <v>154</v>
      </c>
      <c s="32">
        <v>2.188</v>
      </c>
      <c s="33">
        <v>0</v>
      </c>
      <c s="33">
        <f>ROUND(ROUND(H511,2)*ROUND(G511,3),2)</f>
      </c>
      <c r="O511">
        <f>(I511*21)/100</f>
      </c>
      <c t="s">
        <v>27</v>
      </c>
    </row>
    <row r="512" spans="1:5" ht="25.5">
      <c r="A512" s="34" t="s">
        <v>54</v>
      </c>
      <c r="E512" s="35" t="s">
        <v>155</v>
      </c>
    </row>
    <row r="513" spans="1:5" ht="25.5">
      <c r="A513" s="36" t="s">
        <v>56</v>
      </c>
      <c r="E513" s="37" t="s">
        <v>717</v>
      </c>
    </row>
    <row r="514" spans="1:5" ht="102">
      <c r="A514" t="s">
        <v>57</v>
      </c>
      <c r="E514" s="35" t="s">
        <v>718</v>
      </c>
    </row>
    <row r="515" spans="1:16" ht="12.75">
      <c r="A515" s="24" t="s">
        <v>49</v>
      </c>
      <c s="29" t="s">
        <v>719</v>
      </c>
      <c s="29" t="s">
        <v>720</v>
      </c>
      <c s="24" t="s">
        <v>51</v>
      </c>
      <c s="30" t="s">
        <v>721</v>
      </c>
      <c s="31" t="s">
        <v>154</v>
      </c>
      <c s="32">
        <v>3.3</v>
      </c>
      <c s="33">
        <v>0</v>
      </c>
      <c s="33">
        <f>ROUND(ROUND(H515,2)*ROUND(G515,3),2)</f>
      </c>
      <c r="O515">
        <f>(I515*21)/100</f>
      </c>
      <c t="s">
        <v>27</v>
      </c>
    </row>
    <row r="516" spans="1:5" ht="38.25">
      <c r="A516" s="34" t="s">
        <v>54</v>
      </c>
      <c r="E516" s="35" t="s">
        <v>722</v>
      </c>
    </row>
    <row r="517" spans="1:5" ht="25.5">
      <c r="A517" s="36" t="s">
        <v>56</v>
      </c>
      <c r="E517" s="37" t="s">
        <v>723</v>
      </c>
    </row>
    <row r="518" spans="1:5" ht="102">
      <c r="A518" t="s">
        <v>57</v>
      </c>
      <c r="E518" s="35" t="s">
        <v>718</v>
      </c>
    </row>
    <row r="519" spans="1:16" ht="12.75">
      <c r="A519" s="24" t="s">
        <v>49</v>
      </c>
      <c s="29" t="s">
        <v>724</v>
      </c>
      <c s="29" t="s">
        <v>725</v>
      </c>
      <c s="24" t="s">
        <v>51</v>
      </c>
      <c s="30" t="s">
        <v>726</v>
      </c>
      <c s="31" t="s">
        <v>154</v>
      </c>
      <c s="32">
        <v>44.682</v>
      </c>
      <c s="33">
        <v>0</v>
      </c>
      <c s="33">
        <f>ROUND(ROUND(H519,2)*ROUND(G519,3),2)</f>
      </c>
      <c r="O519">
        <f>(I519*21)/100</f>
      </c>
      <c t="s">
        <v>27</v>
      </c>
    </row>
    <row r="520" spans="1:5" ht="25.5">
      <c r="A520" s="34" t="s">
        <v>54</v>
      </c>
      <c r="E520" s="35" t="s">
        <v>155</v>
      </c>
    </row>
    <row r="521" spans="1:5" ht="25.5">
      <c r="A521" s="36" t="s">
        <v>56</v>
      </c>
      <c r="E521" s="37" t="s">
        <v>727</v>
      </c>
    </row>
    <row r="522" spans="1:5" ht="102">
      <c r="A522" t="s">
        <v>57</v>
      </c>
      <c r="E522" s="35" t="s">
        <v>718</v>
      </c>
    </row>
    <row r="523" spans="1:16" ht="12.75">
      <c r="A523" s="24" t="s">
        <v>49</v>
      </c>
      <c s="29" t="s">
        <v>728</v>
      </c>
      <c s="29" t="s">
        <v>729</v>
      </c>
      <c s="24" t="s">
        <v>51</v>
      </c>
      <c s="30" t="s">
        <v>730</v>
      </c>
      <c s="31" t="s">
        <v>154</v>
      </c>
      <c s="32">
        <v>2</v>
      </c>
      <c s="33">
        <v>0</v>
      </c>
      <c s="33">
        <f>ROUND(ROUND(H523,2)*ROUND(G523,3),2)</f>
      </c>
      <c r="O523">
        <f>(I523*21)/100</f>
      </c>
      <c t="s">
        <v>27</v>
      </c>
    </row>
    <row r="524" spans="1:5" ht="25.5">
      <c r="A524" s="34" t="s">
        <v>54</v>
      </c>
      <c r="E524" s="35" t="s">
        <v>155</v>
      </c>
    </row>
    <row r="525" spans="1:5" ht="25.5">
      <c r="A525" s="36" t="s">
        <v>56</v>
      </c>
      <c r="E525" s="37" t="s">
        <v>731</v>
      </c>
    </row>
    <row r="526" spans="1:5" ht="102">
      <c r="A526" t="s">
        <v>57</v>
      </c>
      <c r="E526" s="35" t="s">
        <v>718</v>
      </c>
    </row>
    <row r="527" spans="1:16" ht="12.75">
      <c r="A527" s="24" t="s">
        <v>49</v>
      </c>
      <c s="29" t="s">
        <v>732</v>
      </c>
      <c s="29" t="s">
        <v>733</v>
      </c>
      <c s="24" t="s">
        <v>51</v>
      </c>
      <c s="30" t="s">
        <v>734</v>
      </c>
      <c s="31" t="s">
        <v>154</v>
      </c>
      <c s="32">
        <v>55.325</v>
      </c>
      <c s="33">
        <v>0</v>
      </c>
      <c s="33">
        <f>ROUND(ROUND(H527,2)*ROUND(G527,3),2)</f>
      </c>
      <c r="O527">
        <f>(I527*21)/100</f>
      </c>
      <c t="s">
        <v>27</v>
      </c>
    </row>
    <row r="528" spans="1:5" ht="25.5">
      <c r="A528" s="34" t="s">
        <v>54</v>
      </c>
      <c r="E528" s="35" t="s">
        <v>155</v>
      </c>
    </row>
    <row r="529" spans="1:5" ht="51">
      <c r="A529" s="36" t="s">
        <v>56</v>
      </c>
      <c r="E529" s="37" t="s">
        <v>735</v>
      </c>
    </row>
    <row r="530" spans="1:5" ht="102">
      <c r="A530" t="s">
        <v>57</v>
      </c>
      <c r="E530" s="35" t="s">
        <v>718</v>
      </c>
    </row>
    <row r="531" spans="1:16" ht="12.75">
      <c r="A531" s="24" t="s">
        <v>49</v>
      </c>
      <c s="29" t="s">
        <v>736</v>
      </c>
      <c s="29" t="s">
        <v>737</v>
      </c>
      <c s="24" t="s">
        <v>51</v>
      </c>
      <c s="30" t="s">
        <v>738</v>
      </c>
      <c s="31" t="s">
        <v>291</v>
      </c>
      <c s="32">
        <v>10.6</v>
      </c>
      <c s="33">
        <v>0</v>
      </c>
      <c s="33">
        <f>ROUND(ROUND(H531,2)*ROUND(G531,3),2)</f>
      </c>
      <c r="O531">
        <f>(I531*21)/100</f>
      </c>
      <c t="s">
        <v>27</v>
      </c>
    </row>
    <row r="532" spans="1:5" ht="25.5">
      <c r="A532" s="34" t="s">
        <v>54</v>
      </c>
      <c r="E532" s="35" t="s">
        <v>155</v>
      </c>
    </row>
    <row r="533" spans="1:5" ht="25.5">
      <c r="A533" s="36" t="s">
        <v>56</v>
      </c>
      <c r="E533" s="37" t="s">
        <v>739</v>
      </c>
    </row>
    <row r="534" spans="1:5" ht="114.75">
      <c r="A534" t="s">
        <v>57</v>
      </c>
      <c r="E534" s="35" t="s">
        <v>740</v>
      </c>
    </row>
    <row r="535" spans="1:16" ht="12.75">
      <c r="A535" s="24" t="s">
        <v>49</v>
      </c>
      <c s="29" t="s">
        <v>741</v>
      </c>
      <c s="29" t="s">
        <v>742</v>
      </c>
      <c s="24" t="s">
        <v>51</v>
      </c>
      <c s="30" t="s">
        <v>743</v>
      </c>
      <c s="31" t="s">
        <v>291</v>
      </c>
      <c s="32">
        <v>5</v>
      </c>
      <c s="33">
        <v>0</v>
      </c>
      <c s="33">
        <f>ROUND(ROUND(H535,2)*ROUND(G535,3),2)</f>
      </c>
      <c r="O535">
        <f>(I535*21)/100</f>
      </c>
      <c t="s">
        <v>27</v>
      </c>
    </row>
    <row r="536" spans="1:5" ht="25.5">
      <c r="A536" s="34" t="s">
        <v>54</v>
      </c>
      <c r="E536" s="35" t="s">
        <v>155</v>
      </c>
    </row>
    <row r="537" spans="1:5" ht="25.5">
      <c r="A537" s="36" t="s">
        <v>56</v>
      </c>
      <c r="E537" s="37" t="s">
        <v>744</v>
      </c>
    </row>
    <row r="538" spans="1:5" ht="114.75">
      <c r="A538" t="s">
        <v>57</v>
      </c>
      <c r="E538" s="35" t="s">
        <v>740</v>
      </c>
    </row>
    <row r="539" spans="1:16" ht="12.75">
      <c r="A539" s="24" t="s">
        <v>49</v>
      </c>
      <c s="29" t="s">
        <v>745</v>
      </c>
      <c s="29" t="s">
        <v>746</v>
      </c>
      <c s="24" t="s">
        <v>51</v>
      </c>
      <c s="30" t="s">
        <v>747</v>
      </c>
      <c s="31" t="s">
        <v>291</v>
      </c>
      <c s="32">
        <v>17</v>
      </c>
      <c s="33">
        <v>0</v>
      </c>
      <c s="33">
        <f>ROUND(ROUND(H539,2)*ROUND(G539,3),2)</f>
      </c>
      <c r="O539">
        <f>(I539*21)/100</f>
      </c>
      <c t="s">
        <v>27</v>
      </c>
    </row>
    <row r="540" spans="1:5" ht="25.5">
      <c r="A540" s="34" t="s">
        <v>54</v>
      </c>
      <c r="E540" s="35" t="s">
        <v>155</v>
      </c>
    </row>
    <row r="541" spans="1:5" ht="25.5">
      <c r="A541" s="36" t="s">
        <v>56</v>
      </c>
      <c r="E541" s="37" t="s">
        <v>748</v>
      </c>
    </row>
    <row r="542" spans="1:5" ht="114.75">
      <c r="A542" t="s">
        <v>57</v>
      </c>
      <c r="E542" s="35" t="s">
        <v>740</v>
      </c>
    </row>
    <row r="543" spans="1:16" ht="12.75">
      <c r="A543" s="24" t="s">
        <v>49</v>
      </c>
      <c s="29" t="s">
        <v>749</v>
      </c>
      <c s="29" t="s">
        <v>750</v>
      </c>
      <c s="24" t="s">
        <v>51</v>
      </c>
      <c s="30" t="s">
        <v>751</v>
      </c>
      <c s="31" t="s">
        <v>291</v>
      </c>
      <c s="32">
        <v>21.4</v>
      </c>
      <c s="33">
        <v>0</v>
      </c>
      <c s="33">
        <f>ROUND(ROUND(H543,2)*ROUND(G543,3),2)</f>
      </c>
      <c r="O543">
        <f>(I543*21)/100</f>
      </c>
      <c t="s">
        <v>27</v>
      </c>
    </row>
    <row r="544" spans="1:5" ht="25.5">
      <c r="A544" s="34" t="s">
        <v>54</v>
      </c>
      <c r="E544" s="35" t="s">
        <v>155</v>
      </c>
    </row>
    <row r="545" spans="1:5" ht="25.5">
      <c r="A545" s="36" t="s">
        <v>56</v>
      </c>
      <c r="E545" s="37" t="s">
        <v>752</v>
      </c>
    </row>
    <row r="546" spans="1:5" ht="114.75">
      <c r="A546" t="s">
        <v>57</v>
      </c>
      <c r="E546" s="35" t="s">
        <v>740</v>
      </c>
    </row>
    <row r="547" spans="1:16" ht="12.75">
      <c r="A547" s="24" t="s">
        <v>49</v>
      </c>
      <c s="29" t="s">
        <v>753</v>
      </c>
      <c s="29" t="s">
        <v>754</v>
      </c>
      <c s="24" t="s">
        <v>51</v>
      </c>
      <c s="30" t="s">
        <v>755</v>
      </c>
      <c s="31" t="s">
        <v>291</v>
      </c>
      <c s="32">
        <v>23</v>
      </c>
      <c s="33">
        <v>0</v>
      </c>
      <c s="33">
        <f>ROUND(ROUND(H547,2)*ROUND(G547,3),2)</f>
      </c>
      <c r="O547">
        <f>(I547*21)/100</f>
      </c>
      <c t="s">
        <v>27</v>
      </c>
    </row>
    <row r="548" spans="1:5" ht="25.5">
      <c r="A548" s="34" t="s">
        <v>54</v>
      </c>
      <c r="E548" s="35" t="s">
        <v>155</v>
      </c>
    </row>
    <row r="549" spans="1:5" ht="25.5">
      <c r="A549" s="36" t="s">
        <v>56</v>
      </c>
      <c r="E549" s="37" t="s">
        <v>756</v>
      </c>
    </row>
    <row r="550" spans="1:5" ht="114.75">
      <c r="A550" t="s">
        <v>57</v>
      </c>
      <c r="E550" s="35" t="s">
        <v>740</v>
      </c>
    </row>
    <row r="551" spans="1:16" ht="12.75">
      <c r="A551" s="24" t="s">
        <v>49</v>
      </c>
      <c s="29" t="s">
        <v>757</v>
      </c>
      <c s="29" t="s">
        <v>758</v>
      </c>
      <c s="24" t="s">
        <v>51</v>
      </c>
      <c s="30" t="s">
        <v>759</v>
      </c>
      <c s="31" t="s">
        <v>291</v>
      </c>
      <c s="32">
        <v>10.4</v>
      </c>
      <c s="33">
        <v>0</v>
      </c>
      <c s="33">
        <f>ROUND(ROUND(H551,2)*ROUND(G551,3),2)</f>
      </c>
      <c r="O551">
        <f>(I551*21)/100</f>
      </c>
      <c t="s">
        <v>27</v>
      </c>
    </row>
    <row r="552" spans="1:5" ht="25.5">
      <c r="A552" s="34" t="s">
        <v>54</v>
      </c>
      <c r="E552" s="35" t="s">
        <v>155</v>
      </c>
    </row>
    <row r="553" spans="1:5" ht="25.5">
      <c r="A553" s="36" t="s">
        <v>56</v>
      </c>
      <c r="E553" s="37" t="s">
        <v>760</v>
      </c>
    </row>
    <row r="554" spans="1:5" ht="89.25">
      <c r="A554" t="s">
        <v>57</v>
      </c>
      <c r="E554" s="35" t="s">
        <v>761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0+O10+O15+O24+O49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765</v>
      </c>
      <c s="38">
        <f>0+I10+I15+I24+I49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762</v>
      </c>
      <c s="1"/>
      <c s="14" t="s">
        <v>763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764</v>
      </c>
      <c s="16" t="s">
        <v>22</v>
      </c>
      <c s="17" t="s">
        <v>765</v>
      </c>
      <c s="6"/>
      <c s="18" t="s">
        <v>766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99</v>
      </c>
      <c s="24" t="s">
        <v>51</v>
      </c>
      <c s="30" t="s">
        <v>101</v>
      </c>
      <c s="31" t="s">
        <v>102</v>
      </c>
      <c s="32">
        <v>54.72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767</v>
      </c>
    </row>
    <row r="13" spans="1:5" ht="12.75">
      <c r="A13" s="36" t="s">
        <v>56</v>
      </c>
      <c r="E13" s="37" t="s">
        <v>768</v>
      </c>
    </row>
    <row r="14" spans="1:5" ht="25.5">
      <c r="A14" t="s">
        <v>57</v>
      </c>
      <c r="E14" s="35" t="s">
        <v>105</v>
      </c>
    </row>
    <row r="15" spans="1:18" ht="12.75" customHeight="1">
      <c r="A15" s="6" t="s">
        <v>47</v>
      </c>
      <c s="6"/>
      <c s="40" t="s">
        <v>33</v>
      </c>
      <c s="6"/>
      <c s="27" t="s">
        <v>117</v>
      </c>
      <c s="6"/>
      <c s="6"/>
      <c s="6"/>
      <c s="41">
        <f>0+Q15</f>
      </c>
      <c r="O15">
        <f>0+R15</f>
      </c>
      <c r="Q15">
        <f>0+I16+I20</f>
      </c>
      <c>
        <f>0+O16+O20</f>
      </c>
    </row>
    <row r="16" spans="1:16" ht="12.75">
      <c r="A16" s="24" t="s">
        <v>49</v>
      </c>
      <c s="29" t="s">
        <v>27</v>
      </c>
      <c s="29" t="s">
        <v>168</v>
      </c>
      <c s="24" t="s">
        <v>51</v>
      </c>
      <c s="30" t="s">
        <v>169</v>
      </c>
      <c s="31" t="s">
        <v>154</v>
      </c>
      <c s="32">
        <v>91.41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38.25">
      <c r="A17" s="34" t="s">
        <v>54</v>
      </c>
      <c r="E17" s="35" t="s">
        <v>769</v>
      </c>
    </row>
    <row r="18" spans="1:5" ht="102">
      <c r="A18" s="36" t="s">
        <v>56</v>
      </c>
      <c r="E18" s="37" t="s">
        <v>770</v>
      </c>
    </row>
    <row r="19" spans="1:5" ht="63.75">
      <c r="A19" t="s">
        <v>57</v>
      </c>
      <c r="E19" s="35" t="s">
        <v>157</v>
      </c>
    </row>
    <row r="20" spans="1:16" ht="12.75">
      <c r="A20" s="24" t="s">
        <v>49</v>
      </c>
      <c s="29" t="s">
        <v>26</v>
      </c>
      <c s="29" t="s">
        <v>201</v>
      </c>
      <c s="24" t="s">
        <v>51</v>
      </c>
      <c s="30" t="s">
        <v>202</v>
      </c>
      <c s="31" t="s">
        <v>120</v>
      </c>
      <c s="32">
        <v>152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771</v>
      </c>
    </row>
    <row r="22" spans="1:5" ht="12.75">
      <c r="A22" s="36" t="s">
        <v>56</v>
      </c>
      <c r="E22" s="37" t="s">
        <v>772</v>
      </c>
    </row>
    <row r="23" spans="1:5" ht="25.5">
      <c r="A23" t="s">
        <v>57</v>
      </c>
      <c r="E23" s="35" t="s">
        <v>204</v>
      </c>
    </row>
    <row r="24" spans="1:18" ht="12.75" customHeight="1">
      <c r="A24" s="6" t="s">
        <v>47</v>
      </c>
      <c s="6"/>
      <c s="40" t="s">
        <v>39</v>
      </c>
      <c s="6"/>
      <c s="27" t="s">
        <v>413</v>
      </c>
      <c s="6"/>
      <c s="6"/>
      <c s="6"/>
      <c s="41">
        <f>0+Q24</f>
      </c>
      <c r="O24">
        <f>0+R24</f>
      </c>
      <c r="Q24">
        <f>0+I25+I29+I33+I37+I41+I45</f>
      </c>
      <c>
        <f>0+O25+O29+O33+O37+O41+O45</f>
      </c>
    </row>
    <row r="25" spans="1:16" ht="12.75">
      <c r="A25" s="24" t="s">
        <v>49</v>
      </c>
      <c s="29" t="s">
        <v>37</v>
      </c>
      <c s="29" t="s">
        <v>451</v>
      </c>
      <c s="24" t="s">
        <v>51</v>
      </c>
      <c s="30" t="s">
        <v>452</v>
      </c>
      <c s="31" t="s">
        <v>120</v>
      </c>
      <c s="32">
        <v>152</v>
      </c>
      <c s="33">
        <v>0</v>
      </c>
      <c s="33">
        <f>ROUND(ROUND(H25,2)*ROUND(G25,3),2)</f>
      </c>
      <c r="O25">
        <f>(I25*21)/100</f>
      </c>
      <c t="s">
        <v>27</v>
      </c>
    </row>
    <row r="26" spans="1:5" ht="25.5">
      <c r="A26" s="34" t="s">
        <v>54</v>
      </c>
      <c r="E26" s="35" t="s">
        <v>773</v>
      </c>
    </row>
    <row r="27" spans="1:5" ht="12.75">
      <c r="A27" s="36" t="s">
        <v>56</v>
      </c>
      <c r="E27" s="37" t="s">
        <v>774</v>
      </c>
    </row>
    <row r="28" spans="1:5" ht="38.25">
      <c r="A28" t="s">
        <v>57</v>
      </c>
      <c r="E28" s="35" t="s">
        <v>455</v>
      </c>
    </row>
    <row r="29" spans="1:16" ht="12.75">
      <c r="A29" s="24" t="s">
        <v>49</v>
      </c>
      <c s="29" t="s">
        <v>39</v>
      </c>
      <c s="29" t="s">
        <v>461</v>
      </c>
      <c s="24" t="s">
        <v>100</v>
      </c>
      <c s="30" t="s">
        <v>462</v>
      </c>
      <c s="31" t="s">
        <v>120</v>
      </c>
      <c s="32">
        <v>289</v>
      </c>
      <c s="33">
        <v>0</v>
      </c>
      <c s="33">
        <f>ROUND(ROUND(H29,2)*ROUND(G29,3),2)</f>
      </c>
      <c r="O29">
        <f>(I29*21)/100</f>
      </c>
      <c t="s">
        <v>27</v>
      </c>
    </row>
    <row r="30" spans="1:5" ht="25.5">
      <c r="A30" s="34" t="s">
        <v>54</v>
      </c>
      <c r="E30" s="35" t="s">
        <v>775</v>
      </c>
    </row>
    <row r="31" spans="1:5" ht="25.5">
      <c r="A31" s="36" t="s">
        <v>56</v>
      </c>
      <c r="E31" s="37" t="s">
        <v>776</v>
      </c>
    </row>
    <row r="32" spans="1:5" ht="51">
      <c r="A32" t="s">
        <v>57</v>
      </c>
      <c r="E32" s="35" t="s">
        <v>459</v>
      </c>
    </row>
    <row r="33" spans="1:16" ht="12.75">
      <c r="A33" s="24" t="s">
        <v>49</v>
      </c>
      <c s="29" t="s">
        <v>41</v>
      </c>
      <c s="29" t="s">
        <v>461</v>
      </c>
      <c s="24" t="s">
        <v>106</v>
      </c>
      <c s="30" t="s">
        <v>462</v>
      </c>
      <c s="31" t="s">
        <v>120</v>
      </c>
      <c s="32">
        <v>1924</v>
      </c>
      <c s="33">
        <v>0</v>
      </c>
      <c s="33">
        <f>ROUND(ROUND(H33,2)*ROUND(G33,3),2)</f>
      </c>
      <c r="O33">
        <f>(I33*21)/100</f>
      </c>
      <c t="s">
        <v>27</v>
      </c>
    </row>
    <row r="34" spans="1:5" ht="25.5">
      <c r="A34" s="34" t="s">
        <v>54</v>
      </c>
      <c r="E34" s="35" t="s">
        <v>777</v>
      </c>
    </row>
    <row r="35" spans="1:5" ht="25.5">
      <c r="A35" s="36" t="s">
        <v>56</v>
      </c>
      <c r="E35" s="37" t="s">
        <v>778</v>
      </c>
    </row>
    <row r="36" spans="1:5" ht="51">
      <c r="A36" t="s">
        <v>57</v>
      </c>
      <c r="E36" s="35" t="s">
        <v>459</v>
      </c>
    </row>
    <row r="37" spans="1:16" ht="12.75">
      <c r="A37" s="24" t="s">
        <v>49</v>
      </c>
      <c s="29" t="s">
        <v>76</v>
      </c>
      <c s="29" t="s">
        <v>473</v>
      </c>
      <c s="24" t="s">
        <v>51</v>
      </c>
      <c s="30" t="s">
        <v>474</v>
      </c>
      <c s="31" t="s">
        <v>120</v>
      </c>
      <c s="32">
        <v>1924</v>
      </c>
      <c s="33">
        <v>0</v>
      </c>
      <c s="33">
        <f>ROUND(ROUND(H37,2)*ROUND(G37,3),2)</f>
      </c>
      <c r="O37">
        <f>(I37*21)/100</f>
      </c>
      <c t="s">
        <v>27</v>
      </c>
    </row>
    <row r="38" spans="1:5" ht="25.5">
      <c r="A38" s="34" t="s">
        <v>54</v>
      </c>
      <c r="E38" s="35" t="s">
        <v>779</v>
      </c>
    </row>
    <row r="39" spans="1:5" ht="25.5">
      <c r="A39" s="36" t="s">
        <v>56</v>
      </c>
      <c r="E39" s="37" t="s">
        <v>778</v>
      </c>
    </row>
    <row r="40" spans="1:5" ht="140.25">
      <c r="A40" t="s">
        <v>57</v>
      </c>
      <c r="E40" s="35" t="s">
        <v>477</v>
      </c>
    </row>
    <row r="41" spans="1:16" ht="12.75">
      <c r="A41" s="24" t="s">
        <v>49</v>
      </c>
      <c s="29" t="s">
        <v>80</v>
      </c>
      <c s="29" t="s">
        <v>780</v>
      </c>
      <c s="24" t="s">
        <v>51</v>
      </c>
      <c s="30" t="s">
        <v>781</v>
      </c>
      <c s="31" t="s">
        <v>120</v>
      </c>
      <c s="32">
        <v>289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25.5">
      <c r="A42" s="34" t="s">
        <v>54</v>
      </c>
      <c r="E42" s="35" t="s">
        <v>782</v>
      </c>
    </row>
    <row r="43" spans="1:5" ht="25.5">
      <c r="A43" s="36" t="s">
        <v>56</v>
      </c>
      <c r="E43" s="37" t="s">
        <v>776</v>
      </c>
    </row>
    <row r="44" spans="1:5" ht="140.25">
      <c r="A44" t="s">
        <v>57</v>
      </c>
      <c r="E44" s="35" t="s">
        <v>477</v>
      </c>
    </row>
    <row r="45" spans="1:16" ht="12.75">
      <c r="A45" s="24" t="s">
        <v>49</v>
      </c>
      <c s="29" t="s">
        <v>44</v>
      </c>
      <c s="29" t="s">
        <v>499</v>
      </c>
      <c s="24" t="s">
        <v>51</v>
      </c>
      <c s="30" t="s">
        <v>500</v>
      </c>
      <c s="31" t="s">
        <v>291</v>
      </c>
      <c s="32">
        <v>73.8</v>
      </c>
      <c s="33">
        <v>0</v>
      </c>
      <c s="33">
        <f>ROUND(ROUND(H45,2)*ROUND(G45,3),2)</f>
      </c>
      <c r="O45">
        <f>(I45*21)/100</f>
      </c>
      <c t="s">
        <v>27</v>
      </c>
    </row>
    <row r="46" spans="1:5" ht="12.75">
      <c r="A46" s="34" t="s">
        <v>54</v>
      </c>
      <c r="E46" s="35" t="s">
        <v>771</v>
      </c>
    </row>
    <row r="47" spans="1:5" ht="25.5">
      <c r="A47" s="36" t="s">
        <v>56</v>
      </c>
      <c r="E47" s="37" t="s">
        <v>783</v>
      </c>
    </row>
    <row r="48" spans="1:5" ht="38.25">
      <c r="A48" t="s">
        <v>57</v>
      </c>
      <c r="E48" s="35" t="s">
        <v>502</v>
      </c>
    </row>
    <row r="49" spans="1:18" ht="12.75" customHeight="1">
      <c r="A49" s="6" t="s">
        <v>47</v>
      </c>
      <c s="6"/>
      <c s="40" t="s">
        <v>44</v>
      </c>
      <c s="6"/>
      <c s="27" t="s">
        <v>549</v>
      </c>
      <c s="6"/>
      <c s="6"/>
      <c s="6"/>
      <c s="41">
        <f>0+Q49</f>
      </c>
      <c r="O49">
        <f>0+R49</f>
      </c>
      <c r="Q49">
        <f>0+I50+I54+I58+I62+I66+I70</f>
      </c>
      <c>
        <f>0+O50+O54+O58+O62+O66+O70</f>
      </c>
    </row>
    <row r="50" spans="1:16" ht="12.75">
      <c r="A50" s="24" t="s">
        <v>49</v>
      </c>
      <c s="29" t="s">
        <v>46</v>
      </c>
      <c s="29" t="s">
        <v>579</v>
      </c>
      <c s="24" t="s">
        <v>51</v>
      </c>
      <c s="30" t="s">
        <v>580</v>
      </c>
      <c s="31" t="s">
        <v>87</v>
      </c>
      <c s="32">
        <v>8</v>
      </c>
      <c s="33">
        <v>0</v>
      </c>
      <c s="33">
        <f>ROUND(ROUND(H50,2)*ROUND(G50,3),2)</f>
      </c>
      <c r="O50">
        <f>(I50*21)/100</f>
      </c>
      <c t="s">
        <v>27</v>
      </c>
    </row>
    <row r="51" spans="1:5" ht="12.75">
      <c r="A51" s="34" t="s">
        <v>54</v>
      </c>
      <c r="E51" s="35" t="s">
        <v>771</v>
      </c>
    </row>
    <row r="52" spans="1:5" ht="12.75">
      <c r="A52" s="36" t="s">
        <v>56</v>
      </c>
      <c r="E52" s="37" t="s">
        <v>784</v>
      </c>
    </row>
    <row r="53" spans="1:5" ht="51">
      <c r="A53" t="s">
        <v>57</v>
      </c>
      <c r="E53" s="35" t="s">
        <v>583</v>
      </c>
    </row>
    <row r="54" spans="1:16" ht="12.75">
      <c r="A54" s="24" t="s">
        <v>49</v>
      </c>
      <c s="29" t="s">
        <v>93</v>
      </c>
      <c s="29" t="s">
        <v>613</v>
      </c>
      <c s="24" t="s">
        <v>51</v>
      </c>
      <c s="30" t="s">
        <v>614</v>
      </c>
      <c s="31" t="s">
        <v>87</v>
      </c>
      <c s="32">
        <v>2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25.5">
      <c r="A55" s="34" t="s">
        <v>54</v>
      </c>
      <c r="E55" s="35" t="s">
        <v>785</v>
      </c>
    </row>
    <row r="56" spans="1:5" ht="63.75">
      <c r="A56" s="36" t="s">
        <v>56</v>
      </c>
      <c r="E56" s="37" t="s">
        <v>786</v>
      </c>
    </row>
    <row r="57" spans="1:5" ht="25.5">
      <c r="A57" t="s">
        <v>57</v>
      </c>
      <c r="E57" s="35" t="s">
        <v>617</v>
      </c>
    </row>
    <row r="58" spans="1:16" ht="12.75">
      <c r="A58" s="24" t="s">
        <v>49</v>
      </c>
      <c s="29" t="s">
        <v>147</v>
      </c>
      <c s="29" t="s">
        <v>632</v>
      </c>
      <c s="24" t="s">
        <v>51</v>
      </c>
      <c s="30" t="s">
        <v>633</v>
      </c>
      <c s="31" t="s">
        <v>87</v>
      </c>
      <c s="32">
        <v>1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25.5">
      <c r="A59" s="34" t="s">
        <v>54</v>
      </c>
      <c r="E59" s="35" t="s">
        <v>785</v>
      </c>
    </row>
    <row r="60" spans="1:5" ht="25.5">
      <c r="A60" s="36" t="s">
        <v>56</v>
      </c>
      <c r="E60" s="37" t="s">
        <v>787</v>
      </c>
    </row>
    <row r="61" spans="1:5" ht="25.5">
      <c r="A61" t="s">
        <v>57</v>
      </c>
      <c r="E61" s="35" t="s">
        <v>617</v>
      </c>
    </row>
    <row r="62" spans="1:16" ht="25.5">
      <c r="A62" s="24" t="s">
        <v>49</v>
      </c>
      <c s="29" t="s">
        <v>151</v>
      </c>
      <c s="29" t="s">
        <v>636</v>
      </c>
      <c s="24" t="s">
        <v>51</v>
      </c>
      <c s="30" t="s">
        <v>637</v>
      </c>
      <c s="31" t="s">
        <v>120</v>
      </c>
      <c s="32">
        <v>150.25</v>
      </c>
      <c s="33">
        <v>0</v>
      </c>
      <c s="33">
        <f>ROUND(ROUND(H62,2)*ROUND(G62,3),2)</f>
      </c>
      <c r="O62">
        <f>(I62*21)/100</f>
      </c>
      <c t="s">
        <v>27</v>
      </c>
    </row>
    <row r="63" spans="1:5" ht="12.75">
      <c r="A63" s="34" t="s">
        <v>54</v>
      </c>
      <c r="E63" s="35" t="s">
        <v>788</v>
      </c>
    </row>
    <row r="64" spans="1:5" ht="89.25">
      <c r="A64" s="36" t="s">
        <v>56</v>
      </c>
      <c r="E64" s="37" t="s">
        <v>789</v>
      </c>
    </row>
    <row r="65" spans="1:5" ht="38.25">
      <c r="A65" t="s">
        <v>57</v>
      </c>
      <c r="E65" s="35" t="s">
        <v>639</v>
      </c>
    </row>
    <row r="66" spans="1:16" ht="25.5">
      <c r="A66" s="24" t="s">
        <v>49</v>
      </c>
      <c s="29" t="s">
        <v>158</v>
      </c>
      <c s="29" t="s">
        <v>641</v>
      </c>
      <c s="24" t="s">
        <v>51</v>
      </c>
      <c s="30" t="s">
        <v>642</v>
      </c>
      <c s="31" t="s">
        <v>120</v>
      </c>
      <c s="32">
        <v>150.25</v>
      </c>
      <c s="33">
        <v>0</v>
      </c>
      <c s="33">
        <f>ROUND(ROUND(H66,2)*ROUND(G66,3),2)</f>
      </c>
      <c r="O66">
        <f>(I66*21)/100</f>
      </c>
      <c t="s">
        <v>27</v>
      </c>
    </row>
    <row r="67" spans="1:5" ht="12.75">
      <c r="A67" s="34" t="s">
        <v>54</v>
      </c>
      <c r="E67" s="35" t="s">
        <v>788</v>
      </c>
    </row>
    <row r="68" spans="1:5" ht="89.25">
      <c r="A68" s="36" t="s">
        <v>56</v>
      </c>
      <c r="E68" s="37" t="s">
        <v>789</v>
      </c>
    </row>
    <row r="69" spans="1:5" ht="38.25">
      <c r="A69" t="s">
        <v>57</v>
      </c>
      <c r="E69" s="35" t="s">
        <v>639</v>
      </c>
    </row>
    <row r="70" spans="1:16" ht="12.75">
      <c r="A70" s="24" t="s">
        <v>49</v>
      </c>
      <c s="29" t="s">
        <v>163</v>
      </c>
      <c s="29" t="s">
        <v>706</v>
      </c>
      <c s="24" t="s">
        <v>51</v>
      </c>
      <c s="30" t="s">
        <v>707</v>
      </c>
      <c s="31" t="s">
        <v>291</v>
      </c>
      <c s="32">
        <v>73.8</v>
      </c>
      <c s="33">
        <v>0</v>
      </c>
      <c s="33">
        <f>ROUND(ROUND(H70,2)*ROUND(G70,3),2)</f>
      </c>
      <c r="O70">
        <f>(I70*21)/100</f>
      </c>
      <c t="s">
        <v>27</v>
      </c>
    </row>
    <row r="71" spans="1:5" ht="12.75">
      <c r="A71" s="34" t="s">
        <v>54</v>
      </c>
      <c r="E71" s="35" t="s">
        <v>771</v>
      </c>
    </row>
    <row r="72" spans="1:5" ht="25.5">
      <c r="A72" s="36" t="s">
        <v>56</v>
      </c>
      <c r="E72" s="37" t="s">
        <v>790</v>
      </c>
    </row>
    <row r="73" spans="1:5" ht="25.5">
      <c r="A73" t="s">
        <v>57</v>
      </c>
      <c r="E73" s="35" t="s">
        <v>708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793</v>
      </c>
      <c s="38">
        <f>0+I10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791</v>
      </c>
      <c s="1"/>
      <c s="14" t="s">
        <v>792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764</v>
      </c>
      <c s="16" t="s">
        <v>22</v>
      </c>
      <c s="17" t="s">
        <v>793</v>
      </c>
      <c s="6"/>
      <c s="18" t="s">
        <v>794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44</v>
      </c>
      <c s="25"/>
      <c s="27" t="s">
        <v>549</v>
      </c>
      <c s="25"/>
      <c s="25"/>
      <c s="25"/>
      <c s="28">
        <f>0+Q10</f>
      </c>
      <c r="O10">
        <f>0+R10</f>
      </c>
      <c r="Q10">
        <f>0+I11+I15+I19+I23+I27+I31+I35+I39</f>
      </c>
      <c>
        <f>0+O11+O15+O19+O23+O27+O31+O35+O39</f>
      </c>
    </row>
    <row r="11" spans="1:16" ht="12.75">
      <c r="A11" s="24" t="s">
        <v>49</v>
      </c>
      <c s="29" t="s">
        <v>33</v>
      </c>
      <c s="29" t="s">
        <v>795</v>
      </c>
      <c s="24" t="s">
        <v>51</v>
      </c>
      <c s="30" t="s">
        <v>796</v>
      </c>
      <c s="31" t="s">
        <v>87</v>
      </c>
      <c s="32">
        <v>7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51</v>
      </c>
    </row>
    <row r="13" spans="1:5" ht="25.5">
      <c r="A13" s="36" t="s">
        <v>56</v>
      </c>
      <c r="E13" s="37" t="s">
        <v>797</v>
      </c>
    </row>
    <row r="14" spans="1:5" ht="38.25">
      <c r="A14" t="s">
        <v>57</v>
      </c>
      <c r="E14" s="35" t="s">
        <v>798</v>
      </c>
    </row>
    <row r="15" spans="1:16" ht="25.5">
      <c r="A15" s="24" t="s">
        <v>49</v>
      </c>
      <c s="29" t="s">
        <v>27</v>
      </c>
      <c s="29" t="s">
        <v>799</v>
      </c>
      <c s="24" t="s">
        <v>191</v>
      </c>
      <c s="30" t="s">
        <v>800</v>
      </c>
      <c s="31" t="s">
        <v>87</v>
      </c>
      <c s="32">
        <v>51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38.25">
      <c r="A16" s="34" t="s">
        <v>54</v>
      </c>
      <c r="E16" s="35" t="s">
        <v>801</v>
      </c>
    </row>
    <row r="17" spans="1:5" ht="216.75">
      <c r="A17" s="36" t="s">
        <v>56</v>
      </c>
      <c r="E17" s="37" t="s">
        <v>802</v>
      </c>
    </row>
    <row r="18" spans="1:5" ht="25.5">
      <c r="A18" t="s">
        <v>57</v>
      </c>
      <c r="E18" s="35" t="s">
        <v>611</v>
      </c>
    </row>
    <row r="19" spans="1:16" ht="25.5">
      <c r="A19" s="24" t="s">
        <v>49</v>
      </c>
      <c s="29" t="s">
        <v>26</v>
      </c>
      <c s="29" t="s">
        <v>803</v>
      </c>
      <c s="24" t="s">
        <v>191</v>
      </c>
      <c s="30" t="s">
        <v>804</v>
      </c>
      <c s="31" t="s">
        <v>87</v>
      </c>
      <c s="32">
        <v>19</v>
      </c>
      <c s="33">
        <v>0</v>
      </c>
      <c s="33">
        <f>ROUND(ROUND(H19,2)*ROUND(G19,3),2)</f>
      </c>
      <c r="O19">
        <f>(I19*21)/100</f>
      </c>
      <c t="s">
        <v>27</v>
      </c>
    </row>
    <row r="20" spans="1:5" ht="25.5">
      <c r="A20" s="34" t="s">
        <v>54</v>
      </c>
      <c r="E20" s="35" t="s">
        <v>805</v>
      </c>
    </row>
    <row r="21" spans="1:5" ht="63.75">
      <c r="A21" s="36" t="s">
        <v>56</v>
      </c>
      <c r="E21" s="37" t="s">
        <v>806</v>
      </c>
    </row>
    <row r="22" spans="1:5" ht="63.75">
      <c r="A22" t="s">
        <v>57</v>
      </c>
      <c r="E22" s="35" t="s">
        <v>807</v>
      </c>
    </row>
    <row r="23" spans="1:16" ht="25.5">
      <c r="A23" s="24" t="s">
        <v>49</v>
      </c>
      <c s="29" t="s">
        <v>37</v>
      </c>
      <c s="29" t="s">
        <v>808</v>
      </c>
      <c s="24" t="s">
        <v>191</v>
      </c>
      <c s="30" t="s">
        <v>809</v>
      </c>
      <c s="31" t="s">
        <v>87</v>
      </c>
      <c s="32">
        <v>2</v>
      </c>
      <c s="33">
        <v>0</v>
      </c>
      <c s="33">
        <f>ROUND(ROUND(H23,2)*ROUND(G23,3),2)</f>
      </c>
      <c r="O23">
        <f>(I23*21)/100</f>
      </c>
      <c t="s">
        <v>27</v>
      </c>
    </row>
    <row r="24" spans="1:5" ht="25.5">
      <c r="A24" s="34" t="s">
        <v>54</v>
      </c>
      <c r="E24" s="35" t="s">
        <v>810</v>
      </c>
    </row>
    <row r="25" spans="1:5" ht="25.5">
      <c r="A25" s="36" t="s">
        <v>56</v>
      </c>
      <c r="E25" s="37" t="s">
        <v>811</v>
      </c>
    </row>
    <row r="26" spans="1:5" ht="76.5">
      <c r="A26" t="s">
        <v>57</v>
      </c>
      <c r="E26" s="35" t="s">
        <v>812</v>
      </c>
    </row>
    <row r="27" spans="1:16" ht="25.5">
      <c r="A27" s="24" t="s">
        <v>49</v>
      </c>
      <c s="29" t="s">
        <v>39</v>
      </c>
      <c s="29" t="s">
        <v>813</v>
      </c>
      <c s="24" t="s">
        <v>191</v>
      </c>
      <c s="30" t="s">
        <v>814</v>
      </c>
      <c s="31" t="s">
        <v>87</v>
      </c>
      <c s="32">
        <v>5</v>
      </c>
      <c s="33">
        <v>0</v>
      </c>
      <c s="33">
        <f>ROUND(ROUND(H27,2)*ROUND(G27,3),2)</f>
      </c>
      <c r="O27">
        <f>(I27*21)/100</f>
      </c>
      <c t="s">
        <v>27</v>
      </c>
    </row>
    <row r="28" spans="1:5" ht="38.25">
      <c r="A28" s="34" t="s">
        <v>54</v>
      </c>
      <c r="E28" s="35" t="s">
        <v>815</v>
      </c>
    </row>
    <row r="29" spans="1:5" ht="89.25">
      <c r="A29" s="36" t="s">
        <v>56</v>
      </c>
      <c r="E29" s="37" t="s">
        <v>816</v>
      </c>
    </row>
    <row r="30" spans="1:5" ht="76.5">
      <c r="A30" t="s">
        <v>57</v>
      </c>
      <c r="E30" s="35" t="s">
        <v>812</v>
      </c>
    </row>
    <row r="31" spans="1:16" ht="25.5">
      <c r="A31" s="24" t="s">
        <v>49</v>
      </c>
      <c s="29" t="s">
        <v>41</v>
      </c>
      <c s="29" t="s">
        <v>817</v>
      </c>
      <c s="24" t="s">
        <v>191</v>
      </c>
      <c s="30" t="s">
        <v>818</v>
      </c>
      <c s="31" t="s">
        <v>87</v>
      </c>
      <c s="32">
        <v>1</v>
      </c>
      <c s="33">
        <v>0</v>
      </c>
      <c s="33">
        <f>ROUND(ROUND(H31,2)*ROUND(G31,3),2)</f>
      </c>
      <c r="O31">
        <f>(I31*21)/100</f>
      </c>
      <c t="s">
        <v>27</v>
      </c>
    </row>
    <row r="32" spans="1:5" ht="38.25">
      <c r="A32" s="34" t="s">
        <v>54</v>
      </c>
      <c r="E32" s="35" t="s">
        <v>819</v>
      </c>
    </row>
    <row r="33" spans="1:5" ht="25.5">
      <c r="A33" s="36" t="s">
        <v>56</v>
      </c>
      <c r="E33" s="37" t="s">
        <v>820</v>
      </c>
    </row>
    <row r="34" spans="1:5" ht="89.25">
      <c r="A34" t="s">
        <v>57</v>
      </c>
      <c r="E34" s="35" t="s">
        <v>821</v>
      </c>
    </row>
    <row r="35" spans="1:16" ht="12.75">
      <c r="A35" s="24" t="s">
        <v>49</v>
      </c>
      <c s="29" t="s">
        <v>76</v>
      </c>
      <c s="29" t="s">
        <v>822</v>
      </c>
      <c s="24" t="s">
        <v>191</v>
      </c>
      <c s="30" t="s">
        <v>823</v>
      </c>
      <c s="31" t="s">
        <v>87</v>
      </c>
      <c s="32">
        <v>5</v>
      </c>
      <c s="33">
        <v>0</v>
      </c>
      <c s="33">
        <f>ROUND(ROUND(H35,2)*ROUND(G35,3),2)</f>
      </c>
      <c r="O35">
        <f>(I35*21)/100</f>
      </c>
      <c t="s">
        <v>27</v>
      </c>
    </row>
    <row r="36" spans="1:5" ht="38.25">
      <c r="A36" s="34" t="s">
        <v>54</v>
      </c>
      <c r="E36" s="35" t="s">
        <v>824</v>
      </c>
    </row>
    <row r="37" spans="1:5" ht="89.25">
      <c r="A37" s="36" t="s">
        <v>56</v>
      </c>
      <c r="E37" s="37" t="s">
        <v>825</v>
      </c>
    </row>
    <row r="38" spans="1:5" ht="63.75">
      <c r="A38" t="s">
        <v>57</v>
      </c>
      <c r="E38" s="35" t="s">
        <v>826</v>
      </c>
    </row>
    <row r="39" spans="1:16" ht="25.5">
      <c r="A39" s="24" t="s">
        <v>49</v>
      </c>
      <c s="29" t="s">
        <v>80</v>
      </c>
      <c s="29" t="s">
        <v>827</v>
      </c>
      <c s="24" t="s">
        <v>191</v>
      </c>
      <c s="30" t="s">
        <v>828</v>
      </c>
      <c s="31" t="s">
        <v>87</v>
      </c>
      <c s="32">
        <v>21</v>
      </c>
      <c s="33">
        <v>0</v>
      </c>
      <c s="33">
        <f>ROUND(ROUND(H39,2)*ROUND(G39,3),2)</f>
      </c>
      <c r="O39">
        <f>(I39*21)/100</f>
      </c>
      <c t="s">
        <v>27</v>
      </c>
    </row>
    <row r="40" spans="1:5" ht="38.25">
      <c r="A40" s="34" t="s">
        <v>54</v>
      </c>
      <c r="E40" s="35" t="s">
        <v>829</v>
      </c>
    </row>
    <row r="41" spans="1:5" ht="25.5">
      <c r="A41" s="36" t="s">
        <v>56</v>
      </c>
      <c r="E41" s="37" t="s">
        <v>830</v>
      </c>
    </row>
    <row r="42" spans="1:5" ht="63.75">
      <c r="A42" t="s">
        <v>57</v>
      </c>
      <c r="E42" s="35" t="s">
        <v>826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0+O10+O15+O24+O49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831</v>
      </c>
      <c s="38">
        <f>0+I10+I15+I24+I49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791</v>
      </c>
      <c s="1"/>
      <c s="14" t="s">
        <v>792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764</v>
      </c>
      <c s="16" t="s">
        <v>22</v>
      </c>
      <c s="17" t="s">
        <v>831</v>
      </c>
      <c s="6"/>
      <c s="18" t="s">
        <v>832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99</v>
      </c>
      <c s="24" t="s">
        <v>51</v>
      </c>
      <c s="30" t="s">
        <v>101</v>
      </c>
      <c s="31" t="s">
        <v>102</v>
      </c>
      <c s="32">
        <v>1234.8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767</v>
      </c>
    </row>
    <row r="13" spans="1:5" ht="12.75">
      <c r="A13" s="36" t="s">
        <v>56</v>
      </c>
      <c r="E13" s="37" t="s">
        <v>833</v>
      </c>
    </row>
    <row r="14" spans="1:5" ht="25.5">
      <c r="A14" t="s">
        <v>57</v>
      </c>
      <c r="E14" s="35" t="s">
        <v>105</v>
      </c>
    </row>
    <row r="15" spans="1:18" ht="12.75" customHeight="1">
      <c r="A15" s="6" t="s">
        <v>47</v>
      </c>
      <c s="6"/>
      <c s="40" t="s">
        <v>33</v>
      </c>
      <c s="6"/>
      <c s="27" t="s">
        <v>117</v>
      </c>
      <c s="6"/>
      <c s="6"/>
      <c s="6"/>
      <c s="41">
        <f>0+Q15</f>
      </c>
      <c r="O15">
        <f>0+R15</f>
      </c>
      <c r="Q15">
        <f>0+I16+I20</f>
      </c>
      <c>
        <f>0+O16+O20</f>
      </c>
    </row>
    <row r="16" spans="1:16" ht="12.75">
      <c r="A16" s="24" t="s">
        <v>49</v>
      </c>
      <c s="29" t="s">
        <v>27</v>
      </c>
      <c s="29" t="s">
        <v>168</v>
      </c>
      <c s="24" t="s">
        <v>51</v>
      </c>
      <c s="30" t="s">
        <v>169</v>
      </c>
      <c s="31" t="s">
        <v>154</v>
      </c>
      <c s="32">
        <v>1837.5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38.25">
      <c r="A17" s="34" t="s">
        <v>54</v>
      </c>
      <c r="E17" s="35" t="s">
        <v>834</v>
      </c>
    </row>
    <row r="18" spans="1:5" ht="114.75">
      <c r="A18" s="36" t="s">
        <v>56</v>
      </c>
      <c r="E18" s="37" t="s">
        <v>835</v>
      </c>
    </row>
    <row r="19" spans="1:5" ht="63.75">
      <c r="A19" t="s">
        <v>57</v>
      </c>
      <c r="E19" s="35" t="s">
        <v>157</v>
      </c>
    </row>
    <row r="20" spans="1:16" ht="12.75">
      <c r="A20" s="24" t="s">
        <v>49</v>
      </c>
      <c s="29" t="s">
        <v>26</v>
      </c>
      <c s="29" t="s">
        <v>201</v>
      </c>
      <c s="24" t="s">
        <v>51</v>
      </c>
      <c s="30" t="s">
        <v>202</v>
      </c>
      <c s="31" t="s">
        <v>120</v>
      </c>
      <c s="32">
        <v>3430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12.75">
      <c r="A21" s="34" t="s">
        <v>54</v>
      </c>
      <c r="E21" s="35" t="s">
        <v>836</v>
      </c>
    </row>
    <row r="22" spans="1:5" ht="25.5">
      <c r="A22" s="36" t="s">
        <v>56</v>
      </c>
      <c r="E22" s="37" t="s">
        <v>837</v>
      </c>
    </row>
    <row r="23" spans="1:5" ht="25.5">
      <c r="A23" t="s">
        <v>57</v>
      </c>
      <c r="E23" s="35" t="s">
        <v>204</v>
      </c>
    </row>
    <row r="24" spans="1:18" ht="12.75" customHeight="1">
      <c r="A24" s="6" t="s">
        <v>47</v>
      </c>
      <c s="6"/>
      <c s="40" t="s">
        <v>39</v>
      </c>
      <c s="6"/>
      <c s="27" t="s">
        <v>413</v>
      </c>
      <c s="6"/>
      <c s="6"/>
      <c s="6"/>
      <c s="41">
        <f>0+Q24</f>
      </c>
      <c r="O24">
        <f>0+R24</f>
      </c>
      <c r="Q24">
        <f>0+I25+I29+I33+I37+I41+I45</f>
      </c>
      <c>
        <f>0+O25+O29+O33+O37+O41+O45</f>
      </c>
    </row>
    <row r="25" spans="1:16" ht="12.75">
      <c r="A25" s="24" t="s">
        <v>49</v>
      </c>
      <c s="29" t="s">
        <v>37</v>
      </c>
      <c s="29" t="s">
        <v>451</v>
      </c>
      <c s="24" t="s">
        <v>51</v>
      </c>
      <c s="30" t="s">
        <v>452</v>
      </c>
      <c s="31" t="s">
        <v>120</v>
      </c>
      <c s="32">
        <v>3430</v>
      </c>
      <c s="33">
        <v>0</v>
      </c>
      <c s="33">
        <f>ROUND(ROUND(H25,2)*ROUND(G25,3),2)</f>
      </c>
      <c r="O25">
        <f>(I25*21)/100</f>
      </c>
      <c t="s">
        <v>27</v>
      </c>
    </row>
    <row r="26" spans="1:5" ht="12.75">
      <c r="A26" s="34" t="s">
        <v>54</v>
      </c>
      <c r="E26" s="35" t="s">
        <v>836</v>
      </c>
    </row>
    <row r="27" spans="1:5" ht="25.5">
      <c r="A27" s="36" t="s">
        <v>56</v>
      </c>
      <c r="E27" s="37" t="s">
        <v>837</v>
      </c>
    </row>
    <row r="28" spans="1:5" ht="38.25">
      <c r="A28" t="s">
        <v>57</v>
      </c>
      <c r="E28" s="35" t="s">
        <v>455</v>
      </c>
    </row>
    <row r="29" spans="1:16" ht="12.75">
      <c r="A29" s="24" t="s">
        <v>49</v>
      </c>
      <c s="29" t="s">
        <v>39</v>
      </c>
      <c s="29" t="s">
        <v>461</v>
      </c>
      <c s="24" t="s">
        <v>51</v>
      </c>
      <c s="30" t="s">
        <v>462</v>
      </c>
      <c s="31" t="s">
        <v>120</v>
      </c>
      <c s="32">
        <v>13230</v>
      </c>
      <c s="33">
        <v>0</v>
      </c>
      <c s="33">
        <f>ROUND(ROUND(H29,2)*ROUND(G29,3),2)</f>
      </c>
      <c r="O29">
        <f>(I29*21)/100</f>
      </c>
      <c t="s">
        <v>27</v>
      </c>
    </row>
    <row r="30" spans="1:5" ht="25.5">
      <c r="A30" s="34" t="s">
        <v>54</v>
      </c>
      <c r="E30" s="35" t="s">
        <v>838</v>
      </c>
    </row>
    <row r="31" spans="1:5" ht="25.5">
      <c r="A31" s="36" t="s">
        <v>56</v>
      </c>
      <c r="E31" s="37" t="s">
        <v>839</v>
      </c>
    </row>
    <row r="32" spans="1:5" ht="51">
      <c r="A32" t="s">
        <v>57</v>
      </c>
      <c r="E32" s="35" t="s">
        <v>459</v>
      </c>
    </row>
    <row r="33" spans="1:16" ht="12.75">
      <c r="A33" s="24" t="s">
        <v>49</v>
      </c>
      <c s="29" t="s">
        <v>41</v>
      </c>
      <c s="29" t="s">
        <v>840</v>
      </c>
      <c s="24" t="s">
        <v>51</v>
      </c>
      <c s="30" t="s">
        <v>841</v>
      </c>
      <c s="31" t="s">
        <v>120</v>
      </c>
      <c s="32">
        <v>29400</v>
      </c>
      <c s="33">
        <v>0</v>
      </c>
      <c s="33">
        <f>ROUND(ROUND(H33,2)*ROUND(G33,3),2)</f>
      </c>
      <c r="O33">
        <f>(I33*21)/100</f>
      </c>
      <c t="s">
        <v>27</v>
      </c>
    </row>
    <row r="34" spans="1:5" ht="12.75">
      <c r="A34" s="34" t="s">
        <v>54</v>
      </c>
      <c r="E34" s="35" t="s">
        <v>836</v>
      </c>
    </row>
    <row r="35" spans="1:5" ht="25.5">
      <c r="A35" s="36" t="s">
        <v>56</v>
      </c>
      <c r="E35" s="37" t="s">
        <v>842</v>
      </c>
    </row>
    <row r="36" spans="1:5" ht="51">
      <c r="A36" t="s">
        <v>57</v>
      </c>
      <c r="E36" s="35" t="s">
        <v>459</v>
      </c>
    </row>
    <row r="37" spans="1:16" ht="12.75">
      <c r="A37" s="24" t="s">
        <v>49</v>
      </c>
      <c s="29" t="s">
        <v>76</v>
      </c>
      <c s="29" t="s">
        <v>473</v>
      </c>
      <c s="24" t="s">
        <v>51</v>
      </c>
      <c s="30" t="s">
        <v>474</v>
      </c>
      <c s="31" t="s">
        <v>120</v>
      </c>
      <c s="32">
        <v>29400</v>
      </c>
      <c s="33">
        <v>0</v>
      </c>
      <c s="33">
        <f>ROUND(ROUND(H37,2)*ROUND(G37,3),2)</f>
      </c>
      <c r="O37">
        <f>(I37*21)/100</f>
      </c>
      <c t="s">
        <v>27</v>
      </c>
    </row>
    <row r="38" spans="1:5" ht="25.5">
      <c r="A38" s="34" t="s">
        <v>54</v>
      </c>
      <c r="E38" s="35" t="s">
        <v>843</v>
      </c>
    </row>
    <row r="39" spans="1:5" ht="25.5">
      <c r="A39" s="36" t="s">
        <v>56</v>
      </c>
      <c r="E39" s="37" t="s">
        <v>842</v>
      </c>
    </row>
    <row r="40" spans="1:5" ht="140.25">
      <c r="A40" t="s">
        <v>57</v>
      </c>
      <c r="E40" s="35" t="s">
        <v>477</v>
      </c>
    </row>
    <row r="41" spans="1:16" ht="12.75">
      <c r="A41" s="24" t="s">
        <v>49</v>
      </c>
      <c s="29" t="s">
        <v>80</v>
      </c>
      <c s="29" t="s">
        <v>844</v>
      </c>
      <c s="24" t="s">
        <v>51</v>
      </c>
      <c s="30" t="s">
        <v>845</v>
      </c>
      <c s="31" t="s">
        <v>120</v>
      </c>
      <c s="32">
        <v>13230</v>
      </c>
      <c s="33">
        <v>0</v>
      </c>
      <c s="33">
        <f>ROUND(ROUND(H41,2)*ROUND(G41,3),2)</f>
      </c>
      <c r="O41">
        <f>(I41*21)/100</f>
      </c>
      <c t="s">
        <v>27</v>
      </c>
    </row>
    <row r="42" spans="1:5" ht="25.5">
      <c r="A42" s="34" t="s">
        <v>54</v>
      </c>
      <c r="E42" s="35" t="s">
        <v>846</v>
      </c>
    </row>
    <row r="43" spans="1:5" ht="25.5">
      <c r="A43" s="36" t="s">
        <v>56</v>
      </c>
      <c r="E43" s="37" t="s">
        <v>839</v>
      </c>
    </row>
    <row r="44" spans="1:5" ht="140.25">
      <c r="A44" t="s">
        <v>57</v>
      </c>
      <c r="E44" s="35" t="s">
        <v>477</v>
      </c>
    </row>
    <row r="45" spans="1:16" ht="12.75">
      <c r="A45" s="24" t="s">
        <v>49</v>
      </c>
      <c s="29" t="s">
        <v>44</v>
      </c>
      <c s="29" t="s">
        <v>499</v>
      </c>
      <c s="24" t="s">
        <v>51</v>
      </c>
      <c s="30" t="s">
        <v>500</v>
      </c>
      <c s="31" t="s">
        <v>291</v>
      </c>
      <c s="32">
        <v>827</v>
      </c>
      <c s="33">
        <v>0</v>
      </c>
      <c s="33">
        <f>ROUND(ROUND(H45,2)*ROUND(G45,3),2)</f>
      </c>
      <c r="O45">
        <f>(I45*21)/100</f>
      </c>
      <c t="s">
        <v>27</v>
      </c>
    </row>
    <row r="46" spans="1:5" ht="12.75">
      <c r="A46" s="34" t="s">
        <v>54</v>
      </c>
      <c r="E46" s="35" t="s">
        <v>836</v>
      </c>
    </row>
    <row r="47" spans="1:5" ht="63.75">
      <c r="A47" s="36" t="s">
        <v>56</v>
      </c>
      <c r="E47" s="37" t="s">
        <v>847</v>
      </c>
    </row>
    <row r="48" spans="1:5" ht="38.25">
      <c r="A48" t="s">
        <v>57</v>
      </c>
      <c r="E48" s="35" t="s">
        <v>502</v>
      </c>
    </row>
    <row r="49" spans="1:18" ht="12.75" customHeight="1">
      <c r="A49" s="6" t="s">
        <v>47</v>
      </c>
      <c s="6"/>
      <c s="40" t="s">
        <v>44</v>
      </c>
      <c s="6"/>
      <c s="27" t="s">
        <v>549</v>
      </c>
      <c s="6"/>
      <c s="6"/>
      <c s="6"/>
      <c s="41">
        <f>0+Q49</f>
      </c>
      <c r="O49">
        <f>0+R49</f>
      </c>
      <c r="Q49">
        <f>0+I50+I54+I58</f>
      </c>
      <c>
        <f>0+O50+O54+O58</f>
      </c>
    </row>
    <row r="50" spans="1:16" ht="25.5">
      <c r="A50" s="24" t="s">
        <v>49</v>
      </c>
      <c s="29" t="s">
        <v>46</v>
      </c>
      <c s="29" t="s">
        <v>636</v>
      </c>
      <c s="24" t="s">
        <v>51</v>
      </c>
      <c s="30" t="s">
        <v>637</v>
      </c>
      <c s="31" t="s">
        <v>120</v>
      </c>
      <c s="32">
        <v>2442.5</v>
      </c>
      <c s="33">
        <v>0</v>
      </c>
      <c s="33">
        <f>ROUND(ROUND(H50,2)*ROUND(G50,3),2)</f>
      </c>
      <c r="O50">
        <f>(I50*21)/100</f>
      </c>
      <c t="s">
        <v>27</v>
      </c>
    </row>
    <row r="51" spans="1:5" ht="12.75">
      <c r="A51" s="34" t="s">
        <v>54</v>
      </c>
      <c r="E51" s="35" t="s">
        <v>836</v>
      </c>
    </row>
    <row r="52" spans="1:5" ht="25.5">
      <c r="A52" s="36" t="s">
        <v>56</v>
      </c>
      <c r="E52" s="37" t="s">
        <v>848</v>
      </c>
    </row>
    <row r="53" spans="1:5" ht="38.25">
      <c r="A53" t="s">
        <v>57</v>
      </c>
      <c r="E53" s="35" t="s">
        <v>639</v>
      </c>
    </row>
    <row r="54" spans="1:16" ht="25.5">
      <c r="A54" s="24" t="s">
        <v>49</v>
      </c>
      <c s="29" t="s">
        <v>93</v>
      </c>
      <c s="29" t="s">
        <v>641</v>
      </c>
      <c s="24" t="s">
        <v>51</v>
      </c>
      <c s="30" t="s">
        <v>642</v>
      </c>
      <c s="31" t="s">
        <v>120</v>
      </c>
      <c s="32">
        <v>2442.5</v>
      </c>
      <c s="33">
        <v>0</v>
      </c>
      <c s="33">
        <f>ROUND(ROUND(H54,2)*ROUND(G54,3),2)</f>
      </c>
      <c r="O54">
        <f>(I54*21)/100</f>
      </c>
      <c t="s">
        <v>27</v>
      </c>
    </row>
    <row r="55" spans="1:5" ht="12.75">
      <c r="A55" s="34" t="s">
        <v>54</v>
      </c>
      <c r="E55" s="35" t="s">
        <v>836</v>
      </c>
    </row>
    <row r="56" spans="1:5" ht="25.5">
      <c r="A56" s="36" t="s">
        <v>56</v>
      </c>
      <c r="E56" s="37" t="s">
        <v>848</v>
      </c>
    </row>
    <row r="57" spans="1:5" ht="38.25">
      <c r="A57" t="s">
        <v>57</v>
      </c>
      <c r="E57" s="35" t="s">
        <v>639</v>
      </c>
    </row>
    <row r="58" spans="1:16" ht="12.75">
      <c r="A58" s="24" t="s">
        <v>49</v>
      </c>
      <c s="29" t="s">
        <v>147</v>
      </c>
      <c s="29" t="s">
        <v>706</v>
      </c>
      <c s="24" t="s">
        <v>51</v>
      </c>
      <c s="30" t="s">
        <v>707</v>
      </c>
      <c s="31" t="s">
        <v>291</v>
      </c>
      <c s="32">
        <v>827</v>
      </c>
      <c s="33">
        <v>0</v>
      </c>
      <c s="33">
        <f>ROUND(ROUND(H58,2)*ROUND(G58,3),2)</f>
      </c>
      <c r="O58">
        <f>(I58*21)/100</f>
      </c>
      <c t="s">
        <v>27</v>
      </c>
    </row>
    <row r="59" spans="1:5" ht="12.75">
      <c r="A59" s="34" t="s">
        <v>54</v>
      </c>
      <c r="E59" s="35" t="s">
        <v>836</v>
      </c>
    </row>
    <row r="60" spans="1:5" ht="63.75">
      <c r="A60" s="36" t="s">
        <v>56</v>
      </c>
      <c r="E60" s="37" t="s">
        <v>847</v>
      </c>
    </row>
    <row r="61" spans="1:5" ht="25.5">
      <c r="A61" t="s">
        <v>57</v>
      </c>
      <c r="E61" s="35" t="s">
        <v>708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0+O10+O19+O80+O121+O126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851</v>
      </c>
      <c s="38">
        <f>0+I10+I19+I80+I121+I126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849</v>
      </c>
      <c s="1"/>
      <c s="14" t="s">
        <v>850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764</v>
      </c>
      <c s="16" t="s">
        <v>22</v>
      </c>
      <c s="17" t="s">
        <v>851</v>
      </c>
      <c s="6"/>
      <c s="18" t="s">
        <v>852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0+I11+I15</f>
      </c>
      <c>
        <f>0+O11+O15</f>
      </c>
    </row>
    <row r="11" spans="1:16" ht="12.75">
      <c r="A11" s="24" t="s">
        <v>49</v>
      </c>
      <c s="29" t="s">
        <v>33</v>
      </c>
      <c s="29" t="s">
        <v>99</v>
      </c>
      <c s="24" t="s">
        <v>51</v>
      </c>
      <c s="30" t="s">
        <v>101</v>
      </c>
      <c s="31" t="s">
        <v>102</v>
      </c>
      <c s="32">
        <v>5760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853</v>
      </c>
    </row>
    <row r="13" spans="1:5" ht="12.75">
      <c r="A13" s="36" t="s">
        <v>56</v>
      </c>
      <c r="E13" s="37" t="s">
        <v>854</v>
      </c>
    </row>
    <row r="14" spans="1:5" ht="25.5">
      <c r="A14" t="s">
        <v>57</v>
      </c>
      <c r="E14" s="35" t="s">
        <v>105</v>
      </c>
    </row>
    <row r="15" spans="1:16" ht="12.75">
      <c r="A15" s="24" t="s">
        <v>49</v>
      </c>
      <c s="29" t="s">
        <v>27</v>
      </c>
      <c s="29" t="s">
        <v>109</v>
      </c>
      <c s="24" t="s">
        <v>51</v>
      </c>
      <c s="30" t="s">
        <v>110</v>
      </c>
      <c s="31" t="s">
        <v>102</v>
      </c>
      <c s="32">
        <v>3.24</v>
      </c>
      <c s="33">
        <v>0</v>
      </c>
      <c s="33">
        <f>ROUND(ROUND(H15,2)*ROUND(G15,3),2)</f>
      </c>
      <c r="O15">
        <f>(I15*21)/100</f>
      </c>
      <c t="s">
        <v>27</v>
      </c>
    </row>
    <row r="16" spans="1:5" ht="12.75">
      <c r="A16" s="34" t="s">
        <v>54</v>
      </c>
      <c r="E16" s="35" t="s">
        <v>855</v>
      </c>
    </row>
    <row r="17" spans="1:5" ht="12.75">
      <c r="A17" s="36" t="s">
        <v>56</v>
      </c>
      <c r="E17" s="37" t="s">
        <v>856</v>
      </c>
    </row>
    <row r="18" spans="1:5" ht="25.5">
      <c r="A18" t="s">
        <v>57</v>
      </c>
      <c r="E18" s="35" t="s">
        <v>105</v>
      </c>
    </row>
    <row r="19" spans="1:18" ht="12.75" customHeight="1">
      <c r="A19" s="6" t="s">
        <v>47</v>
      </c>
      <c s="6"/>
      <c s="40" t="s">
        <v>33</v>
      </c>
      <c s="6"/>
      <c s="27" t="s">
        <v>117</v>
      </c>
      <c s="6"/>
      <c s="6"/>
      <c s="6"/>
      <c s="41">
        <f>0+Q19</f>
      </c>
      <c r="O19">
        <f>0+R19</f>
      </c>
      <c r="Q19">
        <f>0+I20+I24+I28+I32+I36+I40+I44+I48+I52+I56+I60+I64+I68+I72+I76</f>
      </c>
      <c>
        <f>0+O20+O24+O28+O32+O36+O40+O44+O48+O52+O56+O60+O64+O68+O72+O76</f>
      </c>
    </row>
    <row r="20" spans="1:16" ht="12.75">
      <c r="A20" s="24" t="s">
        <v>49</v>
      </c>
      <c s="29" t="s">
        <v>26</v>
      </c>
      <c s="29" t="s">
        <v>124</v>
      </c>
      <c s="24" t="s">
        <v>51</v>
      </c>
      <c s="30" t="s">
        <v>125</v>
      </c>
      <c s="31" t="s">
        <v>87</v>
      </c>
      <c s="32">
        <v>108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25.5">
      <c r="A21" s="34" t="s">
        <v>54</v>
      </c>
      <c r="E21" s="35" t="s">
        <v>857</v>
      </c>
    </row>
    <row r="22" spans="1:5" ht="89.25">
      <c r="A22" s="36" t="s">
        <v>56</v>
      </c>
      <c r="E22" s="37" t="s">
        <v>858</v>
      </c>
    </row>
    <row r="23" spans="1:5" ht="165.75">
      <c r="A23" t="s">
        <v>57</v>
      </c>
      <c r="E23" s="35" t="s">
        <v>128</v>
      </c>
    </row>
    <row r="24" spans="1:16" ht="12.75">
      <c r="A24" s="24" t="s">
        <v>49</v>
      </c>
      <c s="29" t="s">
        <v>37</v>
      </c>
      <c s="29" t="s">
        <v>129</v>
      </c>
      <c s="24" t="s">
        <v>51</v>
      </c>
      <c s="30" t="s">
        <v>130</v>
      </c>
      <c s="31" t="s">
        <v>87</v>
      </c>
      <c s="32">
        <v>61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25.5">
      <c r="A25" s="34" t="s">
        <v>54</v>
      </c>
      <c r="E25" s="35" t="s">
        <v>857</v>
      </c>
    </row>
    <row r="26" spans="1:5" ht="76.5">
      <c r="A26" s="36" t="s">
        <v>56</v>
      </c>
      <c r="E26" s="37" t="s">
        <v>859</v>
      </c>
    </row>
    <row r="27" spans="1:5" ht="165.75">
      <c r="A27" t="s">
        <v>57</v>
      </c>
      <c r="E27" s="35" t="s">
        <v>128</v>
      </c>
    </row>
    <row r="28" spans="1:16" ht="12.75">
      <c r="A28" s="24" t="s">
        <v>49</v>
      </c>
      <c s="29" t="s">
        <v>39</v>
      </c>
      <c s="29" t="s">
        <v>132</v>
      </c>
      <c s="24" t="s">
        <v>51</v>
      </c>
      <c s="30" t="s">
        <v>133</v>
      </c>
      <c s="31" t="s">
        <v>87</v>
      </c>
      <c s="32">
        <v>3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25.5">
      <c r="A29" s="34" t="s">
        <v>54</v>
      </c>
      <c r="E29" s="35" t="s">
        <v>857</v>
      </c>
    </row>
    <row r="30" spans="1:5" ht="25.5">
      <c r="A30" s="36" t="s">
        <v>56</v>
      </c>
      <c r="E30" s="37" t="s">
        <v>860</v>
      </c>
    </row>
    <row r="31" spans="1:5" ht="165.75">
      <c r="A31" t="s">
        <v>57</v>
      </c>
      <c r="E31" s="35" t="s">
        <v>128</v>
      </c>
    </row>
    <row r="32" spans="1:16" ht="12.75">
      <c r="A32" s="24" t="s">
        <v>49</v>
      </c>
      <c s="29" t="s">
        <v>41</v>
      </c>
      <c s="29" t="s">
        <v>139</v>
      </c>
      <c s="24" t="s">
        <v>51</v>
      </c>
      <c s="30" t="s">
        <v>140</v>
      </c>
      <c s="31" t="s">
        <v>87</v>
      </c>
      <c s="32">
        <v>2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25.5">
      <c r="A33" s="34" t="s">
        <v>54</v>
      </c>
      <c r="E33" s="35" t="s">
        <v>861</v>
      </c>
    </row>
    <row r="34" spans="1:5" ht="25.5">
      <c r="A34" s="36" t="s">
        <v>56</v>
      </c>
      <c r="E34" s="37" t="s">
        <v>862</v>
      </c>
    </row>
    <row r="35" spans="1:5" ht="89.25">
      <c r="A35" t="s">
        <v>57</v>
      </c>
      <c r="E35" s="35" t="s">
        <v>143</v>
      </c>
    </row>
    <row r="36" spans="1:16" ht="12.75">
      <c r="A36" s="24" t="s">
        <v>49</v>
      </c>
      <c s="29" t="s">
        <v>76</v>
      </c>
      <c s="29" t="s">
        <v>144</v>
      </c>
      <c s="24" t="s">
        <v>51</v>
      </c>
      <c s="30" t="s">
        <v>145</v>
      </c>
      <c s="31" t="s">
        <v>87</v>
      </c>
      <c s="32">
        <v>7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25.5">
      <c r="A37" s="34" t="s">
        <v>54</v>
      </c>
      <c r="E37" s="35" t="s">
        <v>861</v>
      </c>
    </row>
    <row r="38" spans="1:5" ht="63.75">
      <c r="A38" s="36" t="s">
        <v>56</v>
      </c>
      <c r="E38" s="37" t="s">
        <v>863</v>
      </c>
    </row>
    <row r="39" spans="1:5" ht="89.25">
      <c r="A39" t="s">
        <v>57</v>
      </c>
      <c r="E39" s="35" t="s">
        <v>143</v>
      </c>
    </row>
    <row r="40" spans="1:16" ht="12.75">
      <c r="A40" s="24" t="s">
        <v>49</v>
      </c>
      <c s="29" t="s">
        <v>80</v>
      </c>
      <c s="29" t="s">
        <v>182</v>
      </c>
      <c s="24" t="s">
        <v>100</v>
      </c>
      <c s="30" t="s">
        <v>183</v>
      </c>
      <c s="31" t="s">
        <v>154</v>
      </c>
      <c s="32">
        <v>1850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25.5">
      <c r="A41" s="34" t="s">
        <v>54</v>
      </c>
      <c r="E41" s="35" t="s">
        <v>864</v>
      </c>
    </row>
    <row r="42" spans="1:5" ht="89.25">
      <c r="A42" s="36" t="s">
        <v>56</v>
      </c>
      <c r="E42" s="37" t="s">
        <v>865</v>
      </c>
    </row>
    <row r="43" spans="1:5" ht="369.75">
      <c r="A43" t="s">
        <v>57</v>
      </c>
      <c r="E43" s="35" t="s">
        <v>186</v>
      </c>
    </row>
    <row r="44" spans="1:16" ht="12.75">
      <c r="A44" s="24" t="s">
        <v>49</v>
      </c>
      <c s="29" t="s">
        <v>44</v>
      </c>
      <c s="29" t="s">
        <v>182</v>
      </c>
      <c s="24" t="s">
        <v>106</v>
      </c>
      <c s="30" t="s">
        <v>183</v>
      </c>
      <c s="31" t="s">
        <v>154</v>
      </c>
      <c s="32">
        <v>3200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25.5">
      <c r="A45" s="34" t="s">
        <v>54</v>
      </c>
      <c r="E45" s="35" t="s">
        <v>866</v>
      </c>
    </row>
    <row r="46" spans="1:5" ht="25.5">
      <c r="A46" s="36" t="s">
        <v>56</v>
      </c>
      <c r="E46" s="37" t="s">
        <v>867</v>
      </c>
    </row>
    <row r="47" spans="1:5" ht="369.75">
      <c r="A47" t="s">
        <v>57</v>
      </c>
      <c r="E47" s="35" t="s">
        <v>186</v>
      </c>
    </row>
    <row r="48" spans="1:16" ht="12.75">
      <c r="A48" s="24" t="s">
        <v>49</v>
      </c>
      <c s="29" t="s">
        <v>46</v>
      </c>
      <c s="29" t="s">
        <v>195</v>
      </c>
      <c s="24" t="s">
        <v>51</v>
      </c>
      <c s="30" t="s">
        <v>196</v>
      </c>
      <c s="31" t="s">
        <v>154</v>
      </c>
      <c s="32">
        <v>2462.75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54</v>
      </c>
      <c r="E49" s="35" t="s">
        <v>197</v>
      </c>
    </row>
    <row r="50" spans="1:5" ht="140.25">
      <c r="A50" s="36" t="s">
        <v>56</v>
      </c>
      <c r="E50" s="37" t="s">
        <v>868</v>
      </c>
    </row>
    <row r="51" spans="1:5" ht="306">
      <c r="A51" t="s">
        <v>57</v>
      </c>
      <c r="E51" s="35" t="s">
        <v>199</v>
      </c>
    </row>
    <row r="52" spans="1:16" ht="12.75">
      <c r="A52" s="24" t="s">
        <v>49</v>
      </c>
      <c s="29" t="s">
        <v>93</v>
      </c>
      <c s="29" t="s">
        <v>223</v>
      </c>
      <c s="24" t="s">
        <v>51</v>
      </c>
      <c s="30" t="s">
        <v>224</v>
      </c>
      <c s="31" t="s">
        <v>154</v>
      </c>
      <c s="32">
        <v>5050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54</v>
      </c>
      <c r="E53" s="35" t="s">
        <v>853</v>
      </c>
    </row>
    <row r="54" spans="1:5" ht="25.5">
      <c r="A54" s="36" t="s">
        <v>56</v>
      </c>
      <c r="E54" s="37" t="s">
        <v>869</v>
      </c>
    </row>
    <row r="55" spans="1:5" ht="191.25">
      <c r="A55" t="s">
        <v>57</v>
      </c>
      <c r="E55" s="35" t="s">
        <v>227</v>
      </c>
    </row>
    <row r="56" spans="1:16" ht="12.75">
      <c r="A56" s="24" t="s">
        <v>49</v>
      </c>
      <c s="29" t="s">
        <v>147</v>
      </c>
      <c s="29" t="s">
        <v>870</v>
      </c>
      <c s="24" t="s">
        <v>51</v>
      </c>
      <c s="30" t="s">
        <v>871</v>
      </c>
      <c s="31" t="s">
        <v>154</v>
      </c>
      <c s="32">
        <v>840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25.5">
      <c r="A57" s="34" t="s">
        <v>54</v>
      </c>
      <c r="E57" s="35" t="s">
        <v>872</v>
      </c>
    </row>
    <row r="58" spans="1:5" ht="25.5">
      <c r="A58" s="36" t="s">
        <v>56</v>
      </c>
      <c r="E58" s="37" t="s">
        <v>873</v>
      </c>
    </row>
    <row r="59" spans="1:5" ht="229.5">
      <c r="A59" t="s">
        <v>57</v>
      </c>
      <c r="E59" s="35" t="s">
        <v>874</v>
      </c>
    </row>
    <row r="60" spans="1:16" ht="12.75">
      <c r="A60" s="24" t="s">
        <v>49</v>
      </c>
      <c s="29" t="s">
        <v>151</v>
      </c>
      <c s="29" t="s">
        <v>875</v>
      </c>
      <c s="24" t="s">
        <v>51</v>
      </c>
      <c s="30" t="s">
        <v>876</v>
      </c>
      <c s="31" t="s">
        <v>154</v>
      </c>
      <c s="32">
        <v>1010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25.5">
      <c r="A61" s="34" t="s">
        <v>54</v>
      </c>
      <c r="E61" s="35" t="s">
        <v>872</v>
      </c>
    </row>
    <row r="62" spans="1:5" ht="25.5">
      <c r="A62" s="36" t="s">
        <v>56</v>
      </c>
      <c r="E62" s="37" t="s">
        <v>877</v>
      </c>
    </row>
    <row r="63" spans="1:5" ht="280.5">
      <c r="A63" t="s">
        <v>57</v>
      </c>
      <c r="E63" s="35" t="s">
        <v>878</v>
      </c>
    </row>
    <row r="64" spans="1:16" ht="12.75">
      <c r="A64" s="24" t="s">
        <v>49</v>
      </c>
      <c s="29" t="s">
        <v>158</v>
      </c>
      <c s="29" t="s">
        <v>247</v>
      </c>
      <c s="24" t="s">
        <v>51</v>
      </c>
      <c s="30" t="s">
        <v>248</v>
      </c>
      <c s="31" t="s">
        <v>120</v>
      </c>
      <c s="32">
        <v>4385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54</v>
      </c>
      <c r="E65" s="35" t="s">
        <v>879</v>
      </c>
    </row>
    <row r="66" spans="1:5" ht="12.75">
      <c r="A66" s="36" t="s">
        <v>56</v>
      </c>
      <c r="E66" s="37" t="s">
        <v>880</v>
      </c>
    </row>
    <row r="67" spans="1:5" ht="25.5">
      <c r="A67" t="s">
        <v>57</v>
      </c>
      <c r="E67" s="35" t="s">
        <v>251</v>
      </c>
    </row>
    <row r="68" spans="1:16" ht="12.75">
      <c r="A68" s="24" t="s">
        <v>49</v>
      </c>
      <c s="29" t="s">
        <v>163</v>
      </c>
      <c s="29" t="s">
        <v>881</v>
      </c>
      <c s="24" t="s">
        <v>51</v>
      </c>
      <c s="30" t="s">
        <v>882</v>
      </c>
      <c s="31" t="s">
        <v>120</v>
      </c>
      <c s="32">
        <v>3336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54</v>
      </c>
      <c r="E69" s="35" t="s">
        <v>883</v>
      </c>
    </row>
    <row r="70" spans="1:5" ht="12.75">
      <c r="A70" s="36" t="s">
        <v>56</v>
      </c>
      <c r="E70" s="37" t="s">
        <v>884</v>
      </c>
    </row>
    <row r="71" spans="1:5" ht="38.25">
      <c r="A71" t="s">
        <v>57</v>
      </c>
      <c r="E71" s="35" t="s">
        <v>261</v>
      </c>
    </row>
    <row r="72" spans="1:16" ht="12.75">
      <c r="A72" s="24" t="s">
        <v>49</v>
      </c>
      <c s="29" t="s">
        <v>167</v>
      </c>
      <c s="29" t="s">
        <v>885</v>
      </c>
      <c s="24" t="s">
        <v>51</v>
      </c>
      <c s="30" t="s">
        <v>886</v>
      </c>
      <c s="31" t="s">
        <v>120</v>
      </c>
      <c s="32">
        <v>749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54</v>
      </c>
      <c r="E73" s="35" t="s">
        <v>883</v>
      </c>
    </row>
    <row r="74" spans="1:5" ht="12.75">
      <c r="A74" s="36" t="s">
        <v>56</v>
      </c>
      <c r="E74" s="37" t="s">
        <v>887</v>
      </c>
    </row>
    <row r="75" spans="1:5" ht="38.25">
      <c r="A75" t="s">
        <v>57</v>
      </c>
      <c r="E75" s="35" t="s">
        <v>266</v>
      </c>
    </row>
    <row r="76" spans="1:16" ht="12.75">
      <c r="A76" s="24" t="s">
        <v>49</v>
      </c>
      <c s="29" t="s">
        <v>172</v>
      </c>
      <c s="29" t="s">
        <v>268</v>
      </c>
      <c s="24" t="s">
        <v>51</v>
      </c>
      <c s="30" t="s">
        <v>269</v>
      </c>
      <c s="31" t="s">
        <v>120</v>
      </c>
      <c s="32">
        <v>4085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54</v>
      </c>
      <c r="E77" s="35" t="s">
        <v>883</v>
      </c>
    </row>
    <row r="78" spans="1:5" ht="25.5">
      <c r="A78" s="36" t="s">
        <v>56</v>
      </c>
      <c r="E78" s="37" t="s">
        <v>888</v>
      </c>
    </row>
    <row r="79" spans="1:5" ht="25.5">
      <c r="A79" t="s">
        <v>57</v>
      </c>
      <c r="E79" s="35" t="s">
        <v>271</v>
      </c>
    </row>
    <row r="80" spans="1:18" ht="12.75" customHeight="1">
      <c r="A80" s="6" t="s">
        <v>47</v>
      </c>
      <c s="6"/>
      <c s="40" t="s">
        <v>27</v>
      </c>
      <c s="6"/>
      <c s="27" t="s">
        <v>281</v>
      </c>
      <c s="6"/>
      <c s="6"/>
      <c s="6"/>
      <c s="41">
        <f>0+Q80</f>
      </c>
      <c r="O80">
        <f>0+R80</f>
      </c>
      <c r="Q80">
        <f>0+I81+I85+I89+I93+I97+I101+I105+I109+I113+I117</f>
      </c>
      <c>
        <f>0+O81+O85+O89+O93+O97+O101+O105+O109+O113+O117</f>
      </c>
    </row>
    <row r="81" spans="1:16" ht="12.75">
      <c r="A81" s="24" t="s">
        <v>49</v>
      </c>
      <c s="29" t="s">
        <v>178</v>
      </c>
      <c s="29" t="s">
        <v>889</v>
      </c>
      <c s="24" t="s">
        <v>51</v>
      </c>
      <c s="30" t="s">
        <v>890</v>
      </c>
      <c s="31" t="s">
        <v>154</v>
      </c>
      <c s="32">
        <v>210</v>
      </c>
      <c s="33">
        <v>0</v>
      </c>
      <c s="33">
        <f>ROUND(ROUND(H81,2)*ROUND(G81,3),2)</f>
      </c>
      <c r="O81">
        <f>(I81*21)/100</f>
      </c>
      <c t="s">
        <v>27</v>
      </c>
    </row>
    <row r="82" spans="1:5" ht="25.5">
      <c r="A82" s="34" t="s">
        <v>54</v>
      </c>
      <c r="E82" s="35" t="s">
        <v>891</v>
      </c>
    </row>
    <row r="83" spans="1:5" ht="25.5">
      <c r="A83" s="36" t="s">
        <v>56</v>
      </c>
      <c r="E83" s="37" t="s">
        <v>892</v>
      </c>
    </row>
    <row r="84" spans="1:5" ht="38.25">
      <c r="A84" t="s">
        <v>57</v>
      </c>
      <c r="E84" s="35" t="s">
        <v>300</v>
      </c>
    </row>
    <row r="85" spans="1:16" ht="12.75">
      <c r="A85" s="24" t="s">
        <v>49</v>
      </c>
      <c s="29" t="s">
        <v>181</v>
      </c>
      <c s="29" t="s">
        <v>283</v>
      </c>
      <c s="24" t="s">
        <v>51</v>
      </c>
      <c s="30" t="s">
        <v>284</v>
      </c>
      <c s="31" t="s">
        <v>120</v>
      </c>
      <c s="32">
        <v>1837.7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25.5">
      <c r="A86" s="34" t="s">
        <v>54</v>
      </c>
      <c r="E86" s="35" t="s">
        <v>893</v>
      </c>
    </row>
    <row r="87" spans="1:5" ht="89.25">
      <c r="A87" s="36" t="s">
        <v>56</v>
      </c>
      <c r="E87" s="37" t="s">
        <v>894</v>
      </c>
    </row>
    <row r="88" spans="1:5" ht="25.5">
      <c r="A88" t="s">
        <v>57</v>
      </c>
      <c r="E88" s="35" t="s">
        <v>287</v>
      </c>
    </row>
    <row r="89" spans="1:16" ht="12.75">
      <c r="A89" s="24" t="s">
        <v>49</v>
      </c>
      <c s="29" t="s">
        <v>187</v>
      </c>
      <c s="29" t="s">
        <v>895</v>
      </c>
      <c s="24" t="s">
        <v>51</v>
      </c>
      <c s="30" t="s">
        <v>896</v>
      </c>
      <c s="31" t="s">
        <v>291</v>
      </c>
      <c s="32">
        <v>800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25.5">
      <c r="A90" s="34" t="s">
        <v>54</v>
      </c>
      <c r="E90" s="35" t="s">
        <v>897</v>
      </c>
    </row>
    <row r="91" spans="1:5" ht="12.75">
      <c r="A91" s="36" t="s">
        <v>56</v>
      </c>
      <c r="E91" s="37" t="s">
        <v>898</v>
      </c>
    </row>
    <row r="92" spans="1:5" ht="165.75">
      <c r="A92" t="s">
        <v>57</v>
      </c>
      <c r="E92" s="35" t="s">
        <v>294</v>
      </c>
    </row>
    <row r="93" spans="1:16" ht="12.75">
      <c r="A93" s="24" t="s">
        <v>49</v>
      </c>
      <c s="29" t="s">
        <v>190</v>
      </c>
      <c s="29" t="s">
        <v>296</v>
      </c>
      <c s="24" t="s">
        <v>51</v>
      </c>
      <c s="30" t="s">
        <v>297</v>
      </c>
      <c s="31" t="s">
        <v>154</v>
      </c>
      <c s="32">
        <v>3920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25.5">
      <c r="A94" s="34" t="s">
        <v>54</v>
      </c>
      <c r="E94" s="35" t="s">
        <v>899</v>
      </c>
    </row>
    <row r="95" spans="1:5" ht="25.5">
      <c r="A95" s="36" t="s">
        <v>56</v>
      </c>
      <c r="E95" s="37" t="s">
        <v>900</v>
      </c>
    </row>
    <row r="96" spans="1:5" ht="38.25">
      <c r="A96" t="s">
        <v>57</v>
      </c>
      <c r="E96" s="35" t="s">
        <v>300</v>
      </c>
    </row>
    <row r="97" spans="1:16" ht="12.75">
      <c r="A97" s="24" t="s">
        <v>49</v>
      </c>
      <c s="29" t="s">
        <v>194</v>
      </c>
      <c s="29" t="s">
        <v>901</v>
      </c>
      <c s="24" t="s">
        <v>51</v>
      </c>
      <c s="30" t="s">
        <v>902</v>
      </c>
      <c s="31" t="s">
        <v>102</v>
      </c>
      <c s="32">
        <v>1.7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25.5">
      <c r="A98" s="34" t="s">
        <v>54</v>
      </c>
      <c r="E98" s="35" t="s">
        <v>903</v>
      </c>
    </row>
    <row r="99" spans="1:5" ht="25.5">
      <c r="A99" s="36" t="s">
        <v>56</v>
      </c>
      <c r="E99" s="37" t="s">
        <v>904</v>
      </c>
    </row>
    <row r="100" spans="1:5" ht="267.75">
      <c r="A100" t="s">
        <v>57</v>
      </c>
      <c r="E100" s="35" t="s">
        <v>338</v>
      </c>
    </row>
    <row r="101" spans="1:16" ht="12.75">
      <c r="A101" s="24" t="s">
        <v>49</v>
      </c>
      <c s="29" t="s">
        <v>200</v>
      </c>
      <c s="29" t="s">
        <v>905</v>
      </c>
      <c s="24" t="s">
        <v>51</v>
      </c>
      <c s="30" t="s">
        <v>906</v>
      </c>
      <c s="31" t="s">
        <v>102</v>
      </c>
      <c s="32">
        <v>4.65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25.5">
      <c r="A102" s="34" t="s">
        <v>54</v>
      </c>
      <c r="E102" s="35" t="s">
        <v>903</v>
      </c>
    </row>
    <row r="103" spans="1:5" ht="25.5">
      <c r="A103" s="36" t="s">
        <v>56</v>
      </c>
      <c r="E103" s="37" t="s">
        <v>907</v>
      </c>
    </row>
    <row r="104" spans="1:5" ht="267.75">
      <c r="A104" t="s">
        <v>57</v>
      </c>
      <c r="E104" s="35" t="s">
        <v>338</v>
      </c>
    </row>
    <row r="105" spans="1:16" ht="12.75">
      <c r="A105" s="24" t="s">
        <v>49</v>
      </c>
      <c s="29" t="s">
        <v>205</v>
      </c>
      <c s="29" t="s">
        <v>908</v>
      </c>
      <c s="24" t="s">
        <v>51</v>
      </c>
      <c s="30" t="s">
        <v>909</v>
      </c>
      <c s="31" t="s">
        <v>120</v>
      </c>
      <c s="32">
        <v>6360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25.5">
      <c r="A106" s="34" t="s">
        <v>54</v>
      </c>
      <c r="E106" s="35" t="s">
        <v>910</v>
      </c>
    </row>
    <row r="107" spans="1:5" ht="12.75">
      <c r="A107" s="36" t="s">
        <v>56</v>
      </c>
      <c r="E107" s="37" t="s">
        <v>911</v>
      </c>
    </row>
    <row r="108" spans="1:5" ht="102">
      <c r="A108" t="s">
        <v>57</v>
      </c>
      <c r="E108" s="35" t="s">
        <v>912</v>
      </c>
    </row>
    <row r="109" spans="1:16" ht="12.75">
      <c r="A109" s="24" t="s">
        <v>49</v>
      </c>
      <c s="29" t="s">
        <v>211</v>
      </c>
      <c s="29" t="s">
        <v>913</v>
      </c>
      <c s="24" t="s">
        <v>51</v>
      </c>
      <c s="30" t="s">
        <v>914</v>
      </c>
      <c s="31" t="s">
        <v>120</v>
      </c>
      <c s="32">
        <v>3000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38.25">
      <c r="A110" s="34" t="s">
        <v>54</v>
      </c>
      <c r="E110" s="35" t="s">
        <v>915</v>
      </c>
    </row>
    <row r="111" spans="1:5" ht="25.5">
      <c r="A111" s="36" t="s">
        <v>56</v>
      </c>
      <c r="E111" s="37" t="s">
        <v>916</v>
      </c>
    </row>
    <row r="112" spans="1:5" ht="102">
      <c r="A112" t="s">
        <v>57</v>
      </c>
      <c r="E112" s="35" t="s">
        <v>917</v>
      </c>
    </row>
    <row r="113" spans="1:16" ht="12.75">
      <c r="A113" s="24" t="s">
        <v>49</v>
      </c>
      <c s="29" t="s">
        <v>216</v>
      </c>
      <c s="29" t="s">
        <v>311</v>
      </c>
      <c s="24" t="s">
        <v>191</v>
      </c>
      <c s="30" t="s">
        <v>918</v>
      </c>
      <c s="31" t="s">
        <v>120</v>
      </c>
      <c s="32">
        <v>2300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25.5">
      <c r="A114" s="34" t="s">
        <v>54</v>
      </c>
      <c r="E114" s="35" t="s">
        <v>919</v>
      </c>
    </row>
    <row r="115" spans="1:5" ht="12.75">
      <c r="A115" s="36" t="s">
        <v>56</v>
      </c>
      <c r="E115" s="37" t="s">
        <v>920</v>
      </c>
    </row>
    <row r="116" spans="1:5" ht="102">
      <c r="A116" t="s">
        <v>57</v>
      </c>
      <c r="E116" s="35" t="s">
        <v>315</v>
      </c>
    </row>
    <row r="117" spans="1:16" ht="12.75">
      <c r="A117" s="24" t="s">
        <v>49</v>
      </c>
      <c s="29" t="s">
        <v>222</v>
      </c>
      <c s="29" t="s">
        <v>921</v>
      </c>
      <c s="24" t="s">
        <v>51</v>
      </c>
      <c s="30" t="s">
        <v>922</v>
      </c>
      <c s="31" t="s">
        <v>120</v>
      </c>
      <c s="32">
        <v>13870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38.25">
      <c r="A118" s="34" t="s">
        <v>54</v>
      </c>
      <c r="E118" s="35" t="s">
        <v>923</v>
      </c>
    </row>
    <row r="119" spans="1:5" ht="25.5">
      <c r="A119" s="36" t="s">
        <v>56</v>
      </c>
      <c r="E119" s="37" t="s">
        <v>924</v>
      </c>
    </row>
    <row r="120" spans="1:5" ht="102">
      <c r="A120" t="s">
        <v>57</v>
      </c>
      <c r="E120" s="35" t="s">
        <v>925</v>
      </c>
    </row>
    <row r="121" spans="1:18" ht="12.75" customHeight="1">
      <c r="A121" s="6" t="s">
        <v>47</v>
      </c>
      <c s="6"/>
      <c s="40" t="s">
        <v>37</v>
      </c>
      <c s="6"/>
      <c s="27" t="s">
        <v>358</v>
      </c>
      <c s="6"/>
      <c s="6"/>
      <c s="6"/>
      <c s="41">
        <f>0+Q121</f>
      </c>
      <c r="O121">
        <f>0+R121</f>
      </c>
      <c r="Q121">
        <f>0+I122</f>
      </c>
      <c>
        <f>0+O122</f>
      </c>
    </row>
    <row r="122" spans="1:16" ht="12.75">
      <c r="A122" s="24" t="s">
        <v>49</v>
      </c>
      <c s="29" t="s">
        <v>228</v>
      </c>
      <c s="29" t="s">
        <v>388</v>
      </c>
      <c s="24" t="s">
        <v>51</v>
      </c>
      <c s="30" t="s">
        <v>389</v>
      </c>
      <c s="31" t="s">
        <v>154</v>
      </c>
      <c s="32">
        <v>21</v>
      </c>
      <c s="33">
        <v>0</v>
      </c>
      <c s="33">
        <f>ROUND(ROUND(H122,2)*ROUND(G122,3),2)</f>
      </c>
      <c r="O122">
        <f>(I122*21)/100</f>
      </c>
      <c t="s">
        <v>27</v>
      </c>
    </row>
    <row r="123" spans="1:5" ht="12.75">
      <c r="A123" s="34" t="s">
        <v>54</v>
      </c>
      <c r="E123" s="35" t="s">
        <v>879</v>
      </c>
    </row>
    <row r="124" spans="1:5" ht="25.5">
      <c r="A124" s="36" t="s">
        <v>56</v>
      </c>
      <c r="E124" s="37" t="s">
        <v>926</v>
      </c>
    </row>
    <row r="125" spans="1:5" ht="51">
      <c r="A125" t="s">
        <v>57</v>
      </c>
      <c r="E125" s="35" t="s">
        <v>391</v>
      </c>
    </row>
    <row r="126" spans="1:18" ht="12.75" customHeight="1">
      <c r="A126" s="6" t="s">
        <v>47</v>
      </c>
      <c s="6"/>
      <c s="40" t="s">
        <v>44</v>
      </c>
      <c s="6"/>
      <c s="27" t="s">
        <v>549</v>
      </c>
      <c s="6"/>
      <c s="6"/>
      <c s="6"/>
      <c s="41">
        <f>0+Q126</f>
      </c>
      <c r="O126">
        <f>0+R126</f>
      </c>
      <c r="Q126">
        <f>0+I127</f>
      </c>
      <c>
        <f>0+O127</f>
      </c>
    </row>
    <row r="127" spans="1:16" ht="12.75">
      <c r="A127" s="24" t="s">
        <v>49</v>
      </c>
      <c s="29" t="s">
        <v>234</v>
      </c>
      <c s="29" t="s">
        <v>715</v>
      </c>
      <c s="24" t="s">
        <v>51</v>
      </c>
      <c s="30" t="s">
        <v>716</v>
      </c>
      <c s="31" t="s">
        <v>154</v>
      </c>
      <c s="32">
        <v>1.296</v>
      </c>
      <c s="33">
        <v>0</v>
      </c>
      <c s="33">
        <f>ROUND(ROUND(H127,2)*ROUND(G127,3),2)</f>
      </c>
      <c r="O127">
        <f>(I127*21)/100</f>
      </c>
      <c t="s">
        <v>27</v>
      </c>
    </row>
    <row r="128" spans="1:5" ht="25.5">
      <c r="A128" s="34" t="s">
        <v>54</v>
      </c>
      <c r="E128" s="35" t="s">
        <v>927</v>
      </c>
    </row>
    <row r="129" spans="1:5" ht="25.5">
      <c r="A129" s="36" t="s">
        <v>56</v>
      </c>
      <c r="E129" s="37" t="s">
        <v>928</v>
      </c>
    </row>
    <row r="130" spans="1:5" ht="102">
      <c r="A130" t="s">
        <v>57</v>
      </c>
      <c r="E130" s="35" t="s">
        <v>718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0+O10+O15+O72+O113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929</v>
      </c>
      <c s="38">
        <f>0+I10+I15+I72+I113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849</v>
      </c>
      <c s="1"/>
      <c s="14" t="s">
        <v>850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764</v>
      </c>
      <c s="16" t="s">
        <v>22</v>
      </c>
      <c s="17" t="s">
        <v>929</v>
      </c>
      <c s="6"/>
      <c s="18" t="s">
        <v>930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99</v>
      </c>
      <c s="24" t="s">
        <v>51</v>
      </c>
      <c s="30" t="s">
        <v>101</v>
      </c>
      <c s="31" t="s">
        <v>102</v>
      </c>
      <c s="32">
        <v>766.8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853</v>
      </c>
    </row>
    <row r="13" spans="1:5" ht="12.75">
      <c r="A13" s="36" t="s">
        <v>56</v>
      </c>
      <c r="E13" s="37" t="s">
        <v>931</v>
      </c>
    </row>
    <row r="14" spans="1:5" ht="25.5">
      <c r="A14" t="s">
        <v>57</v>
      </c>
      <c r="E14" s="35" t="s">
        <v>105</v>
      </c>
    </row>
    <row r="15" spans="1:18" ht="12.75" customHeight="1">
      <c r="A15" s="6" t="s">
        <v>47</v>
      </c>
      <c s="6"/>
      <c s="40" t="s">
        <v>33</v>
      </c>
      <c s="6"/>
      <c s="27" t="s">
        <v>117</v>
      </c>
      <c s="6"/>
      <c s="6"/>
      <c s="6"/>
      <c s="41">
        <f>0+Q15</f>
      </c>
      <c r="O15">
        <f>0+R15</f>
      </c>
      <c r="Q15">
        <f>0+I16+I20+I24+I28+I32+I36+I40+I44+I48+I52+I56+I60+I64+I68</f>
      </c>
      <c>
        <f>0+O16+O20+O24+O28+O32+O36+O40+O44+O48+O52+O56+O60+O64+O68</f>
      </c>
    </row>
    <row r="16" spans="1:16" ht="12.75">
      <c r="A16" s="24" t="s">
        <v>49</v>
      </c>
      <c s="29" t="s">
        <v>27</v>
      </c>
      <c s="29" t="s">
        <v>124</v>
      </c>
      <c s="24" t="s">
        <v>51</v>
      </c>
      <c s="30" t="s">
        <v>125</v>
      </c>
      <c s="31" t="s">
        <v>87</v>
      </c>
      <c s="32">
        <v>1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25.5">
      <c r="A17" s="34" t="s">
        <v>54</v>
      </c>
      <c r="E17" s="35" t="s">
        <v>932</v>
      </c>
    </row>
    <row r="18" spans="1:5" ht="25.5">
      <c r="A18" s="36" t="s">
        <v>56</v>
      </c>
      <c r="E18" s="37" t="s">
        <v>933</v>
      </c>
    </row>
    <row r="19" spans="1:5" ht="165.75">
      <c r="A19" t="s">
        <v>57</v>
      </c>
      <c r="E19" s="35" t="s">
        <v>128</v>
      </c>
    </row>
    <row r="20" spans="1:16" ht="12.75">
      <c r="A20" s="24" t="s">
        <v>49</v>
      </c>
      <c s="29" t="s">
        <v>26</v>
      </c>
      <c s="29" t="s">
        <v>139</v>
      </c>
      <c s="24" t="s">
        <v>51</v>
      </c>
      <c s="30" t="s">
        <v>140</v>
      </c>
      <c s="31" t="s">
        <v>87</v>
      </c>
      <c s="32">
        <v>12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25.5">
      <c r="A21" s="34" t="s">
        <v>54</v>
      </c>
      <c r="E21" s="35" t="s">
        <v>934</v>
      </c>
    </row>
    <row r="22" spans="1:5" ht="25.5">
      <c r="A22" s="36" t="s">
        <v>56</v>
      </c>
      <c r="E22" s="37" t="s">
        <v>935</v>
      </c>
    </row>
    <row r="23" spans="1:5" ht="89.25">
      <c r="A23" t="s">
        <v>57</v>
      </c>
      <c r="E23" s="35" t="s">
        <v>143</v>
      </c>
    </row>
    <row r="24" spans="1:16" ht="12.75">
      <c r="A24" s="24" t="s">
        <v>49</v>
      </c>
      <c s="29" t="s">
        <v>37</v>
      </c>
      <c s="29" t="s">
        <v>144</v>
      </c>
      <c s="24" t="s">
        <v>51</v>
      </c>
      <c s="30" t="s">
        <v>145</v>
      </c>
      <c s="31" t="s">
        <v>87</v>
      </c>
      <c s="32">
        <v>40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25.5">
      <c r="A25" s="34" t="s">
        <v>54</v>
      </c>
      <c r="E25" s="35" t="s">
        <v>934</v>
      </c>
    </row>
    <row r="26" spans="1:5" ht="63.75">
      <c r="A26" s="36" t="s">
        <v>56</v>
      </c>
      <c r="E26" s="37" t="s">
        <v>936</v>
      </c>
    </row>
    <row r="27" spans="1:5" ht="89.25">
      <c r="A27" t="s">
        <v>57</v>
      </c>
      <c r="E27" s="35" t="s">
        <v>143</v>
      </c>
    </row>
    <row r="28" spans="1:16" ht="12.75">
      <c r="A28" s="24" t="s">
        <v>49</v>
      </c>
      <c s="29" t="s">
        <v>39</v>
      </c>
      <c s="29" t="s">
        <v>148</v>
      </c>
      <c s="24" t="s">
        <v>51</v>
      </c>
      <c s="30" t="s">
        <v>149</v>
      </c>
      <c s="31" t="s">
        <v>87</v>
      </c>
      <c s="32">
        <v>2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25.5">
      <c r="A29" s="34" t="s">
        <v>54</v>
      </c>
      <c r="E29" s="35" t="s">
        <v>934</v>
      </c>
    </row>
    <row r="30" spans="1:5" ht="25.5">
      <c r="A30" s="36" t="s">
        <v>56</v>
      </c>
      <c r="E30" s="37" t="s">
        <v>937</v>
      </c>
    </row>
    <row r="31" spans="1:5" ht="89.25">
      <c r="A31" t="s">
        <v>57</v>
      </c>
      <c r="E31" s="35" t="s">
        <v>143</v>
      </c>
    </row>
    <row r="32" spans="1:16" ht="12.75">
      <c r="A32" s="24" t="s">
        <v>49</v>
      </c>
      <c s="29" t="s">
        <v>41</v>
      </c>
      <c s="29" t="s">
        <v>182</v>
      </c>
      <c s="24" t="s">
        <v>100</v>
      </c>
      <c s="30" t="s">
        <v>183</v>
      </c>
      <c s="31" t="s">
        <v>154</v>
      </c>
      <c s="32">
        <v>289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25.5">
      <c r="A33" s="34" t="s">
        <v>54</v>
      </c>
      <c r="E33" s="35" t="s">
        <v>938</v>
      </c>
    </row>
    <row r="34" spans="1:5" ht="89.25">
      <c r="A34" s="36" t="s">
        <v>56</v>
      </c>
      <c r="E34" s="37" t="s">
        <v>939</v>
      </c>
    </row>
    <row r="35" spans="1:5" ht="369.75">
      <c r="A35" t="s">
        <v>57</v>
      </c>
      <c r="E35" s="35" t="s">
        <v>186</v>
      </c>
    </row>
    <row r="36" spans="1:16" ht="12.75">
      <c r="A36" s="24" t="s">
        <v>49</v>
      </c>
      <c s="29" t="s">
        <v>76</v>
      </c>
      <c s="29" t="s">
        <v>182</v>
      </c>
      <c s="24" t="s">
        <v>106</v>
      </c>
      <c s="30" t="s">
        <v>183</v>
      </c>
      <c s="31" t="s">
        <v>154</v>
      </c>
      <c s="32">
        <v>426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25.5">
      <c r="A37" s="34" t="s">
        <v>54</v>
      </c>
      <c r="E37" s="35" t="s">
        <v>940</v>
      </c>
    </row>
    <row r="38" spans="1:5" ht="12.75">
      <c r="A38" s="36" t="s">
        <v>56</v>
      </c>
      <c r="E38" s="37" t="s">
        <v>941</v>
      </c>
    </row>
    <row r="39" spans="1:5" ht="369.75">
      <c r="A39" t="s">
        <v>57</v>
      </c>
      <c r="E39" s="35" t="s">
        <v>186</v>
      </c>
    </row>
    <row r="40" spans="1:16" ht="12.75">
      <c r="A40" s="24" t="s">
        <v>49</v>
      </c>
      <c s="29" t="s">
        <v>80</v>
      </c>
      <c s="29" t="s">
        <v>195</v>
      </c>
      <c s="24" t="s">
        <v>51</v>
      </c>
      <c s="30" t="s">
        <v>196</v>
      </c>
      <c s="31" t="s">
        <v>154</v>
      </c>
      <c s="32">
        <v>376.75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12.75">
      <c r="A41" s="34" t="s">
        <v>54</v>
      </c>
      <c r="E41" s="35" t="s">
        <v>197</v>
      </c>
    </row>
    <row r="42" spans="1:5" ht="140.25">
      <c r="A42" s="36" t="s">
        <v>56</v>
      </c>
      <c r="E42" s="37" t="s">
        <v>942</v>
      </c>
    </row>
    <row r="43" spans="1:5" ht="306">
      <c r="A43" t="s">
        <v>57</v>
      </c>
      <c r="E43" s="35" t="s">
        <v>199</v>
      </c>
    </row>
    <row r="44" spans="1:16" ht="12.75">
      <c r="A44" s="24" t="s">
        <v>49</v>
      </c>
      <c s="29" t="s">
        <v>44</v>
      </c>
      <c s="29" t="s">
        <v>223</v>
      </c>
      <c s="24" t="s">
        <v>51</v>
      </c>
      <c s="30" t="s">
        <v>224</v>
      </c>
      <c s="31" t="s">
        <v>154</v>
      </c>
      <c s="32">
        <v>715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12.75">
      <c r="A45" s="34" t="s">
        <v>54</v>
      </c>
      <c r="E45" s="35" t="s">
        <v>853</v>
      </c>
    </row>
    <row r="46" spans="1:5" ht="25.5">
      <c r="A46" s="36" t="s">
        <v>56</v>
      </c>
      <c r="E46" s="37" t="s">
        <v>943</v>
      </c>
    </row>
    <row r="47" spans="1:5" ht="191.25">
      <c r="A47" t="s">
        <v>57</v>
      </c>
      <c r="E47" s="35" t="s">
        <v>227</v>
      </c>
    </row>
    <row r="48" spans="1:16" ht="12.75">
      <c r="A48" s="24" t="s">
        <v>49</v>
      </c>
      <c s="29" t="s">
        <v>46</v>
      </c>
      <c s="29" t="s">
        <v>870</v>
      </c>
      <c s="24" t="s">
        <v>51</v>
      </c>
      <c s="30" t="s">
        <v>871</v>
      </c>
      <c s="31" t="s">
        <v>154</v>
      </c>
      <c s="32">
        <v>139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25.5">
      <c r="A49" s="34" t="s">
        <v>54</v>
      </c>
      <c r="E49" s="35" t="s">
        <v>944</v>
      </c>
    </row>
    <row r="50" spans="1:5" ht="25.5">
      <c r="A50" s="36" t="s">
        <v>56</v>
      </c>
      <c r="E50" s="37" t="s">
        <v>945</v>
      </c>
    </row>
    <row r="51" spans="1:5" ht="229.5">
      <c r="A51" t="s">
        <v>57</v>
      </c>
      <c r="E51" s="35" t="s">
        <v>874</v>
      </c>
    </row>
    <row r="52" spans="1:16" ht="12.75">
      <c r="A52" s="24" t="s">
        <v>49</v>
      </c>
      <c s="29" t="s">
        <v>93</v>
      </c>
      <c s="29" t="s">
        <v>875</v>
      </c>
      <c s="24" t="s">
        <v>51</v>
      </c>
      <c s="30" t="s">
        <v>876</v>
      </c>
      <c s="31" t="s">
        <v>154</v>
      </c>
      <c s="32">
        <v>150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25.5">
      <c r="A53" s="34" t="s">
        <v>54</v>
      </c>
      <c r="E53" s="35" t="s">
        <v>944</v>
      </c>
    </row>
    <row r="54" spans="1:5" ht="25.5">
      <c r="A54" s="36" t="s">
        <v>56</v>
      </c>
      <c r="E54" s="37" t="s">
        <v>946</v>
      </c>
    </row>
    <row r="55" spans="1:5" ht="280.5">
      <c r="A55" t="s">
        <v>57</v>
      </c>
      <c r="E55" s="35" t="s">
        <v>878</v>
      </c>
    </row>
    <row r="56" spans="1:16" ht="12.75">
      <c r="A56" s="24" t="s">
        <v>49</v>
      </c>
      <c s="29" t="s">
        <v>147</v>
      </c>
      <c s="29" t="s">
        <v>247</v>
      </c>
      <c s="24" t="s">
        <v>51</v>
      </c>
      <c s="30" t="s">
        <v>248</v>
      </c>
      <c s="31" t="s">
        <v>120</v>
      </c>
      <c s="32">
        <v>597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12.75">
      <c r="A57" s="34" t="s">
        <v>54</v>
      </c>
      <c r="E57" s="35" t="s">
        <v>947</v>
      </c>
    </row>
    <row r="58" spans="1:5" ht="12.75">
      <c r="A58" s="36" t="s">
        <v>56</v>
      </c>
      <c r="E58" s="37" t="s">
        <v>948</v>
      </c>
    </row>
    <row r="59" spans="1:5" ht="25.5">
      <c r="A59" t="s">
        <v>57</v>
      </c>
      <c r="E59" s="35" t="s">
        <v>251</v>
      </c>
    </row>
    <row r="60" spans="1:16" ht="12.75">
      <c r="A60" s="24" t="s">
        <v>49</v>
      </c>
      <c s="29" t="s">
        <v>151</v>
      </c>
      <c s="29" t="s">
        <v>881</v>
      </c>
      <c s="24" t="s">
        <v>51</v>
      </c>
      <c s="30" t="s">
        <v>882</v>
      </c>
      <c s="31" t="s">
        <v>120</v>
      </c>
      <c s="32">
        <v>477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12.75">
      <c r="A61" s="34" t="s">
        <v>54</v>
      </c>
      <c r="E61" s="35" t="s">
        <v>949</v>
      </c>
    </row>
    <row r="62" spans="1:5" ht="12.75">
      <c r="A62" s="36" t="s">
        <v>56</v>
      </c>
      <c r="E62" s="37" t="s">
        <v>950</v>
      </c>
    </row>
    <row r="63" spans="1:5" ht="38.25">
      <c r="A63" t="s">
        <v>57</v>
      </c>
      <c r="E63" s="35" t="s">
        <v>261</v>
      </c>
    </row>
    <row r="64" spans="1:16" ht="12.75">
      <c r="A64" s="24" t="s">
        <v>49</v>
      </c>
      <c s="29" t="s">
        <v>158</v>
      </c>
      <c s="29" t="s">
        <v>885</v>
      </c>
      <c s="24" t="s">
        <v>51</v>
      </c>
      <c s="30" t="s">
        <v>886</v>
      </c>
      <c s="31" t="s">
        <v>120</v>
      </c>
      <c s="32">
        <v>108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54</v>
      </c>
      <c r="E65" s="35" t="s">
        <v>949</v>
      </c>
    </row>
    <row r="66" spans="1:5" ht="12.75">
      <c r="A66" s="36" t="s">
        <v>56</v>
      </c>
      <c r="E66" s="37" t="s">
        <v>951</v>
      </c>
    </row>
    <row r="67" spans="1:5" ht="38.25">
      <c r="A67" t="s">
        <v>57</v>
      </c>
      <c r="E67" s="35" t="s">
        <v>266</v>
      </c>
    </row>
    <row r="68" spans="1:16" ht="12.75">
      <c r="A68" s="24" t="s">
        <v>49</v>
      </c>
      <c s="29" t="s">
        <v>163</v>
      </c>
      <c s="29" t="s">
        <v>268</v>
      </c>
      <c s="24" t="s">
        <v>51</v>
      </c>
      <c s="30" t="s">
        <v>269</v>
      </c>
      <c s="31" t="s">
        <v>120</v>
      </c>
      <c s="32">
        <v>585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54</v>
      </c>
      <c r="E69" s="35" t="s">
        <v>949</v>
      </c>
    </row>
    <row r="70" spans="1:5" ht="25.5">
      <c r="A70" s="36" t="s">
        <v>56</v>
      </c>
      <c r="E70" s="37" t="s">
        <v>952</v>
      </c>
    </row>
    <row r="71" spans="1:5" ht="25.5">
      <c r="A71" t="s">
        <v>57</v>
      </c>
      <c r="E71" s="35" t="s">
        <v>271</v>
      </c>
    </row>
    <row r="72" spans="1:18" ht="12.75" customHeight="1">
      <c r="A72" s="6" t="s">
        <v>47</v>
      </c>
      <c s="6"/>
      <c s="40" t="s">
        <v>27</v>
      </c>
      <c s="6"/>
      <c s="27" t="s">
        <v>281</v>
      </c>
      <c s="6"/>
      <c s="6"/>
      <c s="6"/>
      <c s="41">
        <f>0+Q72</f>
      </c>
      <c r="O72">
        <f>0+R72</f>
      </c>
      <c r="Q72">
        <f>0+I73+I77+I81+I85+I89+I93+I97+I101+I105+I109</f>
      </c>
      <c>
        <f>0+O73+O77+O81+O85+O89+O93+O97+O101+O105+O109</f>
      </c>
    </row>
    <row r="73" spans="1:16" ht="12.75">
      <c r="A73" s="24" t="s">
        <v>49</v>
      </c>
      <c s="29" t="s">
        <v>167</v>
      </c>
      <c s="29" t="s">
        <v>889</v>
      </c>
      <c s="24" t="s">
        <v>51</v>
      </c>
      <c s="30" t="s">
        <v>890</v>
      </c>
      <c s="31" t="s">
        <v>154</v>
      </c>
      <c s="32">
        <v>40</v>
      </c>
      <c s="33">
        <v>0</v>
      </c>
      <c s="33">
        <f>ROUND(ROUND(H73,2)*ROUND(G73,3),2)</f>
      </c>
      <c r="O73">
        <f>(I73*21)/100</f>
      </c>
      <c t="s">
        <v>27</v>
      </c>
    </row>
    <row r="74" spans="1:5" ht="25.5">
      <c r="A74" s="34" t="s">
        <v>54</v>
      </c>
      <c r="E74" s="35" t="s">
        <v>953</v>
      </c>
    </row>
    <row r="75" spans="1:5" ht="25.5">
      <c r="A75" s="36" t="s">
        <v>56</v>
      </c>
      <c r="E75" s="37" t="s">
        <v>954</v>
      </c>
    </row>
    <row r="76" spans="1:5" ht="38.25">
      <c r="A76" t="s">
        <v>57</v>
      </c>
      <c r="E76" s="35" t="s">
        <v>300</v>
      </c>
    </row>
    <row r="77" spans="1:16" ht="12.75">
      <c r="A77" s="24" t="s">
        <v>49</v>
      </c>
      <c s="29" t="s">
        <v>172</v>
      </c>
      <c s="29" t="s">
        <v>283</v>
      </c>
      <c s="24" t="s">
        <v>51</v>
      </c>
      <c s="30" t="s">
        <v>284</v>
      </c>
      <c s="31" t="s">
        <v>120</v>
      </c>
      <c s="32">
        <v>264.5</v>
      </c>
      <c s="33">
        <v>0</v>
      </c>
      <c s="33">
        <f>ROUND(ROUND(H77,2)*ROUND(G77,3),2)</f>
      </c>
      <c r="O77">
        <f>(I77*21)/100</f>
      </c>
      <c t="s">
        <v>27</v>
      </c>
    </row>
    <row r="78" spans="1:5" ht="25.5">
      <c r="A78" s="34" t="s">
        <v>54</v>
      </c>
      <c r="E78" s="35" t="s">
        <v>955</v>
      </c>
    </row>
    <row r="79" spans="1:5" ht="89.25">
      <c r="A79" s="36" t="s">
        <v>56</v>
      </c>
      <c r="E79" s="37" t="s">
        <v>956</v>
      </c>
    </row>
    <row r="80" spans="1:5" ht="25.5">
      <c r="A80" t="s">
        <v>57</v>
      </c>
      <c r="E80" s="35" t="s">
        <v>287</v>
      </c>
    </row>
    <row r="81" spans="1:16" ht="12.75">
      <c r="A81" s="24" t="s">
        <v>49</v>
      </c>
      <c s="29" t="s">
        <v>178</v>
      </c>
      <c s="29" t="s">
        <v>895</v>
      </c>
      <c s="24" t="s">
        <v>51</v>
      </c>
      <c s="30" t="s">
        <v>896</v>
      </c>
      <c s="31" t="s">
        <v>291</v>
      </c>
      <c s="32">
        <v>126</v>
      </c>
      <c s="33">
        <v>0</v>
      </c>
      <c s="33">
        <f>ROUND(ROUND(H81,2)*ROUND(G81,3),2)</f>
      </c>
      <c r="O81">
        <f>(I81*21)/100</f>
      </c>
      <c t="s">
        <v>27</v>
      </c>
    </row>
    <row r="82" spans="1:5" ht="25.5">
      <c r="A82" s="34" t="s">
        <v>54</v>
      </c>
      <c r="E82" s="35" t="s">
        <v>957</v>
      </c>
    </row>
    <row r="83" spans="1:5" ht="12.75">
      <c r="A83" s="36" t="s">
        <v>56</v>
      </c>
      <c r="E83" s="37" t="s">
        <v>958</v>
      </c>
    </row>
    <row r="84" spans="1:5" ht="165.75">
      <c r="A84" t="s">
        <v>57</v>
      </c>
      <c r="E84" s="35" t="s">
        <v>294</v>
      </c>
    </row>
    <row r="85" spans="1:16" ht="12.75">
      <c r="A85" s="24" t="s">
        <v>49</v>
      </c>
      <c s="29" t="s">
        <v>181</v>
      </c>
      <c s="29" t="s">
        <v>296</v>
      </c>
      <c s="24" t="s">
        <v>51</v>
      </c>
      <c s="30" t="s">
        <v>297</v>
      </c>
      <c s="31" t="s">
        <v>154</v>
      </c>
      <c s="32">
        <v>582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25.5">
      <c r="A86" s="34" t="s">
        <v>54</v>
      </c>
      <c r="E86" s="35" t="s">
        <v>959</v>
      </c>
    </row>
    <row r="87" spans="1:5" ht="25.5">
      <c r="A87" s="36" t="s">
        <v>56</v>
      </c>
      <c r="E87" s="37" t="s">
        <v>960</v>
      </c>
    </row>
    <row r="88" spans="1:5" ht="38.25">
      <c r="A88" t="s">
        <v>57</v>
      </c>
      <c r="E88" s="35" t="s">
        <v>300</v>
      </c>
    </row>
    <row r="89" spans="1:16" ht="12.75">
      <c r="A89" s="24" t="s">
        <v>49</v>
      </c>
      <c s="29" t="s">
        <v>187</v>
      </c>
      <c s="29" t="s">
        <v>901</v>
      </c>
      <c s="24" t="s">
        <v>51</v>
      </c>
      <c s="30" t="s">
        <v>902</v>
      </c>
      <c s="31" t="s">
        <v>102</v>
      </c>
      <c s="32">
        <v>0.32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25.5">
      <c r="A90" s="34" t="s">
        <v>54</v>
      </c>
      <c r="E90" s="35" t="s">
        <v>961</v>
      </c>
    </row>
    <row r="91" spans="1:5" ht="25.5">
      <c r="A91" s="36" t="s">
        <v>56</v>
      </c>
      <c r="E91" s="37" t="s">
        <v>962</v>
      </c>
    </row>
    <row r="92" spans="1:5" ht="267.75">
      <c r="A92" t="s">
        <v>57</v>
      </c>
      <c r="E92" s="35" t="s">
        <v>338</v>
      </c>
    </row>
    <row r="93" spans="1:16" ht="12.75">
      <c r="A93" s="24" t="s">
        <v>49</v>
      </c>
      <c s="29" t="s">
        <v>190</v>
      </c>
      <c s="29" t="s">
        <v>905</v>
      </c>
      <c s="24" t="s">
        <v>51</v>
      </c>
      <c s="30" t="s">
        <v>906</v>
      </c>
      <c s="31" t="s">
        <v>102</v>
      </c>
      <c s="32">
        <v>0.52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25.5">
      <c r="A94" s="34" t="s">
        <v>54</v>
      </c>
      <c r="E94" s="35" t="s">
        <v>961</v>
      </c>
    </row>
    <row r="95" spans="1:5" ht="25.5">
      <c r="A95" s="36" t="s">
        <v>56</v>
      </c>
      <c r="E95" s="37" t="s">
        <v>963</v>
      </c>
    </row>
    <row r="96" spans="1:5" ht="267.75">
      <c r="A96" t="s">
        <v>57</v>
      </c>
      <c r="E96" s="35" t="s">
        <v>338</v>
      </c>
    </row>
    <row r="97" spans="1:16" ht="12.75">
      <c r="A97" s="24" t="s">
        <v>49</v>
      </c>
      <c s="29" t="s">
        <v>194</v>
      </c>
      <c s="29" t="s">
        <v>908</v>
      </c>
      <c s="24" t="s">
        <v>51</v>
      </c>
      <c s="30" t="s">
        <v>909</v>
      </c>
      <c s="31" t="s">
        <v>120</v>
      </c>
      <c s="32">
        <v>888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25.5">
      <c r="A98" s="34" t="s">
        <v>54</v>
      </c>
      <c r="E98" s="35" t="s">
        <v>964</v>
      </c>
    </row>
    <row r="99" spans="1:5" ht="12.75">
      <c r="A99" s="36" t="s">
        <v>56</v>
      </c>
      <c r="E99" s="37" t="s">
        <v>965</v>
      </c>
    </row>
    <row r="100" spans="1:5" ht="102">
      <c r="A100" t="s">
        <v>57</v>
      </c>
      <c r="E100" s="35" t="s">
        <v>912</v>
      </c>
    </row>
    <row r="101" spans="1:16" ht="12.75">
      <c r="A101" s="24" t="s">
        <v>49</v>
      </c>
      <c s="29" t="s">
        <v>200</v>
      </c>
      <c s="29" t="s">
        <v>913</v>
      </c>
      <c s="24" t="s">
        <v>51</v>
      </c>
      <c s="30" t="s">
        <v>914</v>
      </c>
      <c s="31" t="s">
        <v>120</v>
      </c>
      <c s="32">
        <v>375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38.25">
      <c r="A102" s="34" t="s">
        <v>54</v>
      </c>
      <c r="E102" s="35" t="s">
        <v>966</v>
      </c>
    </row>
    <row r="103" spans="1:5" ht="25.5">
      <c r="A103" s="36" t="s">
        <v>56</v>
      </c>
      <c r="E103" s="37" t="s">
        <v>967</v>
      </c>
    </row>
    <row r="104" spans="1:5" ht="102">
      <c r="A104" t="s">
        <v>57</v>
      </c>
      <c r="E104" s="35" t="s">
        <v>917</v>
      </c>
    </row>
    <row r="105" spans="1:16" ht="12.75">
      <c r="A105" s="24" t="s">
        <v>49</v>
      </c>
      <c s="29" t="s">
        <v>205</v>
      </c>
      <c s="29" t="s">
        <v>311</v>
      </c>
      <c s="24" t="s">
        <v>191</v>
      </c>
      <c s="30" t="s">
        <v>918</v>
      </c>
      <c s="31" t="s">
        <v>120</v>
      </c>
      <c s="32">
        <v>500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25.5">
      <c r="A106" s="34" t="s">
        <v>54</v>
      </c>
      <c r="E106" s="35" t="s">
        <v>968</v>
      </c>
    </row>
    <row r="107" spans="1:5" ht="12.75">
      <c r="A107" s="36" t="s">
        <v>56</v>
      </c>
      <c r="E107" s="37" t="s">
        <v>969</v>
      </c>
    </row>
    <row r="108" spans="1:5" ht="102">
      <c r="A108" t="s">
        <v>57</v>
      </c>
      <c r="E108" s="35" t="s">
        <v>315</v>
      </c>
    </row>
    <row r="109" spans="1:16" ht="12.75">
      <c r="A109" s="24" t="s">
        <v>49</v>
      </c>
      <c s="29" t="s">
        <v>211</v>
      </c>
      <c s="29" t="s">
        <v>921</v>
      </c>
      <c s="24" t="s">
        <v>51</v>
      </c>
      <c s="30" t="s">
        <v>922</v>
      </c>
      <c s="31" t="s">
        <v>120</v>
      </c>
      <c s="32">
        <v>2150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38.25">
      <c r="A110" s="34" t="s">
        <v>54</v>
      </c>
      <c r="E110" s="35" t="s">
        <v>970</v>
      </c>
    </row>
    <row r="111" spans="1:5" ht="25.5">
      <c r="A111" s="36" t="s">
        <v>56</v>
      </c>
      <c r="E111" s="37" t="s">
        <v>971</v>
      </c>
    </row>
    <row r="112" spans="1:5" ht="102">
      <c r="A112" t="s">
        <v>57</v>
      </c>
      <c r="E112" s="35" t="s">
        <v>925</v>
      </c>
    </row>
    <row r="113" spans="1:18" ht="12.75" customHeight="1">
      <c r="A113" s="6" t="s">
        <v>47</v>
      </c>
      <c s="6"/>
      <c s="40" t="s">
        <v>37</v>
      </c>
      <c s="6"/>
      <c s="27" t="s">
        <v>358</v>
      </c>
      <c s="6"/>
      <c s="6"/>
      <c s="6"/>
      <c s="41">
        <f>0+Q113</f>
      </c>
      <c r="O113">
        <f>0+R113</f>
      </c>
      <c r="Q113">
        <f>0+I114</f>
      </c>
      <c>
        <f>0+O114</f>
      </c>
    </row>
    <row r="114" spans="1:16" ht="12.75">
      <c r="A114" s="24" t="s">
        <v>49</v>
      </c>
      <c s="29" t="s">
        <v>216</v>
      </c>
      <c s="29" t="s">
        <v>388</v>
      </c>
      <c s="24" t="s">
        <v>51</v>
      </c>
      <c s="30" t="s">
        <v>389</v>
      </c>
      <c s="31" t="s">
        <v>154</v>
      </c>
      <c s="32">
        <v>4</v>
      </c>
      <c s="33">
        <v>0</v>
      </c>
      <c s="33">
        <f>ROUND(ROUND(H114,2)*ROUND(G114,3),2)</f>
      </c>
      <c r="O114">
        <f>(I114*21)/100</f>
      </c>
      <c t="s">
        <v>27</v>
      </c>
    </row>
    <row r="115" spans="1:5" ht="12.75">
      <c r="A115" s="34" t="s">
        <v>54</v>
      </c>
      <c r="E115" s="35" t="s">
        <v>947</v>
      </c>
    </row>
    <row r="116" spans="1:5" ht="25.5">
      <c r="A116" s="36" t="s">
        <v>56</v>
      </c>
      <c r="E116" s="37" t="s">
        <v>972</v>
      </c>
    </row>
    <row r="117" spans="1:5" ht="51">
      <c r="A117" t="s">
        <v>57</v>
      </c>
      <c r="E117" s="35" t="s">
        <v>391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0+O10+O15+O80+O121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973</v>
      </c>
      <c s="38">
        <f>0+I10+I15+I80+I121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849</v>
      </c>
      <c s="1"/>
      <c s="14" t="s">
        <v>850</v>
      </c>
      <c s="1"/>
      <c s="1"/>
      <c s="1"/>
      <c s="1"/>
      <c r="O5" t="s">
        <v>25</v>
      </c>
      <c t="s">
        <v>27</v>
      </c>
    </row>
    <row r="6" spans="1:9" ht="12.75" customHeight="1">
      <c r="A6" t="s">
        <v>764</v>
      </c>
      <c s="16" t="s">
        <v>22</v>
      </c>
      <c s="17" t="s">
        <v>973</v>
      </c>
      <c s="6"/>
      <c s="18" t="s">
        <v>974</v>
      </c>
      <c s="6"/>
      <c s="6"/>
      <c s="6"/>
      <c s="6"/>
    </row>
    <row r="7" spans="1:9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8" spans="1:9" ht="12.75" customHeight="1">
      <c r="A8" s="15"/>
      <c s="15"/>
      <c s="15"/>
      <c s="15"/>
      <c s="15"/>
      <c s="15"/>
      <c s="15"/>
      <c s="15" t="s">
        <v>43</v>
      </c>
      <c s="15" t="s">
        <v>45</v>
      </c>
    </row>
    <row r="9" spans="1:9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10" spans="1:18" ht="12.75" customHeight="1">
      <c r="A10" s="25" t="s">
        <v>47</v>
      </c>
      <c s="25"/>
      <c s="26" t="s">
        <v>31</v>
      </c>
      <c s="25"/>
      <c s="27" t="s">
        <v>48</v>
      </c>
      <c s="25"/>
      <c s="25"/>
      <c s="25"/>
      <c s="28">
        <f>0+Q10</f>
      </c>
      <c r="O10">
        <f>0+R10</f>
      </c>
      <c r="Q10">
        <f>0+I11</f>
      </c>
      <c>
        <f>0+O11</f>
      </c>
    </row>
    <row r="11" spans="1:16" ht="12.75">
      <c r="A11" s="24" t="s">
        <v>49</v>
      </c>
      <c s="29" t="s">
        <v>33</v>
      </c>
      <c s="29" t="s">
        <v>99</v>
      </c>
      <c s="24" t="s">
        <v>51</v>
      </c>
      <c s="30" t="s">
        <v>101</v>
      </c>
      <c s="31" t="s">
        <v>102</v>
      </c>
      <c s="32">
        <v>837.9</v>
      </c>
      <c s="33">
        <v>0</v>
      </c>
      <c s="33">
        <f>ROUND(ROUND(H11,2)*ROUND(G11,3),2)</f>
      </c>
      <c r="O11">
        <f>(I11*21)/100</f>
      </c>
      <c t="s">
        <v>27</v>
      </c>
    </row>
    <row r="12" spans="1:5" ht="12.75">
      <c r="A12" s="34" t="s">
        <v>54</v>
      </c>
      <c r="E12" s="35" t="s">
        <v>853</v>
      </c>
    </row>
    <row r="13" spans="1:5" ht="12.75">
      <c r="A13" s="36" t="s">
        <v>56</v>
      </c>
      <c r="E13" s="37" t="s">
        <v>975</v>
      </c>
    </row>
    <row r="14" spans="1:5" ht="25.5">
      <c r="A14" t="s">
        <v>57</v>
      </c>
      <c r="E14" s="35" t="s">
        <v>105</v>
      </c>
    </row>
    <row r="15" spans="1:18" ht="12.75" customHeight="1">
      <c r="A15" s="6" t="s">
        <v>47</v>
      </c>
      <c s="6"/>
      <c s="40" t="s">
        <v>33</v>
      </c>
      <c s="6"/>
      <c s="27" t="s">
        <v>117</v>
      </c>
      <c s="6"/>
      <c s="6"/>
      <c s="6"/>
      <c s="41">
        <f>0+Q15</f>
      </c>
      <c r="O15">
        <f>0+R15</f>
      </c>
      <c r="Q15">
        <f>0+I16+I20+I24+I28+I32+I36+I40+I44+I48+I52+I56+I60+I64+I68+I72+I76</f>
      </c>
      <c>
        <f>0+O16+O20+O24+O28+O32+O36+O40+O44+O48+O52+O56+O60+O64+O68+O72+O76</f>
      </c>
    </row>
    <row r="16" spans="1:16" ht="12.75">
      <c r="A16" s="24" t="s">
        <v>49</v>
      </c>
      <c s="29" t="s">
        <v>27</v>
      </c>
      <c s="29" t="s">
        <v>124</v>
      </c>
      <c s="24" t="s">
        <v>51</v>
      </c>
      <c s="30" t="s">
        <v>125</v>
      </c>
      <c s="31" t="s">
        <v>87</v>
      </c>
      <c s="32">
        <v>7</v>
      </c>
      <c s="33">
        <v>0</v>
      </c>
      <c s="33">
        <f>ROUND(ROUND(H16,2)*ROUND(G16,3),2)</f>
      </c>
      <c r="O16">
        <f>(I16*21)/100</f>
      </c>
      <c t="s">
        <v>27</v>
      </c>
    </row>
    <row r="17" spans="1:5" ht="25.5">
      <c r="A17" s="34" t="s">
        <v>54</v>
      </c>
      <c r="E17" s="35" t="s">
        <v>976</v>
      </c>
    </row>
    <row r="18" spans="1:5" ht="63.75">
      <c r="A18" s="36" t="s">
        <v>56</v>
      </c>
      <c r="E18" s="37" t="s">
        <v>977</v>
      </c>
    </row>
    <row r="19" spans="1:5" ht="165.75">
      <c r="A19" t="s">
        <v>57</v>
      </c>
      <c r="E19" s="35" t="s">
        <v>128</v>
      </c>
    </row>
    <row r="20" spans="1:16" ht="12.75">
      <c r="A20" s="24" t="s">
        <v>49</v>
      </c>
      <c s="29" t="s">
        <v>26</v>
      </c>
      <c s="29" t="s">
        <v>129</v>
      </c>
      <c s="24" t="s">
        <v>51</v>
      </c>
      <c s="30" t="s">
        <v>130</v>
      </c>
      <c s="31" t="s">
        <v>87</v>
      </c>
      <c s="32">
        <v>7</v>
      </c>
      <c s="33">
        <v>0</v>
      </c>
      <c s="33">
        <f>ROUND(ROUND(H20,2)*ROUND(G20,3),2)</f>
      </c>
      <c r="O20">
        <f>(I20*21)/100</f>
      </c>
      <c t="s">
        <v>27</v>
      </c>
    </row>
    <row r="21" spans="1:5" ht="25.5">
      <c r="A21" s="34" t="s">
        <v>54</v>
      </c>
      <c r="E21" s="35" t="s">
        <v>976</v>
      </c>
    </row>
    <row r="22" spans="1:5" ht="63.75">
      <c r="A22" s="36" t="s">
        <v>56</v>
      </c>
      <c r="E22" s="37" t="s">
        <v>978</v>
      </c>
    </row>
    <row r="23" spans="1:5" ht="165.75">
      <c r="A23" t="s">
        <v>57</v>
      </c>
      <c r="E23" s="35" t="s">
        <v>128</v>
      </c>
    </row>
    <row r="24" spans="1:16" ht="12.75">
      <c r="A24" s="24" t="s">
        <v>49</v>
      </c>
      <c s="29" t="s">
        <v>37</v>
      </c>
      <c s="29" t="s">
        <v>132</v>
      </c>
      <c s="24" t="s">
        <v>51</v>
      </c>
      <c s="30" t="s">
        <v>133</v>
      </c>
      <c s="31" t="s">
        <v>87</v>
      </c>
      <c s="32">
        <v>4</v>
      </c>
      <c s="33">
        <v>0</v>
      </c>
      <c s="33">
        <f>ROUND(ROUND(H24,2)*ROUND(G24,3),2)</f>
      </c>
      <c r="O24">
        <f>(I24*21)/100</f>
      </c>
      <c t="s">
        <v>27</v>
      </c>
    </row>
    <row r="25" spans="1:5" ht="25.5">
      <c r="A25" s="34" t="s">
        <v>54</v>
      </c>
      <c r="E25" s="35" t="s">
        <v>976</v>
      </c>
    </row>
    <row r="26" spans="1:5" ht="63.75">
      <c r="A26" s="36" t="s">
        <v>56</v>
      </c>
      <c r="E26" s="37" t="s">
        <v>979</v>
      </c>
    </row>
    <row r="27" spans="1:5" ht="165.75">
      <c r="A27" t="s">
        <v>57</v>
      </c>
      <c r="E27" s="35" t="s">
        <v>128</v>
      </c>
    </row>
    <row r="28" spans="1:16" ht="12.75">
      <c r="A28" s="24" t="s">
        <v>49</v>
      </c>
      <c s="29" t="s">
        <v>39</v>
      </c>
      <c s="29" t="s">
        <v>139</v>
      </c>
      <c s="24" t="s">
        <v>51</v>
      </c>
      <c s="30" t="s">
        <v>140</v>
      </c>
      <c s="31" t="s">
        <v>87</v>
      </c>
      <c s="32">
        <v>13</v>
      </c>
      <c s="33">
        <v>0</v>
      </c>
      <c s="33">
        <f>ROUND(ROUND(H28,2)*ROUND(G28,3),2)</f>
      </c>
      <c r="O28">
        <f>(I28*21)/100</f>
      </c>
      <c t="s">
        <v>27</v>
      </c>
    </row>
    <row r="29" spans="1:5" ht="25.5">
      <c r="A29" s="34" t="s">
        <v>54</v>
      </c>
      <c r="E29" s="35" t="s">
        <v>980</v>
      </c>
    </row>
    <row r="30" spans="1:5" ht="25.5">
      <c r="A30" s="36" t="s">
        <v>56</v>
      </c>
      <c r="E30" s="37" t="s">
        <v>981</v>
      </c>
    </row>
    <row r="31" spans="1:5" ht="89.25">
      <c r="A31" t="s">
        <v>57</v>
      </c>
      <c r="E31" s="35" t="s">
        <v>143</v>
      </c>
    </row>
    <row r="32" spans="1:16" ht="12.75">
      <c r="A32" s="24" t="s">
        <v>49</v>
      </c>
      <c s="29" t="s">
        <v>41</v>
      </c>
      <c s="29" t="s">
        <v>144</v>
      </c>
      <c s="24" t="s">
        <v>51</v>
      </c>
      <c s="30" t="s">
        <v>145</v>
      </c>
      <c s="31" t="s">
        <v>87</v>
      </c>
      <c s="32">
        <v>19</v>
      </c>
      <c s="33">
        <v>0</v>
      </c>
      <c s="33">
        <f>ROUND(ROUND(H32,2)*ROUND(G32,3),2)</f>
      </c>
      <c r="O32">
        <f>(I32*21)/100</f>
      </c>
      <c t="s">
        <v>27</v>
      </c>
    </row>
    <row r="33" spans="1:5" ht="25.5">
      <c r="A33" s="34" t="s">
        <v>54</v>
      </c>
      <c r="E33" s="35" t="s">
        <v>980</v>
      </c>
    </row>
    <row r="34" spans="1:5" ht="63.75">
      <c r="A34" s="36" t="s">
        <v>56</v>
      </c>
      <c r="E34" s="37" t="s">
        <v>982</v>
      </c>
    </row>
    <row r="35" spans="1:5" ht="89.25">
      <c r="A35" t="s">
        <v>57</v>
      </c>
      <c r="E35" s="35" t="s">
        <v>143</v>
      </c>
    </row>
    <row r="36" spans="1:16" ht="12.75">
      <c r="A36" s="24" t="s">
        <v>49</v>
      </c>
      <c s="29" t="s">
        <v>76</v>
      </c>
      <c s="29" t="s">
        <v>148</v>
      </c>
      <c s="24" t="s">
        <v>51</v>
      </c>
      <c s="30" t="s">
        <v>149</v>
      </c>
      <c s="31" t="s">
        <v>87</v>
      </c>
      <c s="32">
        <v>3</v>
      </c>
      <c s="33">
        <v>0</v>
      </c>
      <c s="33">
        <f>ROUND(ROUND(H36,2)*ROUND(G36,3),2)</f>
      </c>
      <c r="O36">
        <f>(I36*21)/100</f>
      </c>
      <c t="s">
        <v>27</v>
      </c>
    </row>
    <row r="37" spans="1:5" ht="25.5">
      <c r="A37" s="34" t="s">
        <v>54</v>
      </c>
      <c r="E37" s="35" t="s">
        <v>980</v>
      </c>
    </row>
    <row r="38" spans="1:5" ht="63.75">
      <c r="A38" s="36" t="s">
        <v>56</v>
      </c>
      <c r="E38" s="37" t="s">
        <v>983</v>
      </c>
    </row>
    <row r="39" spans="1:5" ht="89.25">
      <c r="A39" t="s">
        <v>57</v>
      </c>
      <c r="E39" s="35" t="s">
        <v>143</v>
      </c>
    </row>
    <row r="40" spans="1:16" ht="12.75">
      <c r="A40" s="24" t="s">
        <v>49</v>
      </c>
      <c s="29" t="s">
        <v>80</v>
      </c>
      <c s="29" t="s">
        <v>182</v>
      </c>
      <c s="24" t="s">
        <v>100</v>
      </c>
      <c s="30" t="s">
        <v>183</v>
      </c>
      <c s="31" t="s">
        <v>154</v>
      </c>
      <c s="32">
        <v>320.5</v>
      </c>
      <c s="33">
        <v>0</v>
      </c>
      <c s="33">
        <f>ROUND(ROUND(H40,2)*ROUND(G40,3),2)</f>
      </c>
      <c r="O40">
        <f>(I40*21)/100</f>
      </c>
      <c t="s">
        <v>27</v>
      </c>
    </row>
    <row r="41" spans="1:5" ht="25.5">
      <c r="A41" s="34" t="s">
        <v>54</v>
      </c>
      <c r="E41" s="35" t="s">
        <v>984</v>
      </c>
    </row>
    <row r="42" spans="1:5" ht="89.25">
      <c r="A42" s="36" t="s">
        <v>56</v>
      </c>
      <c r="E42" s="37" t="s">
        <v>985</v>
      </c>
    </row>
    <row r="43" spans="1:5" ht="369.75">
      <c r="A43" t="s">
        <v>57</v>
      </c>
      <c r="E43" s="35" t="s">
        <v>186</v>
      </c>
    </row>
    <row r="44" spans="1:16" ht="12.75">
      <c r="A44" s="24" t="s">
        <v>49</v>
      </c>
      <c s="29" t="s">
        <v>44</v>
      </c>
      <c s="29" t="s">
        <v>182</v>
      </c>
      <c s="24" t="s">
        <v>106</v>
      </c>
      <c s="30" t="s">
        <v>183</v>
      </c>
      <c s="31" t="s">
        <v>154</v>
      </c>
      <c s="32">
        <v>465.5</v>
      </c>
      <c s="33">
        <v>0</v>
      </c>
      <c s="33">
        <f>ROUND(ROUND(H44,2)*ROUND(G44,3),2)</f>
      </c>
      <c r="O44">
        <f>(I44*21)/100</f>
      </c>
      <c t="s">
        <v>27</v>
      </c>
    </row>
    <row r="45" spans="1:5" ht="25.5">
      <c r="A45" s="34" t="s">
        <v>54</v>
      </c>
      <c r="E45" s="35" t="s">
        <v>986</v>
      </c>
    </row>
    <row r="46" spans="1:5" ht="12.75">
      <c r="A46" s="36" t="s">
        <v>56</v>
      </c>
      <c r="E46" s="37" t="s">
        <v>987</v>
      </c>
    </row>
    <row r="47" spans="1:5" ht="369.75">
      <c r="A47" t="s">
        <v>57</v>
      </c>
      <c r="E47" s="35" t="s">
        <v>186</v>
      </c>
    </row>
    <row r="48" spans="1:16" ht="12.75">
      <c r="A48" s="24" t="s">
        <v>49</v>
      </c>
      <c s="29" t="s">
        <v>46</v>
      </c>
      <c s="29" t="s">
        <v>195</v>
      </c>
      <c s="24" t="s">
        <v>51</v>
      </c>
      <c s="30" t="s">
        <v>196</v>
      </c>
      <c s="31" t="s">
        <v>154</v>
      </c>
      <c s="32">
        <v>419.95</v>
      </c>
      <c s="33">
        <v>0</v>
      </c>
      <c s="33">
        <f>ROUND(ROUND(H48,2)*ROUND(G48,3),2)</f>
      </c>
      <c r="O48">
        <f>(I48*21)/100</f>
      </c>
      <c t="s">
        <v>27</v>
      </c>
    </row>
    <row r="49" spans="1:5" ht="12.75">
      <c r="A49" s="34" t="s">
        <v>54</v>
      </c>
      <c r="E49" s="35" t="s">
        <v>197</v>
      </c>
    </row>
    <row r="50" spans="1:5" ht="140.25">
      <c r="A50" s="36" t="s">
        <v>56</v>
      </c>
      <c r="E50" s="37" t="s">
        <v>988</v>
      </c>
    </row>
    <row r="51" spans="1:5" ht="306">
      <c r="A51" t="s">
        <v>57</v>
      </c>
      <c r="E51" s="35" t="s">
        <v>199</v>
      </c>
    </row>
    <row r="52" spans="1:16" ht="12.75">
      <c r="A52" s="24" t="s">
        <v>49</v>
      </c>
      <c s="29" t="s">
        <v>93</v>
      </c>
      <c s="29" t="s">
        <v>223</v>
      </c>
      <c s="24" t="s">
        <v>51</v>
      </c>
      <c s="30" t="s">
        <v>224</v>
      </c>
      <c s="31" t="s">
        <v>154</v>
      </c>
      <c s="32">
        <v>786</v>
      </c>
      <c s="33">
        <v>0</v>
      </c>
      <c s="33">
        <f>ROUND(ROUND(H52,2)*ROUND(G52,3),2)</f>
      </c>
      <c r="O52">
        <f>(I52*21)/100</f>
      </c>
      <c t="s">
        <v>27</v>
      </c>
    </row>
    <row r="53" spans="1:5" ht="12.75">
      <c r="A53" s="34" t="s">
        <v>54</v>
      </c>
      <c r="E53" s="35" t="s">
        <v>853</v>
      </c>
    </row>
    <row r="54" spans="1:5" ht="25.5">
      <c r="A54" s="36" t="s">
        <v>56</v>
      </c>
      <c r="E54" s="37" t="s">
        <v>989</v>
      </c>
    </row>
    <row r="55" spans="1:5" ht="191.25">
      <c r="A55" t="s">
        <v>57</v>
      </c>
      <c r="E55" s="35" t="s">
        <v>227</v>
      </c>
    </row>
    <row r="56" spans="1:16" ht="12.75">
      <c r="A56" s="24" t="s">
        <v>49</v>
      </c>
      <c s="29" t="s">
        <v>147</v>
      </c>
      <c s="29" t="s">
        <v>870</v>
      </c>
      <c s="24" t="s">
        <v>51</v>
      </c>
      <c s="30" t="s">
        <v>871</v>
      </c>
      <c s="31" t="s">
        <v>154</v>
      </c>
      <c s="32">
        <v>180.5</v>
      </c>
      <c s="33">
        <v>0</v>
      </c>
      <c s="33">
        <f>ROUND(ROUND(H56,2)*ROUND(G56,3),2)</f>
      </c>
      <c r="O56">
        <f>(I56*21)/100</f>
      </c>
      <c t="s">
        <v>27</v>
      </c>
    </row>
    <row r="57" spans="1:5" ht="25.5">
      <c r="A57" s="34" t="s">
        <v>54</v>
      </c>
      <c r="E57" s="35" t="s">
        <v>990</v>
      </c>
    </row>
    <row r="58" spans="1:5" ht="25.5">
      <c r="A58" s="36" t="s">
        <v>56</v>
      </c>
      <c r="E58" s="37" t="s">
        <v>991</v>
      </c>
    </row>
    <row r="59" spans="1:5" ht="229.5">
      <c r="A59" t="s">
        <v>57</v>
      </c>
      <c r="E59" s="35" t="s">
        <v>874</v>
      </c>
    </row>
    <row r="60" spans="1:16" ht="12.75">
      <c r="A60" s="24" t="s">
        <v>49</v>
      </c>
      <c s="29" t="s">
        <v>151</v>
      </c>
      <c s="29" t="s">
        <v>875</v>
      </c>
      <c s="24" t="s">
        <v>51</v>
      </c>
      <c s="30" t="s">
        <v>876</v>
      </c>
      <c s="31" t="s">
        <v>154</v>
      </c>
      <c s="32">
        <v>140</v>
      </c>
      <c s="33">
        <v>0</v>
      </c>
      <c s="33">
        <f>ROUND(ROUND(H60,2)*ROUND(G60,3),2)</f>
      </c>
      <c r="O60">
        <f>(I60*21)/100</f>
      </c>
      <c t="s">
        <v>27</v>
      </c>
    </row>
    <row r="61" spans="1:5" ht="25.5">
      <c r="A61" s="34" t="s">
        <v>54</v>
      </c>
      <c r="E61" s="35" t="s">
        <v>990</v>
      </c>
    </row>
    <row r="62" spans="1:5" ht="25.5">
      <c r="A62" s="36" t="s">
        <v>56</v>
      </c>
      <c r="E62" s="37" t="s">
        <v>992</v>
      </c>
    </row>
    <row r="63" spans="1:5" ht="280.5">
      <c r="A63" t="s">
        <v>57</v>
      </c>
      <c r="E63" s="35" t="s">
        <v>878</v>
      </c>
    </row>
    <row r="64" spans="1:16" ht="12.75">
      <c r="A64" s="24" t="s">
        <v>49</v>
      </c>
      <c s="29" t="s">
        <v>158</v>
      </c>
      <c s="29" t="s">
        <v>247</v>
      </c>
      <c s="24" t="s">
        <v>51</v>
      </c>
      <c s="30" t="s">
        <v>248</v>
      </c>
      <c s="31" t="s">
        <v>120</v>
      </c>
      <c s="32">
        <v>585</v>
      </c>
      <c s="33">
        <v>0</v>
      </c>
      <c s="33">
        <f>ROUND(ROUND(H64,2)*ROUND(G64,3),2)</f>
      </c>
      <c r="O64">
        <f>(I64*21)/100</f>
      </c>
      <c t="s">
        <v>27</v>
      </c>
    </row>
    <row r="65" spans="1:5" ht="12.75">
      <c r="A65" s="34" t="s">
        <v>54</v>
      </c>
      <c r="E65" s="35" t="s">
        <v>993</v>
      </c>
    </row>
    <row r="66" spans="1:5" ht="12.75">
      <c r="A66" s="36" t="s">
        <v>56</v>
      </c>
      <c r="E66" s="37" t="s">
        <v>994</v>
      </c>
    </row>
    <row r="67" spans="1:5" ht="25.5">
      <c r="A67" t="s">
        <v>57</v>
      </c>
      <c r="E67" s="35" t="s">
        <v>251</v>
      </c>
    </row>
    <row r="68" spans="1:16" ht="12.75">
      <c r="A68" s="24" t="s">
        <v>49</v>
      </c>
      <c s="29" t="s">
        <v>163</v>
      </c>
      <c s="29" t="s">
        <v>881</v>
      </c>
      <c s="24" t="s">
        <v>51</v>
      </c>
      <c s="30" t="s">
        <v>882</v>
      </c>
      <c s="31" t="s">
        <v>120</v>
      </c>
      <c s="32">
        <v>540</v>
      </c>
      <c s="33">
        <v>0</v>
      </c>
      <c s="33">
        <f>ROUND(ROUND(H68,2)*ROUND(G68,3),2)</f>
      </c>
      <c r="O68">
        <f>(I68*21)/100</f>
      </c>
      <c t="s">
        <v>27</v>
      </c>
    </row>
    <row r="69" spans="1:5" ht="12.75">
      <c r="A69" s="34" t="s">
        <v>54</v>
      </c>
      <c r="E69" s="35" t="s">
        <v>995</v>
      </c>
    </row>
    <row r="70" spans="1:5" ht="12.75">
      <c r="A70" s="36" t="s">
        <v>56</v>
      </c>
      <c r="E70" s="37" t="s">
        <v>996</v>
      </c>
    </row>
    <row r="71" spans="1:5" ht="38.25">
      <c r="A71" t="s">
        <v>57</v>
      </c>
      <c r="E71" s="35" t="s">
        <v>261</v>
      </c>
    </row>
    <row r="72" spans="1:16" ht="12.75">
      <c r="A72" s="24" t="s">
        <v>49</v>
      </c>
      <c s="29" t="s">
        <v>167</v>
      </c>
      <c s="29" t="s">
        <v>885</v>
      </c>
      <c s="24" t="s">
        <v>51</v>
      </c>
      <c s="30" t="s">
        <v>886</v>
      </c>
      <c s="31" t="s">
        <v>120</v>
      </c>
      <c s="32">
        <v>123</v>
      </c>
      <c s="33">
        <v>0</v>
      </c>
      <c s="33">
        <f>ROUND(ROUND(H72,2)*ROUND(G72,3),2)</f>
      </c>
      <c r="O72">
        <f>(I72*21)/100</f>
      </c>
      <c t="s">
        <v>27</v>
      </c>
    </row>
    <row r="73" spans="1:5" ht="12.75">
      <c r="A73" s="34" t="s">
        <v>54</v>
      </c>
      <c r="E73" s="35" t="s">
        <v>995</v>
      </c>
    </row>
    <row r="74" spans="1:5" ht="12.75">
      <c r="A74" s="36" t="s">
        <v>56</v>
      </c>
      <c r="E74" s="37" t="s">
        <v>997</v>
      </c>
    </row>
    <row r="75" spans="1:5" ht="38.25">
      <c r="A75" t="s">
        <v>57</v>
      </c>
      <c r="E75" s="35" t="s">
        <v>266</v>
      </c>
    </row>
    <row r="76" spans="1:16" ht="12.75">
      <c r="A76" s="24" t="s">
        <v>49</v>
      </c>
      <c s="29" t="s">
        <v>172</v>
      </c>
      <c s="29" t="s">
        <v>268</v>
      </c>
      <c s="24" t="s">
        <v>51</v>
      </c>
      <c s="30" t="s">
        <v>269</v>
      </c>
      <c s="31" t="s">
        <v>120</v>
      </c>
      <c s="32">
        <v>663</v>
      </c>
      <c s="33">
        <v>0</v>
      </c>
      <c s="33">
        <f>ROUND(ROUND(H76,2)*ROUND(G76,3),2)</f>
      </c>
      <c r="O76">
        <f>(I76*21)/100</f>
      </c>
      <c t="s">
        <v>27</v>
      </c>
    </row>
    <row r="77" spans="1:5" ht="12.75">
      <c r="A77" s="34" t="s">
        <v>54</v>
      </c>
      <c r="E77" s="35" t="s">
        <v>995</v>
      </c>
    </row>
    <row r="78" spans="1:5" ht="25.5">
      <c r="A78" s="36" t="s">
        <v>56</v>
      </c>
      <c r="E78" s="37" t="s">
        <v>998</v>
      </c>
    </row>
    <row r="79" spans="1:5" ht="25.5">
      <c r="A79" t="s">
        <v>57</v>
      </c>
      <c r="E79" s="35" t="s">
        <v>271</v>
      </c>
    </row>
    <row r="80" spans="1:18" ht="12.75" customHeight="1">
      <c r="A80" s="6" t="s">
        <v>47</v>
      </c>
      <c s="6"/>
      <c s="40" t="s">
        <v>27</v>
      </c>
      <c s="6"/>
      <c s="27" t="s">
        <v>281</v>
      </c>
      <c s="6"/>
      <c s="6"/>
      <c s="6"/>
      <c s="41">
        <f>0+Q80</f>
      </c>
      <c r="O80">
        <f>0+R80</f>
      </c>
      <c r="Q80">
        <f>0+I81+I85+I89+I93+I97+I101+I105+I109+I113+I117</f>
      </c>
      <c>
        <f>0+O81+O85+O89+O93+O97+O101+O105+O109+O113+O117</f>
      </c>
    </row>
    <row r="81" spans="1:16" ht="12.75">
      <c r="A81" s="24" t="s">
        <v>49</v>
      </c>
      <c s="29" t="s">
        <v>178</v>
      </c>
      <c s="29" t="s">
        <v>889</v>
      </c>
      <c s="24" t="s">
        <v>51</v>
      </c>
      <c s="30" t="s">
        <v>890</v>
      </c>
      <c s="31" t="s">
        <v>154</v>
      </c>
      <c s="32">
        <v>50</v>
      </c>
      <c s="33">
        <v>0</v>
      </c>
      <c s="33">
        <f>ROUND(ROUND(H81,2)*ROUND(G81,3),2)</f>
      </c>
      <c r="O81">
        <f>(I81*21)/100</f>
      </c>
      <c t="s">
        <v>27</v>
      </c>
    </row>
    <row r="82" spans="1:5" ht="25.5">
      <c r="A82" s="34" t="s">
        <v>54</v>
      </c>
      <c r="E82" s="35" t="s">
        <v>999</v>
      </c>
    </row>
    <row r="83" spans="1:5" ht="25.5">
      <c r="A83" s="36" t="s">
        <v>56</v>
      </c>
      <c r="E83" s="37" t="s">
        <v>1000</v>
      </c>
    </row>
    <row r="84" spans="1:5" ht="38.25">
      <c r="A84" t="s">
        <v>57</v>
      </c>
      <c r="E84" s="35" t="s">
        <v>300</v>
      </c>
    </row>
    <row r="85" spans="1:16" ht="12.75">
      <c r="A85" s="24" t="s">
        <v>49</v>
      </c>
      <c s="29" t="s">
        <v>181</v>
      </c>
      <c s="29" t="s">
        <v>283</v>
      </c>
      <c s="24" t="s">
        <v>51</v>
      </c>
      <c s="30" t="s">
        <v>284</v>
      </c>
      <c s="31" t="s">
        <v>120</v>
      </c>
      <c s="32">
        <v>313.95</v>
      </c>
      <c s="33">
        <v>0</v>
      </c>
      <c s="33">
        <f>ROUND(ROUND(H85,2)*ROUND(G85,3),2)</f>
      </c>
      <c r="O85">
        <f>(I85*21)/100</f>
      </c>
      <c t="s">
        <v>27</v>
      </c>
    </row>
    <row r="86" spans="1:5" ht="25.5">
      <c r="A86" s="34" t="s">
        <v>54</v>
      </c>
      <c r="E86" s="35" t="s">
        <v>1001</v>
      </c>
    </row>
    <row r="87" spans="1:5" ht="89.25">
      <c r="A87" s="36" t="s">
        <v>56</v>
      </c>
      <c r="E87" s="37" t="s">
        <v>1002</v>
      </c>
    </row>
    <row r="88" spans="1:5" ht="25.5">
      <c r="A88" t="s">
        <v>57</v>
      </c>
      <c r="E88" s="35" t="s">
        <v>287</v>
      </c>
    </row>
    <row r="89" spans="1:16" ht="12.75">
      <c r="A89" s="24" t="s">
        <v>49</v>
      </c>
      <c s="29" t="s">
        <v>187</v>
      </c>
      <c s="29" t="s">
        <v>895</v>
      </c>
      <c s="24" t="s">
        <v>51</v>
      </c>
      <c s="30" t="s">
        <v>896</v>
      </c>
      <c s="31" t="s">
        <v>291</v>
      </c>
      <c s="32">
        <v>143</v>
      </c>
      <c s="33">
        <v>0</v>
      </c>
      <c s="33">
        <f>ROUND(ROUND(H89,2)*ROUND(G89,3),2)</f>
      </c>
      <c r="O89">
        <f>(I89*21)/100</f>
      </c>
      <c t="s">
        <v>27</v>
      </c>
    </row>
    <row r="90" spans="1:5" ht="25.5">
      <c r="A90" s="34" t="s">
        <v>54</v>
      </c>
      <c r="E90" s="35" t="s">
        <v>1003</v>
      </c>
    </row>
    <row r="91" spans="1:5" ht="12.75">
      <c r="A91" s="36" t="s">
        <v>56</v>
      </c>
      <c r="E91" s="37" t="s">
        <v>1004</v>
      </c>
    </row>
    <row r="92" spans="1:5" ht="165.75">
      <c r="A92" t="s">
        <v>57</v>
      </c>
      <c r="E92" s="35" t="s">
        <v>294</v>
      </c>
    </row>
    <row r="93" spans="1:16" ht="12.75">
      <c r="A93" s="24" t="s">
        <v>49</v>
      </c>
      <c s="29" t="s">
        <v>190</v>
      </c>
      <c s="29" t="s">
        <v>296</v>
      </c>
      <c s="24" t="s">
        <v>51</v>
      </c>
      <c s="30" t="s">
        <v>297</v>
      </c>
      <c s="31" t="s">
        <v>154</v>
      </c>
      <c s="32">
        <v>500</v>
      </c>
      <c s="33">
        <v>0</v>
      </c>
      <c s="33">
        <f>ROUND(ROUND(H93,2)*ROUND(G93,3),2)</f>
      </c>
      <c r="O93">
        <f>(I93*21)/100</f>
      </c>
      <c t="s">
        <v>27</v>
      </c>
    </row>
    <row r="94" spans="1:5" ht="25.5">
      <c r="A94" s="34" t="s">
        <v>54</v>
      </c>
      <c r="E94" s="35" t="s">
        <v>1005</v>
      </c>
    </row>
    <row r="95" spans="1:5" ht="25.5">
      <c r="A95" s="36" t="s">
        <v>56</v>
      </c>
      <c r="E95" s="37" t="s">
        <v>1006</v>
      </c>
    </row>
    <row r="96" spans="1:5" ht="38.25">
      <c r="A96" t="s">
        <v>57</v>
      </c>
      <c r="E96" s="35" t="s">
        <v>300</v>
      </c>
    </row>
    <row r="97" spans="1:16" ht="12.75">
      <c r="A97" s="24" t="s">
        <v>49</v>
      </c>
      <c s="29" t="s">
        <v>194</v>
      </c>
      <c s="29" t="s">
        <v>901</v>
      </c>
      <c s="24" t="s">
        <v>51</v>
      </c>
      <c s="30" t="s">
        <v>902</v>
      </c>
      <c s="31" t="s">
        <v>102</v>
      </c>
      <c s="32">
        <v>0.37</v>
      </c>
      <c s="33">
        <v>0</v>
      </c>
      <c s="33">
        <f>ROUND(ROUND(H97,2)*ROUND(G97,3),2)</f>
      </c>
      <c r="O97">
        <f>(I97*21)/100</f>
      </c>
      <c t="s">
        <v>27</v>
      </c>
    </row>
    <row r="98" spans="1:5" ht="25.5">
      <c r="A98" s="34" t="s">
        <v>54</v>
      </c>
      <c r="E98" s="35" t="s">
        <v>1007</v>
      </c>
    </row>
    <row r="99" spans="1:5" ht="25.5">
      <c r="A99" s="36" t="s">
        <v>56</v>
      </c>
      <c r="E99" s="37" t="s">
        <v>1008</v>
      </c>
    </row>
    <row r="100" spans="1:5" ht="267.75">
      <c r="A100" t="s">
        <v>57</v>
      </c>
      <c r="E100" s="35" t="s">
        <v>338</v>
      </c>
    </row>
    <row r="101" spans="1:16" ht="12.75">
      <c r="A101" s="24" t="s">
        <v>49</v>
      </c>
      <c s="29" t="s">
        <v>200</v>
      </c>
      <c s="29" t="s">
        <v>905</v>
      </c>
      <c s="24" t="s">
        <v>51</v>
      </c>
      <c s="30" t="s">
        <v>906</v>
      </c>
      <c s="31" t="s">
        <v>102</v>
      </c>
      <c s="32">
        <v>0.54</v>
      </c>
      <c s="33">
        <v>0</v>
      </c>
      <c s="33">
        <f>ROUND(ROUND(H101,2)*ROUND(G101,3),2)</f>
      </c>
      <c r="O101">
        <f>(I101*21)/100</f>
      </c>
      <c t="s">
        <v>27</v>
      </c>
    </row>
    <row r="102" spans="1:5" ht="25.5">
      <c r="A102" s="34" t="s">
        <v>54</v>
      </c>
      <c r="E102" s="35" t="s">
        <v>1007</v>
      </c>
    </row>
    <row r="103" spans="1:5" ht="25.5">
      <c r="A103" s="36" t="s">
        <v>56</v>
      </c>
      <c r="E103" s="37" t="s">
        <v>1009</v>
      </c>
    </row>
    <row r="104" spans="1:5" ht="267.75">
      <c r="A104" t="s">
        <v>57</v>
      </c>
      <c r="E104" s="35" t="s">
        <v>338</v>
      </c>
    </row>
    <row r="105" spans="1:16" ht="12.75">
      <c r="A105" s="24" t="s">
        <v>49</v>
      </c>
      <c s="29" t="s">
        <v>205</v>
      </c>
      <c s="29" t="s">
        <v>908</v>
      </c>
      <c s="24" t="s">
        <v>51</v>
      </c>
      <c s="30" t="s">
        <v>909</v>
      </c>
      <c s="31" t="s">
        <v>120</v>
      </c>
      <c s="32">
        <v>870</v>
      </c>
      <c s="33">
        <v>0</v>
      </c>
      <c s="33">
        <f>ROUND(ROUND(H105,2)*ROUND(G105,3),2)</f>
      </c>
      <c r="O105">
        <f>(I105*21)/100</f>
      </c>
      <c t="s">
        <v>27</v>
      </c>
    </row>
    <row r="106" spans="1:5" ht="25.5">
      <c r="A106" s="34" t="s">
        <v>54</v>
      </c>
      <c r="E106" s="35" t="s">
        <v>1010</v>
      </c>
    </row>
    <row r="107" spans="1:5" ht="12.75">
      <c r="A107" s="36" t="s">
        <v>56</v>
      </c>
      <c r="E107" s="37" t="s">
        <v>1011</v>
      </c>
    </row>
    <row r="108" spans="1:5" ht="102">
      <c r="A108" t="s">
        <v>57</v>
      </c>
      <c r="E108" s="35" t="s">
        <v>912</v>
      </c>
    </row>
    <row r="109" spans="1:16" ht="12.75">
      <c r="A109" s="24" t="s">
        <v>49</v>
      </c>
      <c s="29" t="s">
        <v>211</v>
      </c>
      <c s="29" t="s">
        <v>913</v>
      </c>
      <c s="24" t="s">
        <v>51</v>
      </c>
      <c s="30" t="s">
        <v>914</v>
      </c>
      <c s="31" t="s">
        <v>120</v>
      </c>
      <c s="32">
        <v>520</v>
      </c>
      <c s="33">
        <v>0</v>
      </c>
      <c s="33">
        <f>ROUND(ROUND(H109,2)*ROUND(G109,3),2)</f>
      </c>
      <c r="O109">
        <f>(I109*21)/100</f>
      </c>
      <c t="s">
        <v>27</v>
      </c>
    </row>
    <row r="110" spans="1:5" ht="38.25">
      <c r="A110" s="34" t="s">
        <v>54</v>
      </c>
      <c r="E110" s="35" t="s">
        <v>1012</v>
      </c>
    </row>
    <row r="111" spans="1:5" ht="25.5">
      <c r="A111" s="36" t="s">
        <v>56</v>
      </c>
      <c r="E111" s="37" t="s">
        <v>1013</v>
      </c>
    </row>
    <row r="112" spans="1:5" ht="102">
      <c r="A112" t="s">
        <v>57</v>
      </c>
      <c r="E112" s="35" t="s">
        <v>917</v>
      </c>
    </row>
    <row r="113" spans="1:16" ht="12.75">
      <c r="A113" s="24" t="s">
        <v>49</v>
      </c>
      <c s="29" t="s">
        <v>216</v>
      </c>
      <c s="29" t="s">
        <v>311</v>
      </c>
      <c s="24" t="s">
        <v>191</v>
      </c>
      <c s="30" t="s">
        <v>918</v>
      </c>
      <c s="31" t="s">
        <v>120</v>
      </c>
      <c s="32">
        <v>270</v>
      </c>
      <c s="33">
        <v>0</v>
      </c>
      <c s="33">
        <f>ROUND(ROUND(H113,2)*ROUND(G113,3),2)</f>
      </c>
      <c r="O113">
        <f>(I113*21)/100</f>
      </c>
      <c t="s">
        <v>27</v>
      </c>
    </row>
    <row r="114" spans="1:5" ht="25.5">
      <c r="A114" s="34" t="s">
        <v>54</v>
      </c>
      <c r="E114" s="35" t="s">
        <v>1014</v>
      </c>
    </row>
    <row r="115" spans="1:5" ht="12.75">
      <c r="A115" s="36" t="s">
        <v>56</v>
      </c>
      <c r="E115" s="37" t="s">
        <v>1015</v>
      </c>
    </row>
    <row r="116" spans="1:5" ht="102">
      <c r="A116" t="s">
        <v>57</v>
      </c>
      <c r="E116" s="35" t="s">
        <v>315</v>
      </c>
    </row>
    <row r="117" spans="1:16" ht="12.75">
      <c r="A117" s="24" t="s">
        <v>49</v>
      </c>
      <c s="29" t="s">
        <v>222</v>
      </c>
      <c s="29" t="s">
        <v>921</v>
      </c>
      <c s="24" t="s">
        <v>51</v>
      </c>
      <c s="30" t="s">
        <v>922</v>
      </c>
      <c s="31" t="s">
        <v>120</v>
      </c>
      <c s="32">
        <v>2200</v>
      </c>
      <c s="33">
        <v>0</v>
      </c>
      <c s="33">
        <f>ROUND(ROUND(H117,2)*ROUND(G117,3),2)</f>
      </c>
      <c r="O117">
        <f>(I117*21)/100</f>
      </c>
      <c t="s">
        <v>27</v>
      </c>
    </row>
    <row r="118" spans="1:5" ht="38.25">
      <c r="A118" s="34" t="s">
        <v>54</v>
      </c>
      <c r="E118" s="35" t="s">
        <v>1016</v>
      </c>
    </row>
    <row r="119" spans="1:5" ht="25.5">
      <c r="A119" s="36" t="s">
        <v>56</v>
      </c>
      <c r="E119" s="37" t="s">
        <v>1017</v>
      </c>
    </row>
    <row r="120" spans="1:5" ht="102">
      <c r="A120" t="s">
        <v>57</v>
      </c>
      <c r="E120" s="35" t="s">
        <v>925</v>
      </c>
    </row>
    <row r="121" spans="1:18" ht="12.75" customHeight="1">
      <c r="A121" s="6" t="s">
        <v>47</v>
      </c>
      <c s="6"/>
      <c s="40" t="s">
        <v>37</v>
      </c>
      <c s="6"/>
      <c s="27" t="s">
        <v>358</v>
      </c>
      <c s="6"/>
      <c s="6"/>
      <c s="6"/>
      <c s="41">
        <f>0+Q121</f>
      </c>
      <c r="O121">
        <f>0+R121</f>
      </c>
      <c r="Q121">
        <f>0+I122</f>
      </c>
      <c>
        <f>0+O122</f>
      </c>
    </row>
    <row r="122" spans="1:16" ht="12.75">
      <c r="A122" s="24" t="s">
        <v>49</v>
      </c>
      <c s="29" t="s">
        <v>228</v>
      </c>
      <c s="29" t="s">
        <v>388</v>
      </c>
      <c s="24" t="s">
        <v>51</v>
      </c>
      <c s="30" t="s">
        <v>389</v>
      </c>
      <c s="31" t="s">
        <v>154</v>
      </c>
      <c s="32">
        <v>5</v>
      </c>
      <c s="33">
        <v>0</v>
      </c>
      <c s="33">
        <f>ROUND(ROUND(H122,2)*ROUND(G122,3),2)</f>
      </c>
      <c r="O122">
        <f>(I122*21)/100</f>
      </c>
      <c t="s">
        <v>27</v>
      </c>
    </row>
    <row r="123" spans="1:5" ht="12.75">
      <c r="A123" s="34" t="s">
        <v>54</v>
      </c>
      <c r="E123" s="35" t="s">
        <v>993</v>
      </c>
    </row>
    <row r="124" spans="1:5" ht="25.5">
      <c r="A124" s="36" t="s">
        <v>56</v>
      </c>
      <c r="E124" s="37" t="s">
        <v>1018</v>
      </c>
    </row>
    <row r="125" spans="1:5" ht="51">
      <c r="A125" t="s">
        <v>57</v>
      </c>
      <c r="E125" s="35" t="s">
        <v>391</v>
      </c>
    </row>
  </sheetData>
  <mergeCells count="12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